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0" windowWidth="11760" windowHeight="8340" activeTab="7"/>
  </bookViews>
  <sheets>
    <sheet name="POA-01" sheetId="1" r:id="rId1"/>
    <sheet name="POA-02" sheetId="2" r:id="rId2"/>
    <sheet name="POA-03" sheetId="3" r:id="rId3"/>
    <sheet name="POA-04" sheetId="4" r:id="rId4"/>
    <sheet name="POA-05" sheetId="5" r:id="rId5"/>
    <sheet name="POA-06" sheetId="6" r:id="rId6"/>
    <sheet name="POA-07" sheetId="7" r:id="rId7"/>
    <sheet name="grafico" sheetId="8" r:id="rId8"/>
    <sheet name="PRESXACT" sheetId="9" r:id="rId9"/>
  </sheets>
  <definedNames>
    <definedName name="_xlnm.Print_Area" localSheetId="7">'grafico'!$A$1:$I$72</definedName>
    <definedName name="_xlnm.Print_Area" localSheetId="0">'POA-01'!$A$1:$J$29</definedName>
    <definedName name="_xlnm.Print_Area" localSheetId="2">'POA-03'!$A$1:$I$30</definedName>
    <definedName name="_xlnm.Print_Area" localSheetId="3">'POA-04'!$A$1:$I$25</definedName>
    <definedName name="_xlnm.Print_Area" localSheetId="4">'POA-05'!$A$1:$I$30</definedName>
    <definedName name="_xlnm.Print_Area" localSheetId="5">'POA-06'!$A$1:$I$30</definedName>
    <definedName name="_xlnm.Print_Area" localSheetId="6">'POA-07'!$A$1:$P$50</definedName>
    <definedName name="_xlnm.Print_Titles" localSheetId="0">'POA-01'!$1:$13</definedName>
    <definedName name="_xlnm.Print_Titles" localSheetId="1">'POA-02'!$1:$13</definedName>
    <definedName name="_xlnm.Print_Titles" localSheetId="4">'POA-05'!$1:$13</definedName>
    <definedName name="_xlnm.Print_Titles" localSheetId="6">'POA-07'!$1:$10</definedName>
    <definedName name="_xlnm.Print_Titles" localSheetId="8">'PRESXACT'!$1:$10</definedName>
  </definedNames>
  <calcPr fullCalcOnLoad="1"/>
</workbook>
</file>

<file path=xl/comments4.xml><?xml version="1.0" encoding="utf-8"?>
<comments xmlns="http://schemas.openxmlformats.org/spreadsheetml/2006/main">
  <authors>
    <author>PLANEACION</author>
    <author>Gestion Integral del Riesgo.</author>
  </authors>
  <commentList>
    <comment ref="B17" authorId="0">
      <text>
        <r>
          <rPr>
            <b/>
            <sz val="8"/>
            <rFont val="Tahoma"/>
            <family val="2"/>
          </rPr>
          <t>PLANEACION:</t>
        </r>
        <r>
          <rPr>
            <sz val="8"/>
            <rFont val="Tahoma"/>
            <family val="2"/>
          </rPr>
          <t xml:space="preserve">
Comunicacion con las señales enviadas por los radios de campo</t>
        </r>
      </text>
    </comment>
    <comment ref="B13" authorId="1">
      <text>
        <r>
          <rPr>
            <b/>
            <sz val="8"/>
            <rFont val="Tahoma"/>
            <family val="2"/>
          </rPr>
          <t>Tiene en cuenta  la instalacion</t>
        </r>
      </text>
    </comment>
    <comment ref="B45" authorId="1">
      <text>
        <r>
          <rPr>
            <b/>
            <sz val="8"/>
            <rFont val="Tahoma"/>
            <family val="2"/>
          </rPr>
          <t>Tiene en cuenta  la instalacion</t>
        </r>
      </text>
    </comment>
    <comment ref="B49" authorId="0">
      <text>
        <r>
          <rPr>
            <b/>
            <sz val="8"/>
            <rFont val="Tahoma"/>
            <family val="2"/>
          </rPr>
          <t>PLANEACION:</t>
        </r>
        <r>
          <rPr>
            <sz val="8"/>
            <rFont val="Tahoma"/>
            <family val="2"/>
          </rPr>
          <t xml:space="preserve">
Comunicacion con las señales enviadas por los radios de campo</t>
        </r>
      </text>
    </comment>
  </commentList>
</comments>
</file>

<file path=xl/comments7.xml><?xml version="1.0" encoding="utf-8"?>
<comments xmlns="http://schemas.openxmlformats.org/spreadsheetml/2006/main">
  <authors>
    <author>EMIRO BOHORQUEZ</author>
  </authors>
  <commentList>
    <comment ref="G55" authorId="0">
      <text>
        <r>
          <rPr>
            <b/>
            <sz val="8"/>
            <rFont val="Tahoma"/>
            <family val="2"/>
          </rPr>
          <t>EMIRO BOHORQUEZ:</t>
        </r>
        <r>
          <rPr>
            <sz val="8"/>
            <rFont val="Tahoma"/>
            <family val="2"/>
          </rPr>
          <t xml:space="preserve">
Portete 10 millones
Musichi 30 Cañaverales 30 y Estudio 8 millones
 </t>
        </r>
      </text>
    </comment>
    <comment ref="G56" authorId="0">
      <text>
        <r>
          <rPr>
            <b/>
            <sz val="8"/>
            <rFont val="Tahoma"/>
            <family val="2"/>
          </rPr>
          <t>EMIRO BOHORQUEZ:</t>
        </r>
        <r>
          <rPr>
            <sz val="8"/>
            <rFont val="Tahoma"/>
            <family val="2"/>
          </rPr>
          <t xml:space="preserve">
Amortiguamiento 30 DMI 70 y Nal 50</t>
        </r>
      </text>
    </comment>
  </commentList>
</comments>
</file>

<file path=xl/sharedStrings.xml><?xml version="1.0" encoding="utf-8"?>
<sst xmlns="http://schemas.openxmlformats.org/spreadsheetml/2006/main" count="476" uniqueCount="245">
  <si>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</si>
  <si>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</si>
  <si>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</si>
  <si>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</si>
  <si>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</si>
  <si>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</si>
  <si>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</si>
  <si>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</si>
  <si>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</si>
  <si>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</si>
  <si>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</si>
  <si>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</si>
  <si>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</si>
  <si>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</si>
  <si>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</si>
  <si>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</si>
  <si>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</si>
  <si>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</si>
  <si>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</si>
  <si>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</si>
  <si>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</si>
  <si>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</si>
  <si>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</si>
  <si>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</si>
  <si>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</si>
  <si>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</si>
  <si>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</si>
  <si>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</si>
  <si>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</si>
  <si>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</si>
  <si>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</si>
  <si>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</si>
  <si>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</si>
  <si>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</si>
  <si>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</si>
  <si>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</si>
  <si>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</si>
  <si>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</si>
  <si>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</si>
  <si>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</si>
  <si>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</si>
  <si>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</si>
  <si>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</si>
  <si>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</si>
  <si>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</si>
  <si>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</si>
  <si>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</si>
  <si>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</si>
  <si>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</si>
  <si>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</si>
  <si>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</si>
  <si>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</si>
  <si>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</si>
  <si>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</si>
  <si>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</si>
  <si>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</si>
  <si>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</si>
  <si>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</si>
  <si>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</si>
  <si>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</si>
  <si>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</si>
  <si>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</si>
  <si>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</si>
  <si>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</si>
  <si>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</si>
  <si>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</si>
  <si>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</si>
  <si>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</si>
  <si>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</si>
  <si>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</si>
  <si>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</si>
  <si>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</si>
  <si>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</si>
  <si>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</si>
  <si>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</si>
  <si>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</si>
  <si>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</si>
  <si>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</si>
  <si>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</si>
  <si>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</si>
  <si>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</si>
  <si>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</si>
  <si>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</si>
  <si>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</si>
  <si>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</si>
  <si>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</si>
  <si>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</si>
  <si>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</si>
  <si>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</si>
  <si>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</si>
  <si>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</si>
  <si>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</si>
  <si>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</si>
  <si>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</si>
  <si>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</si>
  <si>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</si>
  <si>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</si>
  <si>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</si>
  <si>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</si>
  <si>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</si>
  <si>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</si>
  <si>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</si>
  <si>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</si>
  <si>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</si>
  <si>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</si>
  <si>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</si>
  <si>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</si>
  <si>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</si>
  <si>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</si>
  <si>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</si>
  <si>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</si>
  <si>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</si>
  <si>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</si>
  <si>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</si>
  <si>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</si>
  <si>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</si>
  <si>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</si>
  <si>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</si>
  <si>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</si>
  <si>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</si>
  <si>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</si>
  <si>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</si>
  <si>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 xml:space="preserve">Mantenimiento General </t>
  </si>
  <si>
    <t>2.3</t>
  </si>
  <si>
    <t>2.4</t>
  </si>
  <si>
    <t>Servicios públicos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</si>
  <si>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</si>
  <si>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</si>
  <si>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</si>
  <si>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</si>
  <si>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</si>
  <si>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</si>
  <si>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</si>
  <si>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</si>
  <si>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</si>
  <si>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</si>
  <si>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</si>
  <si>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Arrendamientos</t>
  </si>
  <si>
    <t>Viáticos</t>
  </si>
  <si>
    <t>Comunicación y transporte</t>
  </si>
  <si>
    <t>Seguros</t>
  </si>
  <si>
    <t>Impuestos, tasas y multas</t>
  </si>
  <si>
    <t>Combustibles y peajes</t>
  </si>
  <si>
    <t>Reparación de vehículos</t>
  </si>
  <si>
    <t>Dotación de personal</t>
  </si>
  <si>
    <t>Bienestar social</t>
  </si>
  <si>
    <t>Capacitación</t>
  </si>
  <si>
    <t>OTROS GASTOS GENERALES</t>
  </si>
  <si>
    <t>Impresos y publicaciones.</t>
  </si>
  <si>
    <t>2.16</t>
  </si>
  <si>
    <t>Imprevistos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</si>
  <si>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</si>
  <si>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</si>
  <si>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</si>
  <si>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</si>
  <si>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</si>
  <si>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</si>
  <si>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</si>
  <si>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PLAN OPERATIVO ANUAL 2008</t>
  </si>
  <si>
    <t>ACTIV 1</t>
  </si>
  <si>
    <t>ACTIV 2</t>
  </si>
  <si>
    <t>ACTIV 3</t>
  </si>
  <si>
    <t>ACTIV 4</t>
  </si>
  <si>
    <t>ACTIV 5</t>
  </si>
  <si>
    <t>ACTIV 6</t>
  </si>
  <si>
    <t>ACTIV 7</t>
  </si>
  <si>
    <t>ACTIV 8</t>
  </si>
  <si>
    <t>ACTIV 9</t>
  </si>
  <si>
    <t>ACTIV 10</t>
  </si>
  <si>
    <t>ACTIV 11</t>
  </si>
  <si>
    <t>Municipios del departamento de la Guajira</t>
  </si>
  <si>
    <t xml:space="preserve"> Emiro Bohorquez C.   </t>
  </si>
  <si>
    <t>ORDENAMIENTO</t>
  </si>
  <si>
    <t>FORTALECIMIENTO AL ORDENAMIENTO AMBIENTAL Y TERRITORIAL</t>
  </si>
  <si>
    <t>FORTALECIMIENTO AL ORDENAMIENTO TERRITORIAL Y AMBIENTAL</t>
  </si>
  <si>
    <t xml:space="preserve"> Emiro Bohorquez C.    </t>
  </si>
  <si>
    <t>Convenios Y Contratos</t>
  </si>
  <si>
    <t>Operación y mantenimiento del Sistema de Alerta Temprana contra eventos meteorológicos extremos</t>
  </si>
  <si>
    <t>Sur de La Guajira</t>
  </si>
  <si>
    <t>SERVICIOS (PLANTA) (1)</t>
  </si>
  <si>
    <t>PRESUPUESTO POR ACTIVIDAD</t>
  </si>
  <si>
    <t>Apoyar en la  formulación e implementación del sistema de gesión ambiemtal municipal - SIGAM</t>
  </si>
  <si>
    <t>Apoyo de municipios con seguimiento Revisión y Ajuste de los POT</t>
  </si>
  <si>
    <t>Apoyo a los municipios en la gestion para la recuperación de espacio publico</t>
  </si>
  <si>
    <t>Proyecto Piloto como modelo de Macanismo de Desarrollo Límpio</t>
  </si>
  <si>
    <t>Apoyo a los municipios para la inclusión del riesgo en los POT</t>
  </si>
  <si>
    <t>Asesoría y Apoyo a los municipio en la formulación de Planes de prevensión y mitigación de Desastres Naturales</t>
  </si>
  <si>
    <t>Diseño y elboración de cartillas sobre bases ambientales con énfasis en Riesgo</t>
  </si>
  <si>
    <t>SUBTOTAL</t>
  </si>
  <si>
    <t>PRESUPUESTO</t>
  </si>
  <si>
    <t>PLAN OPERATIVO ANUAL DE INVERSIONES - POAI -</t>
  </si>
  <si>
    <t>Codigo: PE-F-51</t>
  </si>
  <si>
    <t>Página: 1 de 1</t>
  </si>
  <si>
    <t>VERSIÓN</t>
  </si>
  <si>
    <t>FECHA</t>
  </si>
  <si>
    <t>12 DE ENERO DE 2010</t>
  </si>
  <si>
    <t>NOMBRE DEL PROYECTO</t>
  </si>
  <si>
    <t>Página: 1 de 3</t>
  </si>
  <si>
    <t>0430-0900-1</t>
  </si>
  <si>
    <t>CODIGO:</t>
  </si>
  <si>
    <t>Página: 1 de 2</t>
  </si>
  <si>
    <t>0430-900-1</t>
  </si>
  <si>
    <t>Número de Municipios apoyados en la gestión para la recuperación del espacio público de interés ambiental.</t>
  </si>
  <si>
    <t xml:space="preserve">Número de municipios con  POT con seguimiento Revisión y Ajuste </t>
  </si>
  <si>
    <t>Número de Municipios con inclusión del riesgo en sus POT a partir de los determinantes ambientales generados por la CAR</t>
  </si>
  <si>
    <t>Número de municipio asesorados por la CAR en formulación en la formulación de Planes de prevensión y mitigación de Desastres Naturales</t>
  </si>
  <si>
    <t xml:space="preserve">Número de Municipios con apoyo en formulación e implementación de SIGAM   </t>
  </si>
  <si>
    <t>No de estaciones hidrometereológicas adaptadas al Sistema Telemétrico para adquisición de datos regionales</t>
  </si>
  <si>
    <t>Población beneficiada por sistemas de alerta temprana en deslizamientos e inundaciones</t>
  </si>
  <si>
    <t>Talleres y recorridos realizados para la conformación de bases ambientales con énfasis en riesgo</t>
  </si>
  <si>
    <t>Numero de cartillas sobre bases ambientales con énfasis en riesgos por municipios</t>
  </si>
  <si>
    <t>Numero de hectáreas involucradas en la elaboración de una línea base para implementación de proyectos de mecanismos de desarrollo limpio</t>
  </si>
  <si>
    <t>Proyectos pilotos como modelos para la implementación de mecanismos de desarrollo limpio</t>
  </si>
  <si>
    <t>Municipios apoyados en la gestión de proyectos de atención integral de barrios</t>
  </si>
  <si>
    <t>Edmundo Pimienta</t>
  </si>
  <si>
    <t>Emiro Bohorquez C.</t>
  </si>
  <si>
    <t>PLAN OPERATIVO ANUAL DE INVERSIONES - POAI - 2011</t>
  </si>
  <si>
    <t>Implementación de convenios que impulsen actividades de adaptación y mitigación al fenómeno de cambio climático</t>
  </si>
  <si>
    <t>Elaboración de estudios sobre efectos del cambio climático sobre comunidades y/o ecosistemas en jurisdicción del departamento de la Guajira</t>
  </si>
  <si>
    <t>Número de convenios implementados que impulsen actividades de adaptación y mitigación al fenómeno de cambio climático</t>
  </si>
  <si>
    <t>Número de estudios elaborados sobre efectos del cambio climático sobre comunidades y/o ecosistemas en jurisdicción del departamento de la Guajira</t>
  </si>
  <si>
    <t>Riohacha, Maicao, San Juan, Dibulla, Fonseca</t>
  </si>
  <si>
    <t>Eliumat Maza Samper</t>
  </si>
  <si>
    <t>Instalación y puesta en funcionamiento de una red conformada por cuatro (4) estaciones meteorológicas automaticas con telemetría radial.</t>
  </si>
  <si>
    <t>Elder Palacio</t>
  </si>
  <si>
    <t>Edmundo Pimienta Gonzalez</t>
  </si>
  <si>
    <t>GESTIÓN DEL RIESGO</t>
  </si>
  <si>
    <t>Apoyo a los municipios en la gestion para la recuperación de espacio publico de interés ambiental</t>
  </si>
  <si>
    <t>Emiro Bohorquez Correa</t>
  </si>
  <si>
    <t>Elde Palacio Hoyos</t>
  </si>
  <si>
    <t>Hugo Vargas</t>
  </si>
  <si>
    <t>Tècnico ambiental</t>
  </si>
  <si>
    <t>Pofesional Especializado</t>
  </si>
  <si>
    <t>Coordinar las actividades de asesorìas y apoyo a los municipios en la gestiòn para la recuperaciòn del espacio pùblico; la formulaciòn de los Planes de Prevensiòn y Mitigaciòn de Desastres Naturales y la inclusiòn de la gestiòn del riesgo en los POT.</t>
  </si>
  <si>
    <t>Profesional Especializado</t>
  </si>
  <si>
    <t>Coordinar las actividades de asesorìas y apoyo a los municipios en la formulaciòn e implementaciòn de los SIGAM, al seguimiento, Revisiòn y Ajuste de los POT y al Ordenamiento Territorial y la Planificaciòn Ambiental</t>
  </si>
  <si>
    <t>Tècnico Operativo</t>
  </si>
  <si>
    <t>Brindar soporte tècnico y apoyo en la operaciòn y mantenimiento del Sistema de Alerta Temprana</t>
  </si>
  <si>
    <t>Brindar soporte tècnico en la implementaciòn del proyecto de Mecanismo de Desarrollo Limpio y apoyo a la implementaciòn del Sistema de Gestiòn Ambiental</t>
  </si>
  <si>
    <t>PLAN OPERATIVO ANUAL DE INVERSIONES - POAI - 2011 Versión 4</t>
  </si>
  <si>
    <t>20 de Agosto de 2011</t>
  </si>
  <si>
    <t xml:space="preserve">Riohacha </t>
  </si>
  <si>
    <t xml:space="preserve">Municipios </t>
  </si>
  <si>
    <t>PLAN OPERATIVO ANUAL DE INVERSIONES - POAI - Version 4</t>
  </si>
  <si>
    <t xml:space="preserve">MANTENIMIENTO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</si>
</sst>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$&quot;\ #,##0"/>
    <numFmt numFmtId="193" formatCode="[$-240A]dddd\,\ dd&quot; de &quot;mmmm&quot; de &quot;yyyy"/>
    <numFmt numFmtId="194" formatCode="dd/mm/yyyy;@"/>
    <numFmt numFmtId="195" formatCode="_ * #,##0_ ;_ * \-#,##0_ ;_ * &quot;-&quot;??_ ;_ @_ "/>
    <numFmt numFmtId="196" formatCode="#,##0.000000_);\(#,##0.000000\)"/>
    <numFmt numFmtId="197" formatCode="[$-C0A]mmmm\-yy;@"/>
    <numFmt numFmtId="198" formatCode="[$-240A]d&quot; de &quot;mmmm&quot; de &quot;yyyy;@"/>
    <numFmt numFmtId="199" formatCode="&quot;$&quot;#,##0"/>
    <numFmt numFmtId="200" formatCode="0.0"/>
    <numFmt numFmtId="201" formatCode="mmm\-yyyy"/>
    <numFmt numFmtId="202" formatCode="_ * #,##0.0_ ;_ * \-#,##0.0_ ;_ * &quot;-&quot;??_ ;_ @_ "/>
    <numFmt numFmtId="203" formatCode="_ * #,##0.000_ ;_ * \-#,##0.000_ ;_ * &quot;-&quot;??_ ;_ @_ "/>
    <numFmt numFmtId="204" formatCode="_ * #,##0.0000_ ;_ * \-#,##0.0000_ ;_ * &quot;-&quot;??_ ;_ @_ "/>
  </numFmts>
  <fonts count="9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0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Verdana"/>
      <family val="2"/>
    </font>
    <font>
      <sz val="8"/>
      <color indexed="58"/>
      <name val="Tahoma"/>
      <family val="2"/>
    </font>
    <font>
      <sz val="8"/>
      <color indexed="58"/>
      <name val="Times New Roman"/>
      <family val="1"/>
    </font>
    <font>
      <sz val="9"/>
      <color indexed="58"/>
      <name val="Tahoma"/>
      <family val="2"/>
    </font>
    <font>
      <b/>
      <sz val="9"/>
      <color indexed="58"/>
      <name val="Arial"/>
      <family val="2"/>
    </font>
    <font>
      <sz val="9"/>
      <color indexed="58"/>
      <name val="Arial"/>
      <family val="2"/>
    </font>
    <font>
      <sz val="9"/>
      <name val="Calibri"/>
      <family val="2"/>
    </font>
    <font>
      <sz val="11"/>
      <color indexed="58"/>
      <name val="Arial"/>
      <family val="2"/>
    </font>
    <font>
      <sz val="11"/>
      <name val="Calibri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8"/>
      <color indexed="10"/>
      <name val="Tahoma"/>
      <family val="2"/>
    </font>
    <font>
      <sz val="11"/>
      <color indexed="10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58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11"/>
      <color indexed="58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8"/>
      <color indexed="58"/>
      <name val="Arial Narrow"/>
      <family val="2"/>
    </font>
    <font>
      <sz val="8"/>
      <color indexed="8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sz val="10"/>
      <color indexed="58"/>
      <name val="Arial Narrow"/>
      <family val="2"/>
    </font>
    <font>
      <sz val="10"/>
      <color indexed="8"/>
      <name val="Arial Narrow"/>
      <family val="2"/>
    </font>
    <font>
      <b/>
      <sz val="9"/>
      <color indexed="58"/>
      <name val="Arial Narrow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9.25"/>
      <color indexed="8"/>
      <name val="Verdana"/>
      <family val="0"/>
    </font>
    <font>
      <b/>
      <sz val="9"/>
      <color indexed="8"/>
      <name val="Arial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9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82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2" fillId="21" borderId="5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88" fillId="0" borderId="8" applyNumberFormat="0" applyFill="0" applyAlignment="0" applyProtection="0"/>
    <xf numFmtId="0" fontId="98" fillId="0" borderId="9" applyNumberFormat="0" applyFill="0" applyAlignment="0" applyProtection="0"/>
  </cellStyleXfs>
  <cellXfs count="54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justify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 vertical="justify"/>
    </xf>
    <xf numFmtId="0" fontId="13" fillId="0" borderId="0" xfId="0" applyFont="1" applyAlignment="1">
      <alignment horizontal="center" vertical="justify"/>
    </xf>
    <xf numFmtId="192" fontId="13" fillId="0" borderId="0" xfId="0" applyNumberFormat="1" applyFont="1" applyAlignment="1">
      <alignment horizontal="right" vertical="justify"/>
    </xf>
    <xf numFmtId="173" fontId="13" fillId="0" borderId="0" xfId="0" applyNumberFormat="1" applyFont="1" applyAlignment="1">
      <alignment vertic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justify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173" fontId="20" fillId="0" borderId="0" xfId="0" applyNumberFormat="1" applyFont="1" applyAlignment="1">
      <alignment vertical="justify"/>
    </xf>
    <xf numFmtId="16" fontId="18" fillId="0" borderId="10" xfId="0" applyNumberFormat="1" applyFont="1" applyBorder="1" applyAlignment="1">
      <alignment horizontal="left" vertical="top" wrapText="1"/>
    </xf>
    <xf numFmtId="1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2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3" fontId="22" fillId="0" borderId="0" xfId="0" applyNumberFormat="1" applyFont="1" applyAlignment="1">
      <alignment/>
    </xf>
    <xf numFmtId="3" fontId="6" fillId="0" borderId="0" xfId="0" applyNumberFormat="1" applyFont="1" applyAlignment="1">
      <alignment horizontal="right" vertical="top" wrapText="1"/>
    </xf>
    <xf numFmtId="3" fontId="22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3" fontId="21" fillId="33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33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0" fontId="19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wrapText="1"/>
    </xf>
    <xf numFmtId="0" fontId="25" fillId="0" borderId="0" xfId="0" applyFont="1" applyAlignment="1">
      <alignment/>
    </xf>
    <xf numFmtId="192" fontId="26" fillId="0" borderId="0" xfId="0" applyNumberFormat="1" applyFont="1" applyAlignment="1">
      <alignment vertical="justify"/>
    </xf>
    <xf numFmtId="0" fontId="26" fillId="0" borderId="0" xfId="0" applyFont="1" applyAlignment="1">
      <alignment vertical="justify"/>
    </xf>
    <xf numFmtId="0" fontId="27" fillId="0" borderId="0" xfId="0" applyFont="1" applyAlignment="1">
      <alignment horizontal="right"/>
    </xf>
    <xf numFmtId="0" fontId="25" fillId="0" borderId="0" xfId="0" applyFont="1" applyAlignment="1" applyProtection="1">
      <alignment horizontal="left"/>
      <protection/>
    </xf>
    <xf numFmtId="37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96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37" fontId="22" fillId="0" borderId="0" xfId="0" applyNumberFormat="1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3" fontId="28" fillId="0" borderId="15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99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2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3" fontId="22" fillId="0" borderId="0" xfId="0" applyNumberFormat="1" applyFont="1" applyBorder="1" applyAlignment="1" quotePrefix="1">
      <alignment horizontal="left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wrapText="1"/>
    </xf>
    <xf numFmtId="3" fontId="39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40" fillId="0" borderId="0" xfId="0" applyFont="1" applyFill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3" fontId="2" fillId="0" borderId="10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 wrapText="1"/>
    </xf>
    <xf numFmtId="3" fontId="28" fillId="0" borderId="15" xfId="0" applyNumberFormat="1" applyFont="1" applyFill="1" applyBorder="1" applyAlignment="1">
      <alignment vertical="center" wrapText="1"/>
    </xf>
    <xf numFmtId="199" fontId="33" fillId="0" borderId="10" xfId="0" applyNumberFormat="1" applyFont="1" applyBorder="1" applyAlignment="1">
      <alignment horizontal="right" vertical="center" wrapText="1"/>
    </xf>
    <xf numFmtId="199" fontId="33" fillId="0" borderId="10" xfId="0" applyNumberFormat="1" applyFont="1" applyFill="1" applyBorder="1" applyAlignment="1">
      <alignment horizontal="right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7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198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3" fillId="0" borderId="10" xfId="0" applyFont="1" applyBorder="1" applyAlignment="1">
      <alignment horizontal="justify" vertical="center" wrapText="1"/>
    </xf>
    <xf numFmtId="0" fontId="0" fillId="0" borderId="10" xfId="54" applyFont="1" applyFill="1" applyBorder="1" applyAlignment="1">
      <alignment horizontal="justify" vertical="center" wrapText="1"/>
      <protection/>
    </xf>
    <xf numFmtId="3" fontId="6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right" vertical="top" wrapText="1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92" fontId="26" fillId="0" borderId="0" xfId="0" applyNumberFormat="1" applyFont="1" applyBorder="1" applyAlignment="1">
      <alignment horizontal="right" vertical="justify"/>
    </xf>
    <xf numFmtId="192" fontId="26" fillId="0" borderId="0" xfId="0" applyNumberFormat="1" applyFont="1" applyBorder="1" applyAlignment="1">
      <alignment vertical="justify"/>
    </xf>
    <xf numFmtId="173" fontId="26" fillId="0" borderId="0" xfId="0" applyNumberFormat="1" applyFont="1" applyBorder="1" applyAlignment="1">
      <alignment vertical="justify"/>
    </xf>
    <xf numFmtId="0" fontId="26" fillId="0" borderId="0" xfId="0" applyFont="1" applyBorder="1" applyAlignment="1">
      <alignment vertical="justify"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justify"/>
    </xf>
    <xf numFmtId="0" fontId="9" fillId="0" borderId="0" xfId="0" applyFont="1" applyBorder="1" applyAlignment="1">
      <alignment/>
    </xf>
    <xf numFmtId="173" fontId="13" fillId="0" borderId="0" xfId="0" applyNumberFormat="1" applyFont="1" applyBorder="1" applyAlignment="1">
      <alignment vertic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199" fontId="33" fillId="0" borderId="0" xfId="0" applyNumberFormat="1" applyFont="1" applyBorder="1" applyAlignment="1">
      <alignment horizontal="right" vertical="center" wrapText="1"/>
    </xf>
    <xf numFmtId="199" fontId="29" fillId="0" borderId="0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199" fontId="33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36" fillId="0" borderId="0" xfId="0" applyFont="1" applyFill="1" applyAlignment="1">
      <alignment horizontal="left" vertical="center"/>
    </xf>
    <xf numFmtId="0" fontId="40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justify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179" fontId="49" fillId="0" borderId="0" xfId="48" applyFont="1" applyAlignment="1">
      <alignment/>
    </xf>
    <xf numFmtId="179" fontId="50" fillId="0" borderId="10" xfId="48" applyFont="1" applyFill="1" applyBorder="1" applyAlignment="1">
      <alignment horizontal="right"/>
    </xf>
    <xf numFmtId="179" fontId="49" fillId="0" borderId="10" xfId="48" applyFont="1" applyFill="1" applyBorder="1" applyAlignment="1">
      <alignment horizontal="right"/>
    </xf>
    <xf numFmtId="3" fontId="49" fillId="0" borderId="10" xfId="0" applyNumberFormat="1" applyFont="1" applyBorder="1" applyAlignment="1">
      <alignment horizontal="right"/>
    </xf>
    <xf numFmtId="179" fontId="49" fillId="0" borderId="10" xfId="48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179" fontId="48" fillId="0" borderId="10" xfId="48" applyFont="1" applyBorder="1" applyAlignment="1">
      <alignment horizontal="right"/>
    </xf>
    <xf numFmtId="0" fontId="51" fillId="0" borderId="10" xfId="0" applyFont="1" applyBorder="1" applyAlignment="1">
      <alignment/>
    </xf>
    <xf numFmtId="0" fontId="0" fillId="0" borderId="18" xfId="0" applyFont="1" applyBorder="1" applyAlignment="1">
      <alignment vertical="top"/>
    </xf>
    <xf numFmtId="0" fontId="52" fillId="0" borderId="18" xfId="0" applyFont="1" applyBorder="1" applyAlignment="1">
      <alignment horizontal="left" vertical="top"/>
    </xf>
    <xf numFmtId="0" fontId="52" fillId="0" borderId="0" xfId="0" applyFont="1" applyAlignment="1">
      <alignment/>
    </xf>
    <xf numFmtId="0" fontId="52" fillId="0" borderId="19" xfId="0" applyFont="1" applyBorder="1" applyAlignment="1">
      <alignment horizontal="left"/>
    </xf>
    <xf numFmtId="192" fontId="52" fillId="0" borderId="0" xfId="0" applyNumberFormat="1" applyFont="1" applyAlignment="1">
      <alignment vertical="justify"/>
    </xf>
    <xf numFmtId="178" fontId="42" fillId="0" borderId="0" xfId="50" applyFont="1" applyAlignment="1">
      <alignment/>
    </xf>
    <xf numFmtId="173" fontId="52" fillId="0" borderId="0" xfId="0" applyNumberFormat="1" applyFont="1" applyAlignment="1">
      <alignment vertical="justify"/>
    </xf>
    <xf numFmtId="0" fontId="52" fillId="0" borderId="0" xfId="0" applyFont="1" applyAlignment="1">
      <alignment vertical="justify"/>
    </xf>
    <xf numFmtId="0" fontId="41" fillId="0" borderId="10" xfId="0" applyFont="1" applyFill="1" applyBorder="1" applyAlignment="1">
      <alignment horizontal="justify" vertical="top" wrapText="1"/>
    </xf>
    <xf numFmtId="0" fontId="41" fillId="0" borderId="10" xfId="0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top" wrapText="1"/>
    </xf>
    <xf numFmtId="0" fontId="41" fillId="0" borderId="2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97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justify" vertical="top" wrapText="1"/>
    </xf>
    <xf numFmtId="3" fontId="43" fillId="0" borderId="2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top"/>
    </xf>
    <xf numFmtId="192" fontId="52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179" fontId="18" fillId="0" borderId="10" xfId="48" applyFont="1" applyBorder="1" applyAlignment="1">
      <alignment horizontal="right" vertical="top" wrapText="1"/>
    </xf>
    <xf numFmtId="179" fontId="17" fillId="0" borderId="10" xfId="48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7" fillId="0" borderId="18" xfId="0" applyFont="1" applyBorder="1" applyAlignment="1">
      <alignment horizontal="left"/>
    </xf>
    <xf numFmtId="0" fontId="53" fillId="0" borderId="0" xfId="0" applyFont="1" applyAlignment="1">
      <alignment horizontal="left" vertical="justify"/>
    </xf>
    <xf numFmtId="0" fontId="47" fillId="0" borderId="0" xfId="0" applyFont="1" applyAlignment="1">
      <alignment horizontal="left" vertical="justify"/>
    </xf>
    <xf numFmtId="0" fontId="47" fillId="0" borderId="0" xfId="0" applyFont="1" applyAlignment="1">
      <alignment horizontal="left" vertical="top"/>
    </xf>
    <xf numFmtId="0" fontId="45" fillId="0" borderId="0" xfId="0" applyFont="1" applyAlignment="1">
      <alignment/>
    </xf>
    <xf numFmtId="0" fontId="33" fillId="0" borderId="10" xfId="0" applyFont="1" applyBorder="1" applyAlignment="1">
      <alignment horizontal="justify" vertical="top" wrapText="1"/>
    </xf>
    <xf numFmtId="179" fontId="43" fillId="0" borderId="10" xfId="48" applyFont="1" applyBorder="1" applyAlignment="1">
      <alignment horizontal="right" vertical="center" wrapText="1"/>
    </xf>
    <xf numFmtId="179" fontId="54" fillId="0" borderId="10" xfId="48" applyFont="1" applyBorder="1" applyAlignment="1">
      <alignment horizontal="right" vertical="center" wrapText="1"/>
    </xf>
    <xf numFmtId="179" fontId="44" fillId="0" borderId="10" xfId="48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73" fontId="47" fillId="0" borderId="0" xfId="0" applyNumberFormat="1" applyFont="1" applyAlignment="1">
      <alignment vertical="justify"/>
    </xf>
    <xf numFmtId="0" fontId="7" fillId="0" borderId="10" xfId="0" applyFont="1" applyBorder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192" fontId="44" fillId="0" borderId="0" xfId="0" applyNumberFormat="1" applyFont="1" applyAlignment="1">
      <alignment horizontal="right" vertical="justify"/>
    </xf>
    <xf numFmtId="173" fontId="44" fillId="0" borderId="0" xfId="0" applyNumberFormat="1" applyFont="1" applyAlignment="1">
      <alignment vertical="justify"/>
    </xf>
    <xf numFmtId="179" fontId="6" fillId="0" borderId="15" xfId="48" applyFont="1" applyBorder="1" applyAlignment="1">
      <alignment horizontal="left" vertical="top" wrapText="1"/>
    </xf>
    <xf numFmtId="179" fontId="7" fillId="0" borderId="10" xfId="48" applyFont="1" applyBorder="1" applyAlignment="1">
      <alignment horizontal="left" vertical="top" wrapText="1"/>
    </xf>
    <xf numFmtId="179" fontId="22" fillId="0" borderId="10" xfId="48" applyFont="1" applyBorder="1" applyAlignment="1">
      <alignment horizontal="left"/>
    </xf>
    <xf numFmtId="179" fontId="39" fillId="0" borderId="10" xfId="48" applyFont="1" applyFill="1" applyBorder="1" applyAlignment="1">
      <alignment horizontal="left"/>
    </xf>
    <xf numFmtId="3" fontId="48" fillId="34" borderId="12" xfId="0" applyNumberFormat="1" applyFont="1" applyFill="1" applyBorder="1" applyAlignment="1">
      <alignment horizontal="center"/>
    </xf>
    <xf numFmtId="3" fontId="48" fillId="34" borderId="13" xfId="0" applyNumberFormat="1" applyFont="1" applyFill="1" applyBorder="1" applyAlignment="1">
      <alignment horizontal="center"/>
    </xf>
    <xf numFmtId="3" fontId="48" fillId="34" borderId="14" xfId="0" applyNumberFormat="1" applyFont="1" applyFill="1" applyBorder="1" applyAlignment="1">
      <alignment horizontal="center"/>
    </xf>
    <xf numFmtId="3" fontId="48" fillId="0" borderId="15" xfId="0" applyNumberFormat="1" applyFont="1" applyBorder="1" applyAlignment="1">
      <alignment/>
    </xf>
    <xf numFmtId="3" fontId="49" fillId="0" borderId="15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 wrapText="1"/>
    </xf>
    <xf numFmtId="3" fontId="49" fillId="0" borderId="10" xfId="0" applyNumberFormat="1" applyFont="1" applyFill="1" applyBorder="1" applyAlignment="1">
      <alignment horizontal="right"/>
    </xf>
    <xf numFmtId="3" fontId="48" fillId="33" borderId="10" xfId="0" applyNumberFormat="1" applyFont="1" applyFill="1" applyBorder="1" applyAlignment="1">
      <alignment/>
    </xf>
    <xf numFmtId="179" fontId="48" fillId="0" borderId="15" xfId="48" applyFont="1" applyBorder="1" applyAlignment="1">
      <alignment horizontal="right"/>
    </xf>
    <xf numFmtId="0" fontId="49" fillId="0" borderId="0" xfId="0" applyFont="1" applyAlignment="1">
      <alignment horizontal="center"/>
    </xf>
    <xf numFmtId="179" fontId="42" fillId="0" borderId="0" xfId="48" applyFont="1" applyAlignment="1">
      <alignment/>
    </xf>
    <xf numFmtId="179" fontId="50" fillId="0" borderId="10" xfId="48" applyFont="1" applyBorder="1" applyAlignment="1">
      <alignment horizontal="right"/>
    </xf>
    <xf numFmtId="3" fontId="26" fillId="0" borderId="0" xfId="0" applyNumberFormat="1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distributed" vertical="center" wrapText="1"/>
    </xf>
    <xf numFmtId="0" fontId="56" fillId="0" borderId="0" xfId="0" applyFont="1" applyAlignment="1">
      <alignment horizontal="left" vertical="justify"/>
    </xf>
    <xf numFmtId="195" fontId="48" fillId="33" borderId="10" xfId="48" applyNumberFormat="1" applyFont="1" applyFill="1" applyBorder="1" applyAlignment="1">
      <alignment horizontal="right"/>
    </xf>
    <xf numFmtId="195" fontId="49" fillId="0" borderId="10" xfId="48" applyNumberFormat="1" applyFont="1" applyBorder="1" applyAlignment="1">
      <alignment horizontal="right"/>
    </xf>
    <xf numFmtId="1" fontId="43" fillId="0" borderId="10" xfId="0" applyNumberFormat="1" applyFont="1" applyFill="1" applyBorder="1" applyAlignment="1">
      <alignment horizontal="center" vertical="center" wrapText="1"/>
    </xf>
    <xf numFmtId="179" fontId="48" fillId="0" borderId="15" xfId="48" applyFont="1" applyFill="1" applyBorder="1" applyAlignment="1">
      <alignment horizontal="right"/>
    </xf>
    <xf numFmtId="179" fontId="49" fillId="0" borderId="0" xfId="48" applyFont="1" applyFill="1" applyAlignment="1">
      <alignment/>
    </xf>
    <xf numFmtId="179" fontId="48" fillId="0" borderId="10" xfId="48" applyFont="1" applyFill="1" applyBorder="1" applyAlignment="1">
      <alignment horizontal="right"/>
    </xf>
    <xf numFmtId="195" fontId="49" fillId="0" borderId="10" xfId="48" applyNumberFormat="1" applyFont="1" applyFill="1" applyBorder="1" applyAlignment="1">
      <alignment horizontal="right"/>
    </xf>
    <xf numFmtId="195" fontId="55" fillId="0" borderId="10" xfId="48" applyNumberFormat="1" applyFont="1" applyBorder="1" applyAlignment="1">
      <alignment horizontal="right"/>
    </xf>
    <xf numFmtId="195" fontId="49" fillId="0" borderId="10" xfId="48" applyNumberFormat="1" applyFont="1" applyBorder="1" applyAlignment="1">
      <alignment horizontal="right" vertical="center" wrapText="1"/>
    </xf>
    <xf numFmtId="195" fontId="48" fillId="0" borderId="10" xfId="48" applyNumberFormat="1" applyFont="1" applyBorder="1" applyAlignment="1">
      <alignment horizontal="right"/>
    </xf>
    <xf numFmtId="195" fontId="48" fillId="0" borderId="10" xfId="48" applyNumberFormat="1" applyFont="1" applyFill="1" applyBorder="1" applyAlignment="1">
      <alignment horizontal="right"/>
    </xf>
    <xf numFmtId="195" fontId="49" fillId="0" borderId="0" xfId="48" applyNumberFormat="1" applyFont="1" applyAlignment="1">
      <alignment/>
    </xf>
    <xf numFmtId="3" fontId="52" fillId="0" borderId="0" xfId="50" applyNumberFormat="1" applyFont="1" applyAlignment="1">
      <alignment horizontal="right" vertical="justify"/>
    </xf>
    <xf numFmtId="195" fontId="17" fillId="0" borderId="10" xfId="48" applyNumberFormat="1" applyFont="1" applyBorder="1" applyAlignment="1">
      <alignment vertical="top" wrapText="1"/>
    </xf>
    <xf numFmtId="195" fontId="20" fillId="0" borderId="10" xfId="48" applyNumberFormat="1" applyFont="1" applyBorder="1" applyAlignment="1">
      <alignment/>
    </xf>
    <xf numFmtId="195" fontId="48" fillId="0" borderId="15" xfId="48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2" fillId="34" borderId="2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top" wrapText="1"/>
    </xf>
    <xf numFmtId="0" fontId="58" fillId="0" borderId="23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16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195" fontId="60" fillId="0" borderId="10" xfId="48" applyNumberFormat="1" applyFont="1" applyFill="1" applyBorder="1" applyAlignment="1">
      <alignment horizontal="center" vertical="center" wrapText="1"/>
    </xf>
    <xf numFmtId="179" fontId="60" fillId="0" borderId="10" xfId="48" applyFont="1" applyFill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16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95" fontId="44" fillId="0" borderId="10" xfId="48" applyNumberFormat="1" applyFont="1" applyBorder="1" applyAlignment="1">
      <alignment vertical="center" wrapText="1"/>
    </xf>
    <xf numFmtId="195" fontId="44" fillId="0" borderId="10" xfId="48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4" fillId="34" borderId="11" xfId="0" applyFont="1" applyFill="1" applyBorder="1" applyAlignment="1">
      <alignment horizontal="center" vertical="center" wrapText="1"/>
    </xf>
    <xf numFmtId="179" fontId="27" fillId="0" borderId="0" xfId="48" applyFont="1" applyAlignment="1">
      <alignment vertical="justify"/>
    </xf>
    <xf numFmtId="0" fontId="58" fillId="0" borderId="24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justify" vertical="top" wrapText="1"/>
    </xf>
    <xf numFmtId="179" fontId="42" fillId="0" borderId="10" xfId="48" applyFont="1" applyFill="1" applyBorder="1" applyAlignment="1">
      <alignment horizontal="right" vertical="center"/>
    </xf>
    <xf numFmtId="179" fontId="52" fillId="0" borderId="10" xfId="48" applyFont="1" applyBorder="1" applyAlignment="1">
      <alignment vertical="top" wrapText="1"/>
    </xf>
    <xf numFmtId="179" fontId="52" fillId="0" borderId="10" xfId="48" applyFont="1" applyBorder="1" applyAlignment="1">
      <alignment/>
    </xf>
    <xf numFmtId="179" fontId="5" fillId="0" borderId="0" xfId="48" applyFont="1" applyAlignment="1">
      <alignment/>
    </xf>
    <xf numFmtId="179" fontId="52" fillId="0" borderId="10" xfId="0" applyNumberFormat="1" applyFont="1" applyBorder="1" applyAlignment="1">
      <alignment vertical="top" wrapText="1"/>
    </xf>
    <xf numFmtId="0" fontId="47" fillId="0" borderId="18" xfId="0" applyFont="1" applyBorder="1" applyAlignment="1">
      <alignment/>
    </xf>
    <xf numFmtId="0" fontId="52" fillId="0" borderId="0" xfId="0" applyFont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73" fontId="27" fillId="0" borderId="0" xfId="0" applyNumberFormat="1" applyFont="1" applyAlignment="1">
      <alignment vertical="justify"/>
    </xf>
    <xf numFmtId="0" fontId="61" fillId="0" borderId="0" xfId="0" applyFont="1" applyAlignment="1">
      <alignment horizontal="left" vertical="justify"/>
    </xf>
    <xf numFmtId="0" fontId="22" fillId="0" borderId="0" xfId="0" applyFont="1" applyBorder="1" applyAlignment="1">
      <alignment/>
    </xf>
    <xf numFmtId="179" fontId="49" fillId="0" borderId="10" xfId="48" applyFont="1" applyBorder="1" applyAlignment="1">
      <alignment/>
    </xf>
    <xf numFmtId="195" fontId="49" fillId="0" borderId="10" xfId="48" applyNumberFormat="1" applyFont="1" applyBorder="1" applyAlignment="1">
      <alignment/>
    </xf>
    <xf numFmtId="192" fontId="52" fillId="0" borderId="0" xfId="0" applyNumberFormat="1" applyFont="1" applyAlignment="1">
      <alignment horizontal="right" vertical="justify"/>
    </xf>
    <xf numFmtId="0" fontId="52" fillId="34" borderId="25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52" fillId="0" borderId="18" xfId="0" applyFont="1" applyBorder="1" applyAlignment="1">
      <alignment horizontal="left" vertical="top"/>
    </xf>
    <xf numFmtId="0" fontId="47" fillId="0" borderId="3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top"/>
    </xf>
    <xf numFmtId="0" fontId="17" fillId="34" borderId="38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 wrapText="1"/>
    </xf>
    <xf numFmtId="173" fontId="20" fillId="0" borderId="0" xfId="0" applyNumberFormat="1" applyFont="1" applyAlignment="1">
      <alignment horizontal="center" vertical="justify"/>
    </xf>
    <xf numFmtId="192" fontId="20" fillId="0" borderId="0" xfId="0" applyNumberFormat="1" applyFont="1" applyAlignment="1">
      <alignment horizontal="center" vertical="justify"/>
    </xf>
    <xf numFmtId="178" fontId="17" fillId="34" borderId="27" xfId="50" applyFont="1" applyFill="1" applyBorder="1" applyAlignment="1">
      <alignment horizontal="center" vertical="center" wrapText="1"/>
    </xf>
    <xf numFmtId="178" fontId="17" fillId="34" borderId="11" xfId="5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3" fillId="0" borderId="0" xfId="0" applyFont="1" applyAlignment="1">
      <alignment horizontal="left" vertical="justify"/>
    </xf>
    <xf numFmtId="0" fontId="47" fillId="0" borderId="0" xfId="0" applyFont="1" applyAlignment="1">
      <alignment horizontal="left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4" fillId="34" borderId="40" xfId="0" applyFont="1" applyFill="1" applyBorder="1" applyAlignment="1">
      <alignment horizontal="center" vertical="center" wrapText="1"/>
    </xf>
    <xf numFmtId="0" fontId="44" fillId="34" borderId="41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44" fillId="34" borderId="42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43" xfId="0" applyFont="1" applyFill="1" applyBorder="1" applyAlignment="1">
      <alignment horizontal="center" vertical="center" wrapText="1"/>
    </xf>
    <xf numFmtId="0" fontId="44" fillId="34" borderId="44" xfId="0" applyFont="1" applyFill="1" applyBorder="1" applyAlignment="1">
      <alignment horizontal="center" vertical="center" wrapText="1"/>
    </xf>
    <xf numFmtId="0" fontId="44" fillId="34" borderId="45" xfId="0" applyFont="1" applyFill="1" applyBorder="1" applyAlignment="1">
      <alignment horizontal="center" vertical="center" wrapText="1"/>
    </xf>
    <xf numFmtId="192" fontId="47" fillId="34" borderId="40" xfId="0" applyNumberFormat="1" applyFont="1" applyFill="1" applyBorder="1" applyAlignment="1">
      <alignment horizontal="center" vertical="justify"/>
    </xf>
    <xf numFmtId="192" fontId="47" fillId="34" borderId="41" xfId="0" applyNumberFormat="1" applyFont="1" applyFill="1" applyBorder="1" applyAlignment="1">
      <alignment horizontal="center" vertical="justify"/>
    </xf>
    <xf numFmtId="0" fontId="47" fillId="0" borderId="46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179" fontId="47" fillId="0" borderId="0" xfId="48" applyFont="1" applyAlignment="1">
      <alignment vertical="justify"/>
    </xf>
    <xf numFmtId="179" fontId="47" fillId="0" borderId="0" xfId="48" applyFont="1" applyAlignment="1">
      <alignment horizontal="left" vertical="justify"/>
    </xf>
    <xf numFmtId="0" fontId="47" fillId="0" borderId="1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/>
    </xf>
    <xf numFmtId="3" fontId="21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34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/>
    </xf>
    <xf numFmtId="0" fontId="26" fillId="0" borderId="18" xfId="0" applyFont="1" applyBorder="1" applyAlignment="1">
      <alignment horizontal="left" vertical="top"/>
    </xf>
    <xf numFmtId="0" fontId="6" fillId="34" borderId="48" xfId="0" applyFont="1" applyFill="1" applyBorder="1" applyAlignment="1">
      <alignment horizontal="center" vertical="top" wrapText="1"/>
    </xf>
    <xf numFmtId="0" fontId="6" fillId="34" borderId="49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3" fontId="48" fillId="34" borderId="50" xfId="0" applyNumberFormat="1" applyFont="1" applyFill="1" applyBorder="1" applyAlignment="1">
      <alignment horizontal="center"/>
    </xf>
    <xf numFmtId="3" fontId="48" fillId="34" borderId="51" xfId="0" applyNumberFormat="1" applyFont="1" applyFill="1" applyBorder="1" applyAlignment="1">
      <alignment horizontal="center"/>
    </xf>
    <xf numFmtId="3" fontId="49" fillId="34" borderId="44" xfId="0" applyNumberFormat="1" applyFont="1" applyFill="1" applyBorder="1" applyAlignment="1">
      <alignment horizontal="center"/>
    </xf>
    <xf numFmtId="3" fontId="49" fillId="34" borderId="45" xfId="0" applyNumberFormat="1" applyFont="1" applyFill="1" applyBorder="1" applyAlignment="1">
      <alignment horizontal="center"/>
    </xf>
    <xf numFmtId="3" fontId="48" fillId="34" borderId="25" xfId="0" applyNumberFormat="1" applyFont="1" applyFill="1" applyBorder="1" applyAlignment="1">
      <alignment horizontal="center"/>
    </xf>
    <xf numFmtId="3" fontId="48" fillId="34" borderId="43" xfId="0" applyNumberFormat="1" applyFont="1" applyFill="1" applyBorder="1" applyAlignment="1">
      <alignment horizontal="center"/>
    </xf>
    <xf numFmtId="3" fontId="48" fillId="34" borderId="52" xfId="0" applyNumberFormat="1" applyFont="1" applyFill="1" applyBorder="1" applyAlignment="1">
      <alignment horizontal="center" wrapText="1"/>
    </xf>
    <xf numFmtId="3" fontId="48" fillId="34" borderId="53" xfId="0" applyNumberFormat="1" applyFont="1" applyFill="1" applyBorder="1" applyAlignment="1">
      <alignment horizontal="center" wrapText="1"/>
    </xf>
    <xf numFmtId="3" fontId="48" fillId="34" borderId="12" xfId="0" applyNumberFormat="1" applyFont="1" applyFill="1" applyBorder="1" applyAlignment="1">
      <alignment horizontal="center"/>
    </xf>
    <xf numFmtId="3" fontId="48" fillId="34" borderId="13" xfId="0" applyNumberFormat="1" applyFont="1" applyFill="1" applyBorder="1" applyAlignment="1">
      <alignment horizontal="center"/>
    </xf>
    <xf numFmtId="3" fontId="48" fillId="34" borderId="14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22" fillId="0" borderId="18" xfId="0" applyFont="1" applyBorder="1" applyAlignment="1">
      <alignment horizontal="center"/>
    </xf>
    <xf numFmtId="3" fontId="48" fillId="34" borderId="28" xfId="0" applyNumberFormat="1" applyFont="1" applyFill="1" applyBorder="1" applyAlignment="1">
      <alignment horizontal="center"/>
    </xf>
    <xf numFmtId="3" fontId="48" fillId="34" borderId="42" xfId="0" applyNumberFormat="1" applyFont="1" applyFill="1" applyBorder="1" applyAlignment="1">
      <alignment horizontal="center"/>
    </xf>
    <xf numFmtId="3" fontId="48" fillId="34" borderId="50" xfId="0" applyNumberFormat="1" applyFont="1" applyFill="1" applyBorder="1" applyAlignment="1">
      <alignment horizontal="center" vertical="center"/>
    </xf>
    <xf numFmtId="3" fontId="48" fillId="34" borderId="51" xfId="0" applyNumberFormat="1" applyFont="1" applyFill="1" applyBorder="1" applyAlignment="1">
      <alignment horizontal="center" vertical="center"/>
    </xf>
    <xf numFmtId="3" fontId="48" fillId="34" borderId="54" xfId="0" applyNumberFormat="1" applyFont="1" applyFill="1" applyBorder="1" applyAlignment="1">
      <alignment horizontal="center"/>
    </xf>
    <xf numFmtId="0" fontId="44" fillId="0" borderId="18" xfId="0" applyFont="1" applyBorder="1" applyAlignment="1">
      <alignment horizontal="left" vertical="center" wrapText="1"/>
    </xf>
    <xf numFmtId="0" fontId="44" fillId="35" borderId="22" xfId="0" applyFont="1" applyFill="1" applyBorder="1" applyAlignment="1">
      <alignment horizontal="center" vertical="center"/>
    </xf>
    <xf numFmtId="179" fontId="41" fillId="0" borderId="10" xfId="0" applyNumberFormat="1" applyFont="1" applyFill="1" applyBorder="1" applyAlignment="1">
      <alignment vertical="center" wrapText="1"/>
    </xf>
    <xf numFmtId="0" fontId="44" fillId="35" borderId="15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justify" vertical="top" wrapText="1"/>
    </xf>
    <xf numFmtId="179" fontId="41" fillId="0" borderId="22" xfId="0" applyNumberFormat="1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17" fontId="41" fillId="0" borderId="22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justify" vertical="top" wrapText="1"/>
    </xf>
    <xf numFmtId="179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17" fontId="41" fillId="0" borderId="15" xfId="0" applyNumberFormat="1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justify" vertical="top" wrapText="1"/>
    </xf>
    <xf numFmtId="0" fontId="41" fillId="0" borderId="22" xfId="0" applyFont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justify" vertical="top" wrapText="1"/>
    </xf>
    <xf numFmtId="179" fontId="41" fillId="0" borderId="22" xfId="0" applyNumberFormat="1" applyFont="1" applyFill="1" applyBorder="1" applyAlignment="1">
      <alignment vertical="center" wrapText="1"/>
    </xf>
    <xf numFmtId="0" fontId="41" fillId="0" borderId="22" xfId="0" applyFont="1" applyBorder="1" applyAlignment="1">
      <alignment horizontal="center" vertical="center" wrapText="1"/>
    </xf>
    <xf numFmtId="17" fontId="41" fillId="0" borderId="22" xfId="0" applyNumberFormat="1" applyFont="1" applyFill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justify" vertical="top" wrapText="1"/>
    </xf>
    <xf numFmtId="179" fontId="43" fillId="0" borderId="16" xfId="0" applyNumberFormat="1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justify" vertical="top" wrapText="1"/>
    </xf>
    <xf numFmtId="0" fontId="41" fillId="0" borderId="55" xfId="0" applyFont="1" applyBorder="1" applyAlignment="1">
      <alignment horizontal="justify" vertical="top" wrapText="1"/>
    </xf>
    <xf numFmtId="179" fontId="43" fillId="0" borderId="10" xfId="0" applyNumberFormat="1" applyFont="1" applyFill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1" fillId="0" borderId="28" xfId="0" applyFont="1" applyBorder="1" applyAlignment="1">
      <alignment horizontal="justify" vertical="top" wrapText="1"/>
    </xf>
    <xf numFmtId="3" fontId="43" fillId="0" borderId="24" xfId="0" applyNumberFormat="1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justify" vertical="top" wrapText="1"/>
    </xf>
    <xf numFmtId="179" fontId="43" fillId="0" borderId="22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justify" vertical="top" wrapText="1"/>
    </xf>
    <xf numFmtId="179" fontId="43" fillId="0" borderId="15" xfId="0" applyNumberFormat="1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78" fillId="0" borderId="22" xfId="0" applyFont="1" applyBorder="1" applyAlignment="1">
      <alignment horizontal="justify" vertical="top" wrapText="1"/>
    </xf>
    <xf numFmtId="179" fontId="43" fillId="0" borderId="31" xfId="0" applyNumberFormat="1" applyFont="1" applyFill="1" applyBorder="1" applyAlignment="1">
      <alignment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top" wrapText="1"/>
    </xf>
    <xf numFmtId="0" fontId="44" fillId="35" borderId="10" xfId="0" applyFont="1" applyFill="1" applyBorder="1" applyAlignment="1">
      <alignment horizontal="center" vertical="center" wrapText="1"/>
    </xf>
    <xf numFmtId="0" fontId="78" fillId="0" borderId="22" xfId="0" applyFont="1" applyBorder="1" applyAlignment="1">
      <alignment horizontal="justify" vertical="top" wrapText="1"/>
    </xf>
    <xf numFmtId="179" fontId="4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97" fontId="43" fillId="0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top" wrapText="1"/>
    </xf>
    <xf numFmtId="0" fontId="78" fillId="0" borderId="15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179" fontId="41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1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Forma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DISTRIBUCIÓN RECURSO FORTALECIMIENTO AL ORDENAMIENTO TERRITORIAL - 2010
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302"/>
          <c:y val="0.4285"/>
          <c:w val="0.27975"/>
          <c:h val="0.29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grafico!$D$12:$D$47</c:f>
              <c:strCache/>
            </c:strRef>
          </c:cat>
          <c:val>
            <c:numRef>
              <c:f>grafico!$E$12:$E$47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</xdr:col>
      <xdr:colOff>1257300</xdr:colOff>
      <xdr:row>5</xdr:row>
      <xdr:rowOff>190500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257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152400</xdr:rowOff>
    </xdr:from>
    <xdr:to>
      <xdr:col>1</xdr:col>
      <xdr:colOff>942975</xdr:colOff>
      <xdr:row>5</xdr:row>
      <xdr:rowOff>209550</xdr:rowOff>
    </xdr:to>
    <xdr:pic>
      <xdr:nvPicPr>
        <xdr:cNvPr id="1" name="Picture 102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52400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85725</xdr:rowOff>
    </xdr:from>
    <xdr:to>
      <xdr:col>1</xdr:col>
      <xdr:colOff>1447800</xdr:colOff>
      <xdr:row>5</xdr:row>
      <xdr:rowOff>190500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57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66675</xdr:rowOff>
    </xdr:from>
    <xdr:to>
      <xdr:col>1</xdr:col>
      <xdr:colOff>1181100</xdr:colOff>
      <xdr:row>5</xdr:row>
      <xdr:rowOff>123825</xdr:rowOff>
    </xdr:to>
    <xdr:pic>
      <xdr:nvPicPr>
        <xdr:cNvPr id="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57150</xdr:rowOff>
    </xdr:from>
    <xdr:to>
      <xdr:col>1</xdr:col>
      <xdr:colOff>1381125</xdr:colOff>
      <xdr:row>5</xdr:row>
      <xdr:rowOff>123825</xdr:rowOff>
    </xdr:to>
    <xdr:pic>
      <xdr:nvPicPr>
        <xdr:cNvPr id="1" name="Picture 4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76200</xdr:rowOff>
    </xdr:from>
    <xdr:to>
      <xdr:col>1</xdr:col>
      <xdr:colOff>1200150</xdr:colOff>
      <xdr:row>5</xdr:row>
      <xdr:rowOff>133350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38100</xdr:rowOff>
    </xdr:from>
    <xdr:to>
      <xdr:col>1</xdr:col>
      <xdr:colOff>904875</xdr:colOff>
      <xdr:row>6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50</xdr:row>
      <xdr:rowOff>9525</xdr:rowOff>
    </xdr:from>
    <xdr:to>
      <xdr:col>7</xdr:col>
      <xdr:colOff>714375</xdr:colOff>
      <xdr:row>70</xdr:row>
      <xdr:rowOff>152400</xdr:rowOff>
    </xdr:to>
    <xdr:graphicFrame>
      <xdr:nvGraphicFramePr>
        <xdr:cNvPr id="1" name="Chart 4"/>
        <xdr:cNvGraphicFramePr/>
      </xdr:nvGraphicFramePr>
      <xdr:xfrm>
        <a:off x="266700" y="2886075"/>
        <a:ext cx="8153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0</xdr:row>
      <xdr:rowOff>38100</xdr:rowOff>
    </xdr:from>
    <xdr:to>
      <xdr:col>1</xdr:col>
      <xdr:colOff>866775</xdr:colOff>
      <xdr:row>5</xdr:row>
      <xdr:rowOff>152400</xdr:rowOff>
    </xdr:to>
    <xdr:pic>
      <xdr:nvPicPr>
        <xdr:cNvPr id="2" name="Picture 750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81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19050</xdr:rowOff>
    </xdr:from>
    <xdr:to>
      <xdr:col>1</xdr:col>
      <xdr:colOff>885825</xdr:colOff>
      <xdr:row>5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15" sqref="A15:J30"/>
    </sheetView>
  </sheetViews>
  <sheetFormatPr defaultColWidth="11.421875" defaultRowHeight="12.75"/>
  <cols>
    <col min="1" max="1" width="4.57421875" style="3" customWidth="1"/>
    <col min="2" max="2" width="25.8515625" style="3" customWidth="1"/>
    <col min="3" max="3" width="16.7109375" style="3" customWidth="1"/>
    <col min="4" max="4" width="15.7109375" style="3" customWidth="1"/>
    <col min="5" max="5" width="9.421875" style="3" customWidth="1"/>
    <col min="6" max="6" width="7.57421875" style="3" customWidth="1"/>
    <col min="7" max="7" width="11.57421875" style="3" customWidth="1"/>
    <col min="8" max="8" width="28.28125" style="3" customWidth="1"/>
    <col min="9" max="9" width="10.8515625" style="3" customWidth="1"/>
    <col min="10" max="10" width="14.7109375" style="3" customWidth="1"/>
    <col min="11" max="11" width="8.7109375" style="3" customWidth="1"/>
    <col min="12" max="12" width="30.140625" style="3" customWidth="1"/>
    <col min="13" max="13" width="82.7109375" style="3" customWidth="1"/>
    <col min="14" max="16384" width="11.421875" style="3" customWidth="1"/>
  </cols>
  <sheetData>
    <row r="1" spans="1:10" ht="15">
      <c r="A1" s="371"/>
      <c r="B1" s="372"/>
      <c r="C1" s="379" t="s">
        <v>239</v>
      </c>
      <c r="D1" s="380"/>
      <c r="E1" s="380"/>
      <c r="F1" s="380"/>
      <c r="G1" s="380"/>
      <c r="H1" s="381"/>
      <c r="I1" s="315"/>
      <c r="J1" s="317"/>
    </row>
    <row r="2" spans="1:10" ht="15">
      <c r="A2" s="373"/>
      <c r="B2" s="374"/>
      <c r="C2" s="382"/>
      <c r="D2" s="383"/>
      <c r="E2" s="383"/>
      <c r="F2" s="383"/>
      <c r="G2" s="383"/>
      <c r="H2" s="384"/>
      <c r="I2" s="315"/>
      <c r="J2" s="317"/>
    </row>
    <row r="3" spans="1:10" ht="12.75">
      <c r="A3" s="373"/>
      <c r="B3" s="374"/>
      <c r="C3" s="382"/>
      <c r="D3" s="383"/>
      <c r="E3" s="383"/>
      <c r="F3" s="383"/>
      <c r="G3" s="383"/>
      <c r="H3" s="384"/>
      <c r="I3" s="314" t="s">
        <v>191</v>
      </c>
      <c r="J3" s="327"/>
    </row>
    <row r="4" spans="1:10" ht="15">
      <c r="A4" s="373"/>
      <c r="B4" s="374"/>
      <c r="C4" s="385"/>
      <c r="D4" s="386"/>
      <c r="E4" s="386"/>
      <c r="F4" s="386"/>
      <c r="G4" s="386"/>
      <c r="H4" s="387"/>
      <c r="I4" s="314" t="s">
        <v>197</v>
      </c>
      <c r="J4" s="318"/>
    </row>
    <row r="5" spans="1:10" s="19" customFormat="1" ht="14.25" customHeight="1">
      <c r="A5" s="373"/>
      <c r="B5" s="374"/>
      <c r="C5" s="365" t="s">
        <v>193</v>
      </c>
      <c r="D5" s="366"/>
      <c r="E5" s="367"/>
      <c r="F5" s="365" t="s">
        <v>194</v>
      </c>
      <c r="G5" s="366"/>
      <c r="H5" s="366"/>
      <c r="I5" s="315"/>
      <c r="J5" s="317"/>
    </row>
    <row r="6" spans="1:10" ht="19.5" customHeight="1">
      <c r="A6" s="375"/>
      <c r="B6" s="376"/>
      <c r="C6" s="365">
        <v>0</v>
      </c>
      <c r="D6" s="366"/>
      <c r="E6" s="367"/>
      <c r="F6" s="365" t="s">
        <v>240</v>
      </c>
      <c r="G6" s="366"/>
      <c r="H6" s="366"/>
      <c r="I6" s="315"/>
      <c r="J6" s="319"/>
    </row>
    <row r="7" spans="1:10" s="11" customFormat="1" ht="15" customHeight="1">
      <c r="A7" s="230" t="s">
        <v>196</v>
      </c>
      <c r="B7" s="230"/>
      <c r="C7" s="378" t="s">
        <v>173</v>
      </c>
      <c r="D7" s="378"/>
      <c r="E7" s="378"/>
      <c r="F7" s="378"/>
      <c r="G7" s="378"/>
      <c r="H7" s="229"/>
      <c r="I7" s="229"/>
      <c r="J7" s="316"/>
    </row>
    <row r="8" spans="1:10" s="11" customFormat="1" ht="16.5">
      <c r="A8" s="377" t="s">
        <v>8</v>
      </c>
      <c r="B8" s="377"/>
      <c r="C8" s="310">
        <f>+C10+D9</f>
        <v>1022242453</v>
      </c>
      <c r="D8" s="220"/>
      <c r="E8" s="233"/>
      <c r="F8" s="233"/>
      <c r="G8" s="233"/>
      <c r="H8" s="72"/>
      <c r="I8" s="252" t="s">
        <v>119</v>
      </c>
      <c r="J8" s="72" t="s">
        <v>198</v>
      </c>
    </row>
    <row r="9" spans="1:10" s="11" customFormat="1" ht="14.25">
      <c r="A9" s="377" t="s">
        <v>10</v>
      </c>
      <c r="B9" s="377"/>
      <c r="C9" s="234">
        <v>0</v>
      </c>
      <c r="D9" s="235"/>
      <c r="E9" s="236"/>
      <c r="F9" s="236"/>
      <c r="G9" s="236"/>
      <c r="H9" s="73"/>
      <c r="I9" s="73"/>
      <c r="J9" s="73"/>
    </row>
    <row r="10" spans="1:10" s="11" customFormat="1" ht="16.5">
      <c r="A10" s="377" t="s">
        <v>9</v>
      </c>
      <c r="B10" s="377"/>
      <c r="C10" s="310">
        <f>1006393884+62188569-46340000</f>
        <v>1022242453</v>
      </c>
      <c r="D10" s="220"/>
      <c r="E10" s="236"/>
      <c r="F10" s="236"/>
      <c r="G10" s="236"/>
      <c r="H10" s="73"/>
      <c r="I10" s="73"/>
      <c r="J10" s="73"/>
    </row>
    <row r="11" spans="1:13" s="9" customFormat="1" ht="13.5" thickBot="1">
      <c r="A11" s="232" t="s">
        <v>12</v>
      </c>
      <c r="B11" s="232"/>
      <c r="C11" s="3"/>
      <c r="D11" s="3"/>
      <c r="E11" s="3"/>
      <c r="F11" s="3"/>
      <c r="G11" s="3"/>
      <c r="H11" s="3"/>
      <c r="I11" s="3"/>
      <c r="J11" s="74" t="s">
        <v>13</v>
      </c>
      <c r="M11" s="121"/>
    </row>
    <row r="12" spans="1:13" s="15" customFormat="1" ht="16.5" customHeight="1">
      <c r="A12" s="364" t="s">
        <v>51</v>
      </c>
      <c r="B12" s="364" t="s">
        <v>1</v>
      </c>
      <c r="C12" s="364" t="s">
        <v>189</v>
      </c>
      <c r="D12" s="362" t="s">
        <v>11</v>
      </c>
      <c r="E12" s="368" t="s">
        <v>0</v>
      </c>
      <c r="F12" s="368"/>
      <c r="G12" s="368"/>
      <c r="H12" s="362" t="s">
        <v>52</v>
      </c>
      <c r="I12" s="362" t="s">
        <v>53</v>
      </c>
      <c r="J12" s="369" t="s">
        <v>3</v>
      </c>
      <c r="M12" s="106"/>
    </row>
    <row r="13" spans="1:13" s="15" customFormat="1" ht="26.25" customHeight="1">
      <c r="A13" s="364"/>
      <c r="B13" s="364"/>
      <c r="C13" s="364"/>
      <c r="D13" s="363"/>
      <c r="E13" s="320" t="s">
        <v>2</v>
      </c>
      <c r="F13" s="320" t="s">
        <v>6</v>
      </c>
      <c r="G13" s="320" t="s">
        <v>153</v>
      </c>
      <c r="H13" s="363"/>
      <c r="I13" s="363"/>
      <c r="J13" s="370"/>
      <c r="M13" s="106"/>
    </row>
    <row r="14" spans="1:13" s="15" customFormat="1" ht="12.75" customHeight="1">
      <c r="A14" s="388" t="s">
        <v>172</v>
      </c>
      <c r="B14" s="388"/>
      <c r="C14" s="321"/>
      <c r="D14" s="322"/>
      <c r="E14" s="322"/>
      <c r="F14" s="322"/>
      <c r="G14" s="322"/>
      <c r="H14" s="322"/>
      <c r="I14" s="322"/>
      <c r="J14" s="323"/>
      <c r="M14" s="106"/>
    </row>
    <row r="15" spans="1:13" s="15" customFormat="1" ht="40.5">
      <c r="A15" s="482">
        <v>1</v>
      </c>
      <c r="B15" s="237" t="s">
        <v>181</v>
      </c>
      <c r="C15" s="483">
        <f>+PRESXACT!C50</f>
        <v>141252388.5</v>
      </c>
      <c r="D15" s="238" t="s">
        <v>242</v>
      </c>
      <c r="E15" s="239">
        <v>40603</v>
      </c>
      <c r="F15" s="239">
        <v>40878</v>
      </c>
      <c r="G15" s="238">
        <v>6</v>
      </c>
      <c r="H15" s="237" t="s">
        <v>206</v>
      </c>
      <c r="I15" s="238">
        <v>4</v>
      </c>
      <c r="J15" s="240" t="s">
        <v>214</v>
      </c>
      <c r="L15" s="128"/>
      <c r="M15" s="213"/>
    </row>
    <row r="16" spans="1:13" s="15" customFormat="1" ht="27" customHeight="1">
      <c r="A16" s="484">
        <v>2</v>
      </c>
      <c r="B16" s="237" t="s">
        <v>182</v>
      </c>
      <c r="C16" s="483">
        <f>+PRESXACT!D50</f>
        <v>219440958.5</v>
      </c>
      <c r="D16" s="238" t="s">
        <v>242</v>
      </c>
      <c r="E16" s="239">
        <v>40634</v>
      </c>
      <c r="F16" s="239">
        <v>40878</v>
      </c>
      <c r="G16" s="238">
        <v>6</v>
      </c>
      <c r="H16" s="237" t="s">
        <v>203</v>
      </c>
      <c r="I16" s="485">
        <v>2</v>
      </c>
      <c r="J16" s="240" t="s">
        <v>214</v>
      </c>
      <c r="L16" s="128"/>
      <c r="M16" s="132"/>
    </row>
    <row r="17" spans="1:13" s="15" customFormat="1" ht="42.75" customHeight="1">
      <c r="A17" s="482">
        <v>3</v>
      </c>
      <c r="B17" s="486" t="s">
        <v>227</v>
      </c>
      <c r="C17" s="487">
        <f>+PRESXACT!E50</f>
        <v>90598951.66666667</v>
      </c>
      <c r="D17" s="488" t="s">
        <v>221</v>
      </c>
      <c r="E17" s="489">
        <v>40603</v>
      </c>
      <c r="F17" s="489">
        <v>40787</v>
      </c>
      <c r="G17" s="488">
        <v>6</v>
      </c>
      <c r="H17" s="241" t="s">
        <v>202</v>
      </c>
      <c r="I17" s="242">
        <v>5</v>
      </c>
      <c r="J17" s="240" t="s">
        <v>171</v>
      </c>
      <c r="L17" s="127"/>
      <c r="M17" s="214"/>
    </row>
    <row r="18" spans="1:13" s="15" customFormat="1" ht="27.75" customHeight="1">
      <c r="A18" s="484"/>
      <c r="B18" s="490"/>
      <c r="C18" s="491"/>
      <c r="D18" s="492"/>
      <c r="E18" s="493"/>
      <c r="F18" s="493"/>
      <c r="G18" s="492"/>
      <c r="H18" s="494" t="s">
        <v>213</v>
      </c>
      <c r="I18" s="495">
        <v>1</v>
      </c>
      <c r="J18" s="240" t="s">
        <v>171</v>
      </c>
      <c r="L18" s="127"/>
      <c r="M18" s="214"/>
    </row>
    <row r="19" spans="1:13" s="15" customFormat="1" ht="39.75" customHeight="1">
      <c r="A19" s="496">
        <v>4</v>
      </c>
      <c r="B19" s="497" t="s">
        <v>184</v>
      </c>
      <c r="C19" s="498">
        <f>+PRESXACT!F50</f>
        <v>116598951.66666667</v>
      </c>
      <c r="D19" s="499" t="s">
        <v>241</v>
      </c>
      <c r="E19" s="500">
        <v>40603</v>
      </c>
      <c r="F19" s="500">
        <v>40848</v>
      </c>
      <c r="G19" s="499">
        <v>11</v>
      </c>
      <c r="H19" s="494" t="s">
        <v>212</v>
      </c>
      <c r="I19" s="495">
        <v>1</v>
      </c>
      <c r="J19" s="240" t="s">
        <v>171</v>
      </c>
      <c r="M19" s="214"/>
    </row>
    <row r="20" spans="1:13" s="15" customFormat="1" ht="11.25" customHeight="1">
      <c r="A20" s="481" t="s">
        <v>226</v>
      </c>
      <c r="B20" s="481"/>
      <c r="C20" s="501"/>
      <c r="D20" s="502"/>
      <c r="E20" s="502"/>
      <c r="F20" s="502"/>
      <c r="G20" s="502"/>
      <c r="H20" s="502"/>
      <c r="I20" s="502"/>
      <c r="J20" s="503"/>
      <c r="M20" s="215"/>
    </row>
    <row r="21" spans="1:13" s="15" customFormat="1" ht="55.5" customHeight="1">
      <c r="A21" s="504">
        <v>5</v>
      </c>
      <c r="B21" s="505" t="s">
        <v>186</v>
      </c>
      <c r="C21" s="506">
        <f>+PRESXACT!G50</f>
        <v>100841404.66666667</v>
      </c>
      <c r="D21" s="238" t="s">
        <v>170</v>
      </c>
      <c r="E21" s="239">
        <v>40575</v>
      </c>
      <c r="F21" s="239">
        <v>40878</v>
      </c>
      <c r="G21" s="218">
        <v>11</v>
      </c>
      <c r="H21" s="505" t="s">
        <v>205</v>
      </c>
      <c r="I21" s="243">
        <v>3</v>
      </c>
      <c r="J21" s="247" t="s">
        <v>215</v>
      </c>
      <c r="K21" s="106"/>
      <c r="M21" s="133"/>
    </row>
    <row r="22" spans="1:13" s="15" customFormat="1" ht="54" customHeight="1">
      <c r="A22" s="504">
        <v>6</v>
      </c>
      <c r="B22" s="507" t="s">
        <v>223</v>
      </c>
      <c r="C22" s="506">
        <f>+PRESXACT!H50</f>
        <v>5754899</v>
      </c>
      <c r="D22" s="243" t="s">
        <v>178</v>
      </c>
      <c r="E22" s="244">
        <v>40575</v>
      </c>
      <c r="F22" s="239">
        <v>40634</v>
      </c>
      <c r="G22" s="300">
        <v>2</v>
      </c>
      <c r="H22" s="241" t="s">
        <v>207</v>
      </c>
      <c r="I22" s="249">
        <v>0</v>
      </c>
      <c r="J22" s="247" t="s">
        <v>224</v>
      </c>
      <c r="K22" s="106"/>
      <c r="M22" s="133"/>
    </row>
    <row r="23" spans="1:13" s="15" customFormat="1" ht="42.75" customHeight="1" thickBot="1">
      <c r="A23" s="504">
        <v>7</v>
      </c>
      <c r="B23" s="505" t="s">
        <v>187</v>
      </c>
      <c r="C23" s="506">
        <f>+PRESXACT!I50</f>
        <v>0</v>
      </c>
      <c r="D23" s="238" t="s">
        <v>170</v>
      </c>
      <c r="E23" s="244">
        <v>40575</v>
      </c>
      <c r="F23" s="239">
        <v>40695</v>
      </c>
      <c r="G23" s="238">
        <v>4</v>
      </c>
      <c r="H23" s="508" t="s">
        <v>210</v>
      </c>
      <c r="I23" s="249">
        <v>0</v>
      </c>
      <c r="J23" s="247" t="s">
        <v>175</v>
      </c>
      <c r="K23" s="106"/>
      <c r="L23" s="169"/>
      <c r="M23" s="133"/>
    </row>
    <row r="24" spans="1:13" s="15" customFormat="1" ht="40.5">
      <c r="A24" s="504">
        <v>8</v>
      </c>
      <c r="B24" s="505" t="s">
        <v>177</v>
      </c>
      <c r="C24" s="509">
        <f>+PRESXACT!J50</f>
        <v>125754899</v>
      </c>
      <c r="D24" s="510" t="s">
        <v>170</v>
      </c>
      <c r="E24" s="239">
        <v>40575</v>
      </c>
      <c r="F24" s="239">
        <v>40878</v>
      </c>
      <c r="G24" s="218">
        <v>11</v>
      </c>
      <c r="H24" s="511" t="s">
        <v>208</v>
      </c>
      <c r="I24" s="512">
        <v>10000</v>
      </c>
      <c r="J24" s="513" t="s">
        <v>224</v>
      </c>
      <c r="K24" s="106"/>
      <c r="L24" s="169"/>
      <c r="M24" s="133"/>
    </row>
    <row r="25" spans="1:13" s="15" customFormat="1" ht="39.75" customHeight="1">
      <c r="A25" s="504">
        <v>9</v>
      </c>
      <c r="B25" s="514" t="s">
        <v>185</v>
      </c>
      <c r="C25" s="515">
        <f>+PRESXACT!K50</f>
        <v>80000000</v>
      </c>
      <c r="D25" s="516" t="s">
        <v>170</v>
      </c>
      <c r="E25" s="489">
        <v>40575</v>
      </c>
      <c r="F25" s="489">
        <v>40878</v>
      </c>
      <c r="G25" s="488">
        <v>11</v>
      </c>
      <c r="H25" s="241" t="s">
        <v>204</v>
      </c>
      <c r="I25" s="243">
        <v>1</v>
      </c>
      <c r="J25" s="247" t="s">
        <v>175</v>
      </c>
      <c r="K25" s="106"/>
      <c r="M25" s="215"/>
    </row>
    <row r="26" spans="1:13" s="15" customFormat="1" ht="41.25" thickBot="1">
      <c r="A26" s="504"/>
      <c r="B26" s="517"/>
      <c r="C26" s="518"/>
      <c r="D26" s="519"/>
      <c r="E26" s="493"/>
      <c r="F26" s="493"/>
      <c r="G26" s="492"/>
      <c r="H26" s="508" t="s">
        <v>209</v>
      </c>
      <c r="I26" s="520">
        <v>0</v>
      </c>
      <c r="J26" s="247" t="s">
        <v>175</v>
      </c>
      <c r="K26" s="106"/>
      <c r="M26" s="215"/>
    </row>
    <row r="27" spans="1:13" s="15" customFormat="1" ht="51.75" customHeight="1">
      <c r="A27" s="521">
        <v>10</v>
      </c>
      <c r="B27" s="522" t="s">
        <v>217</v>
      </c>
      <c r="C27" s="523">
        <f>+PRESXACT!L50</f>
        <v>42000000</v>
      </c>
      <c r="D27" s="524" t="s">
        <v>170</v>
      </c>
      <c r="E27" s="244">
        <v>40603</v>
      </c>
      <c r="F27" s="239">
        <v>40878</v>
      </c>
      <c r="G27" s="238">
        <v>10</v>
      </c>
      <c r="H27" s="525" t="s">
        <v>219</v>
      </c>
      <c r="I27" s="520">
        <v>2</v>
      </c>
      <c r="J27" s="524" t="s">
        <v>222</v>
      </c>
      <c r="K27" s="106"/>
      <c r="M27" s="131"/>
    </row>
    <row r="28" spans="1:13" s="15" customFormat="1" ht="54">
      <c r="A28" s="526">
        <v>11</v>
      </c>
      <c r="B28" s="527" t="s">
        <v>218</v>
      </c>
      <c r="C28" s="528">
        <f>+PRESXACT!M50</f>
        <v>100000000</v>
      </c>
      <c r="D28" s="529" t="s">
        <v>170</v>
      </c>
      <c r="E28" s="530">
        <v>40603</v>
      </c>
      <c r="F28" s="531">
        <v>40878</v>
      </c>
      <c r="G28" s="529">
        <v>10</v>
      </c>
      <c r="H28" s="532" t="s">
        <v>220</v>
      </c>
      <c r="I28" s="243">
        <v>2</v>
      </c>
      <c r="J28" s="529" t="s">
        <v>222</v>
      </c>
      <c r="K28" s="106"/>
      <c r="M28" s="131"/>
    </row>
    <row r="29" spans="1:10" ht="54.75" customHeight="1">
      <c r="A29" s="526"/>
      <c r="B29" s="533"/>
      <c r="C29" s="528"/>
      <c r="D29" s="529"/>
      <c r="E29" s="530"/>
      <c r="F29" s="531"/>
      <c r="G29" s="529"/>
      <c r="H29" s="241" t="s">
        <v>211</v>
      </c>
      <c r="I29" s="534">
        <v>50</v>
      </c>
      <c r="J29" s="529"/>
    </row>
    <row r="30" spans="1:10" s="11" customFormat="1" ht="23.25" customHeight="1">
      <c r="A30" s="535"/>
      <c r="B30" s="535"/>
      <c r="C30" s="536">
        <f>SUM(C15:C29)</f>
        <v>1022242453</v>
      </c>
      <c r="D30" s="537"/>
      <c r="E30" s="537"/>
      <c r="F30" s="537"/>
      <c r="G30" s="537"/>
      <c r="H30" s="538"/>
      <c r="I30" s="538"/>
      <c r="J30" s="539"/>
    </row>
    <row r="31" spans="1:10" s="11" customFormat="1" ht="12" customHeight="1">
      <c r="A31" s="158"/>
      <c r="B31" s="158"/>
      <c r="C31" s="158"/>
      <c r="D31" s="217"/>
      <c r="E31" s="217"/>
      <c r="F31" s="217"/>
      <c r="G31" s="217"/>
      <c r="H31" s="217"/>
      <c r="I31" s="217"/>
      <c r="J31" s="217"/>
    </row>
    <row r="32" spans="1:10" s="11" customFormat="1" ht="14.25">
      <c r="A32" s="159"/>
      <c r="B32" s="160"/>
      <c r="C32" s="160"/>
      <c r="D32" s="161"/>
      <c r="E32" s="162"/>
      <c r="F32" s="162"/>
      <c r="G32" s="162"/>
      <c r="H32" s="162"/>
      <c r="I32" s="162"/>
      <c r="J32" s="162"/>
    </row>
    <row r="33" spans="1:10" s="11" customFormat="1" ht="14.25">
      <c r="A33" s="159"/>
      <c r="B33" s="160"/>
      <c r="C33" s="160"/>
      <c r="D33" s="163"/>
      <c r="E33" s="164"/>
      <c r="F33" s="164"/>
      <c r="G33" s="164"/>
      <c r="H33" s="164"/>
      <c r="I33" s="164"/>
      <c r="J33" s="164"/>
    </row>
    <row r="34" spans="1:10" s="11" customFormat="1" ht="14.25">
      <c r="A34" s="159"/>
      <c r="B34" s="160"/>
      <c r="C34" s="160"/>
      <c r="D34" s="163"/>
      <c r="E34" s="164"/>
      <c r="F34" s="164"/>
      <c r="G34" s="164"/>
      <c r="H34" s="164"/>
      <c r="I34" s="164"/>
      <c r="J34" s="164"/>
    </row>
    <row r="35" spans="1:10" ht="12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</row>
    <row r="36" spans="1:10" s="9" customFormat="1" ht="12.75">
      <c r="A36" s="165"/>
      <c r="B36" s="166"/>
      <c r="C36" s="166"/>
      <c r="D36" s="166"/>
      <c r="E36" s="166"/>
      <c r="F36" s="166"/>
      <c r="G36" s="166"/>
      <c r="H36" s="166"/>
      <c r="I36" s="166"/>
      <c r="J36" s="167"/>
    </row>
    <row r="37" spans="1:11" s="9" customFormat="1" ht="12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15"/>
    </row>
    <row r="38" spans="1:13" s="9" customFormat="1" ht="12">
      <c r="A38" s="168"/>
      <c r="B38" s="169"/>
      <c r="C38" s="169"/>
      <c r="D38" s="170"/>
      <c r="E38" s="171"/>
      <c r="F38" s="171"/>
      <c r="G38" s="172"/>
      <c r="H38" s="173"/>
      <c r="I38" s="151"/>
      <c r="J38" s="174"/>
      <c r="K38" s="101"/>
      <c r="L38" s="101"/>
      <c r="M38" s="9">
        <f>30/360*12</f>
        <v>1</v>
      </c>
    </row>
    <row r="39" spans="1:12" s="9" customFormat="1" ht="14.25" customHeight="1">
      <c r="A39" s="168"/>
      <c r="B39" s="169"/>
      <c r="C39" s="169"/>
      <c r="D39" s="170"/>
      <c r="E39" s="171"/>
      <c r="F39" s="171"/>
      <c r="G39" s="175"/>
      <c r="H39" s="173"/>
      <c r="I39" s="151"/>
      <c r="J39" s="174"/>
      <c r="K39" s="101"/>
      <c r="L39" s="101"/>
    </row>
    <row r="40" spans="1:12" s="9" customFormat="1" ht="12">
      <c r="A40" s="168"/>
      <c r="B40" s="173"/>
      <c r="C40" s="173"/>
      <c r="D40" s="176"/>
      <c r="E40" s="171"/>
      <c r="F40" s="171"/>
      <c r="G40" s="177"/>
      <c r="H40" s="178"/>
      <c r="I40" s="151"/>
      <c r="J40" s="174"/>
      <c r="K40" s="101"/>
      <c r="L40" s="101"/>
    </row>
    <row r="41" spans="1:12" s="9" customFormat="1" ht="12">
      <c r="A41" s="168"/>
      <c r="B41" s="173"/>
      <c r="C41" s="173"/>
      <c r="D41" s="176"/>
      <c r="E41" s="171"/>
      <c r="F41" s="171"/>
      <c r="G41" s="172"/>
      <c r="H41" s="173"/>
      <c r="I41" s="151"/>
      <c r="J41" s="174"/>
      <c r="K41" s="101"/>
      <c r="L41" s="101"/>
    </row>
    <row r="42" spans="1:12" s="9" customFormat="1" ht="18.75" customHeight="1">
      <c r="A42" s="168"/>
      <c r="B42" s="170"/>
      <c r="C42" s="170"/>
      <c r="D42" s="176"/>
      <c r="E42" s="171"/>
      <c r="F42" s="171"/>
      <c r="G42" s="168"/>
      <c r="H42" s="179"/>
      <c r="I42" s="168"/>
      <c r="J42" s="174"/>
      <c r="K42" s="101"/>
      <c r="L42" s="101"/>
    </row>
    <row r="43" spans="1:12" s="9" customFormat="1" ht="16.5" customHeight="1">
      <c r="A43" s="180"/>
      <c r="B43" s="170"/>
      <c r="C43" s="170"/>
      <c r="D43" s="177"/>
      <c r="E43" s="171"/>
      <c r="F43" s="171"/>
      <c r="G43" s="172"/>
      <c r="H43" s="170"/>
      <c r="I43" s="180"/>
      <c r="J43" s="174"/>
      <c r="K43" s="101"/>
      <c r="L43" s="104"/>
    </row>
    <row r="44" spans="1:11" s="9" customFormat="1" ht="12">
      <c r="A44" s="181"/>
      <c r="B44" s="182"/>
      <c r="C44" s="182"/>
      <c r="D44" s="151"/>
      <c r="E44" s="171"/>
      <c r="F44" s="171"/>
      <c r="G44" s="175"/>
      <c r="H44" s="183"/>
      <c r="I44" s="181"/>
      <c r="J44" s="174"/>
      <c r="K44" s="15"/>
    </row>
    <row r="45" spans="1:11" s="9" customFormat="1" ht="17.25" customHeight="1">
      <c r="A45" s="184"/>
      <c r="B45" s="184"/>
      <c r="C45" s="184"/>
      <c r="D45" s="185"/>
      <c r="E45" s="171"/>
      <c r="F45" s="171"/>
      <c r="G45" s="181"/>
      <c r="H45" s="183"/>
      <c r="I45" s="181"/>
      <c r="J45" s="174"/>
      <c r="K45" s="15"/>
    </row>
    <row r="46" spans="1:12" s="9" customFormat="1" ht="11.2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53"/>
      <c r="L46" s="13"/>
    </row>
    <row r="47" spans="1:10" s="9" customFormat="1" ht="14.25">
      <c r="A47" s="100"/>
      <c r="B47" s="141"/>
      <c r="C47" s="141"/>
      <c r="D47" s="100"/>
      <c r="E47" s="100"/>
      <c r="F47" s="100"/>
      <c r="G47" s="100"/>
      <c r="H47" s="100"/>
      <c r="I47" s="100"/>
      <c r="J47" s="100"/>
    </row>
    <row r="48" spans="2:3" s="9" customFormat="1" ht="14.25">
      <c r="B48" s="141"/>
      <c r="C48" s="141"/>
    </row>
    <row r="49" spans="2:3" s="9" customFormat="1" ht="14.25">
      <c r="B49" s="141"/>
      <c r="C49" s="141"/>
    </row>
    <row r="50" spans="2:3" s="9" customFormat="1" ht="14.25">
      <c r="B50" s="141"/>
      <c r="C50" s="141"/>
    </row>
    <row r="51" spans="2:3" s="9" customFormat="1" ht="14.25">
      <c r="B51" s="141"/>
      <c r="C51" s="141"/>
    </row>
    <row r="52" spans="2:3" s="9" customFormat="1" ht="14.25">
      <c r="B52" s="141"/>
      <c r="C52" s="141"/>
    </row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pans="1:10" ht="12.75">
      <c r="A70" s="9"/>
      <c r="B70" s="9"/>
      <c r="C70" s="9"/>
      <c r="D70" s="9"/>
      <c r="E70" s="9"/>
      <c r="F70" s="9"/>
      <c r="G70" s="9"/>
      <c r="H70" s="9"/>
      <c r="I70" s="9"/>
      <c r="J70" s="9"/>
    </row>
  </sheetData>
  <sheetProtection/>
  <mergeCells count="42">
    <mergeCell ref="D28:D29"/>
    <mergeCell ref="C28:C29"/>
    <mergeCell ref="B28:B29"/>
    <mergeCell ref="G25:G26"/>
    <mergeCell ref="B25:B26"/>
    <mergeCell ref="F17:F18"/>
    <mergeCell ref="G17:G18"/>
    <mergeCell ref="A20:B20"/>
    <mergeCell ref="A28:A29"/>
    <mergeCell ref="J28:J29"/>
    <mergeCell ref="B17:B18"/>
    <mergeCell ref="G28:G29"/>
    <mergeCell ref="F28:F29"/>
    <mergeCell ref="E28:E29"/>
    <mergeCell ref="A14:B14"/>
    <mergeCell ref="D25:D26"/>
    <mergeCell ref="C25:C26"/>
    <mergeCell ref="E25:E26"/>
    <mergeCell ref="F25:F26"/>
    <mergeCell ref="A15:A16"/>
    <mergeCell ref="D17:D18"/>
    <mergeCell ref="E17:E18"/>
    <mergeCell ref="C17:C18"/>
    <mergeCell ref="A17:A18"/>
    <mergeCell ref="A9:B9"/>
    <mergeCell ref="B12:B13"/>
    <mergeCell ref="A12:A13"/>
    <mergeCell ref="A1:B6"/>
    <mergeCell ref="C6:E6"/>
    <mergeCell ref="F6:H6"/>
    <mergeCell ref="A10:B10"/>
    <mergeCell ref="A8:B8"/>
    <mergeCell ref="C7:G7"/>
    <mergeCell ref="C1:H4"/>
    <mergeCell ref="I12:I13"/>
    <mergeCell ref="C12:C13"/>
    <mergeCell ref="C5:E5"/>
    <mergeCell ref="F5:H5"/>
    <mergeCell ref="E12:G12"/>
    <mergeCell ref="J12:J13"/>
    <mergeCell ref="H12:H13"/>
    <mergeCell ref="D12:D13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14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J23" sqref="J23"/>
    </sheetView>
  </sheetViews>
  <sheetFormatPr defaultColWidth="11.421875" defaultRowHeight="12.75"/>
  <cols>
    <col min="1" max="1" width="5.28125" style="24" customWidth="1"/>
    <col min="2" max="2" width="14.140625" style="24" customWidth="1"/>
    <col min="3" max="3" width="18.8515625" style="24" customWidth="1"/>
    <col min="4" max="4" width="23.140625" style="24" customWidth="1"/>
    <col min="5" max="5" width="12.00390625" style="24" customWidth="1"/>
    <col min="6" max="7" width="8.8515625" style="24" customWidth="1"/>
    <col min="8" max="8" width="11.421875" style="24" customWidth="1"/>
    <col min="9" max="9" width="13.28125" style="24" customWidth="1"/>
    <col min="10" max="10" width="15.8515625" style="24" customWidth="1"/>
    <col min="11" max="11" width="14.7109375" style="24" customWidth="1"/>
    <col min="12" max="12" width="21.140625" style="24" customWidth="1"/>
    <col min="13" max="16384" width="11.421875" style="24" customWidth="1"/>
  </cols>
  <sheetData>
    <row r="1" spans="1:10" ht="12.75" customHeight="1">
      <c r="A1" s="371"/>
      <c r="B1" s="372"/>
      <c r="C1" s="379" t="s">
        <v>243</v>
      </c>
      <c r="D1" s="380"/>
      <c r="E1" s="380"/>
      <c r="F1" s="380"/>
      <c r="G1" s="380"/>
      <c r="H1" s="380"/>
      <c r="I1" s="228"/>
      <c r="J1" s="257"/>
    </row>
    <row r="2" spans="1:10" ht="12.75" customHeight="1">
      <c r="A2" s="373"/>
      <c r="B2" s="374"/>
      <c r="C2" s="382"/>
      <c r="D2" s="383"/>
      <c r="E2" s="383"/>
      <c r="F2" s="383"/>
      <c r="G2" s="383"/>
      <c r="H2" s="383"/>
      <c r="I2" s="228"/>
      <c r="J2" s="257"/>
    </row>
    <row r="3" spans="1:10" ht="12.75" customHeight="1">
      <c r="A3" s="373"/>
      <c r="B3" s="374"/>
      <c r="C3" s="382"/>
      <c r="D3" s="383"/>
      <c r="E3" s="383"/>
      <c r="F3" s="383"/>
      <c r="G3" s="383"/>
      <c r="H3" s="383"/>
      <c r="I3" s="228" t="s">
        <v>191</v>
      </c>
      <c r="J3" s="257"/>
    </row>
    <row r="4" spans="1:10" ht="12.75" customHeight="1">
      <c r="A4" s="373"/>
      <c r="B4" s="374"/>
      <c r="C4" s="385"/>
      <c r="D4" s="386"/>
      <c r="E4" s="386"/>
      <c r="F4" s="386"/>
      <c r="G4" s="386"/>
      <c r="H4" s="386"/>
      <c r="I4" s="228" t="s">
        <v>200</v>
      </c>
      <c r="J4" s="258"/>
    </row>
    <row r="5" spans="1:10" ht="18" customHeight="1">
      <c r="A5" s="373"/>
      <c r="B5" s="374"/>
      <c r="C5" s="402" t="s">
        <v>193</v>
      </c>
      <c r="D5" s="403"/>
      <c r="E5" s="404"/>
      <c r="F5" s="402" t="s">
        <v>194</v>
      </c>
      <c r="G5" s="403"/>
      <c r="H5" s="403"/>
      <c r="I5" s="228"/>
      <c r="J5" s="257"/>
    </row>
    <row r="6" spans="1:10" ht="22.5" customHeight="1">
      <c r="A6" s="375"/>
      <c r="B6" s="376"/>
      <c r="C6" s="402">
        <v>0</v>
      </c>
      <c r="D6" s="403"/>
      <c r="E6" s="404"/>
      <c r="F6" s="402" t="s">
        <v>240</v>
      </c>
      <c r="G6" s="403"/>
      <c r="H6" s="403"/>
      <c r="I6" s="228"/>
      <c r="J6" s="259"/>
    </row>
    <row r="7" spans="1:10" ht="16.5">
      <c r="A7" s="395" t="s">
        <v>7</v>
      </c>
      <c r="B7" s="395"/>
      <c r="C7" s="390" t="s">
        <v>173</v>
      </c>
      <c r="D7" s="390"/>
      <c r="E7" s="390"/>
      <c r="F7" s="390"/>
      <c r="G7" s="390"/>
      <c r="H7" s="390"/>
      <c r="I7" s="254" t="s">
        <v>199</v>
      </c>
      <c r="J7" s="253" t="s">
        <v>201</v>
      </c>
    </row>
    <row r="8" spans="1:10" ht="14.25">
      <c r="A8" s="25" t="s">
        <v>8</v>
      </c>
      <c r="B8" s="25"/>
      <c r="D8" s="26"/>
      <c r="E8" s="399">
        <f>+E10+C9</f>
        <v>1022242453</v>
      </c>
      <c r="F8" s="399"/>
      <c r="G8" s="26"/>
      <c r="H8" s="26"/>
      <c r="I8" s="26"/>
      <c r="J8" s="25"/>
    </row>
    <row r="9" spans="1:10" ht="14.25">
      <c r="A9" s="25" t="s">
        <v>10</v>
      </c>
      <c r="B9" s="25"/>
      <c r="C9" s="34"/>
      <c r="D9" s="26"/>
      <c r="E9" s="26"/>
      <c r="F9" s="26"/>
      <c r="G9" s="26"/>
      <c r="H9" s="26"/>
      <c r="I9" s="26"/>
      <c r="J9" s="25"/>
    </row>
    <row r="10" spans="1:10" ht="14.25">
      <c r="A10" s="25" t="s">
        <v>9</v>
      </c>
      <c r="B10" s="25"/>
      <c r="D10" s="34"/>
      <c r="E10" s="398">
        <f>'POA-01'!C10</f>
        <v>1022242453</v>
      </c>
      <c r="F10" s="398"/>
      <c r="G10" s="34"/>
      <c r="H10" s="34"/>
      <c r="I10" s="34"/>
      <c r="J10" s="34"/>
    </row>
    <row r="11" spans="1:10" ht="13.5" thickBot="1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28" t="s">
        <v>21</v>
      </c>
    </row>
    <row r="12" spans="1:10" ht="12.75">
      <c r="A12" s="391" t="s">
        <v>51</v>
      </c>
      <c r="B12" s="393" t="s">
        <v>14</v>
      </c>
      <c r="C12" s="393" t="s">
        <v>15</v>
      </c>
      <c r="D12" s="393" t="s">
        <v>16</v>
      </c>
      <c r="E12" s="393" t="s">
        <v>0</v>
      </c>
      <c r="F12" s="393"/>
      <c r="G12" s="393"/>
      <c r="H12" s="393"/>
      <c r="I12" s="400" t="s">
        <v>25</v>
      </c>
      <c r="J12" s="396" t="s">
        <v>18</v>
      </c>
    </row>
    <row r="13" spans="1:10" ht="18.75" thickBot="1">
      <c r="A13" s="392"/>
      <c r="B13" s="394"/>
      <c r="C13" s="394"/>
      <c r="D13" s="394"/>
      <c r="E13" s="58" t="s">
        <v>2</v>
      </c>
      <c r="F13" s="58" t="s">
        <v>4</v>
      </c>
      <c r="G13" s="58" t="s">
        <v>5</v>
      </c>
      <c r="H13" s="58" t="s">
        <v>24</v>
      </c>
      <c r="I13" s="401"/>
      <c r="J13" s="397"/>
    </row>
    <row r="14" spans="1:10" ht="12.75">
      <c r="A14" s="389" t="s">
        <v>22</v>
      </c>
      <c r="B14" s="389"/>
      <c r="C14" s="389"/>
      <c r="D14" s="389"/>
      <c r="E14" s="389"/>
      <c r="F14" s="389"/>
      <c r="G14" s="389"/>
      <c r="H14" s="389"/>
      <c r="I14" s="389"/>
      <c r="J14" s="389"/>
    </row>
    <row r="15" spans="1:10" ht="67.5">
      <c r="A15" s="332">
        <v>1</v>
      </c>
      <c r="B15" s="328" t="s">
        <v>230</v>
      </c>
      <c r="C15" s="243" t="s">
        <v>231</v>
      </c>
      <c r="D15" s="333" t="s">
        <v>238</v>
      </c>
      <c r="E15" s="329">
        <v>40787</v>
      </c>
      <c r="F15" s="329">
        <v>40907</v>
      </c>
      <c r="G15" s="330">
        <v>4</v>
      </c>
      <c r="H15" s="331">
        <v>1</v>
      </c>
      <c r="I15" s="334">
        <v>1500000</v>
      </c>
      <c r="J15" s="335">
        <f>+G15*I15</f>
        <v>6000000</v>
      </c>
    </row>
    <row r="16" spans="1:10" ht="12.75">
      <c r="A16" s="29"/>
      <c r="B16" s="30"/>
      <c r="C16" s="30"/>
      <c r="D16" s="30"/>
      <c r="E16" s="30"/>
      <c r="F16" s="35"/>
      <c r="G16" s="36"/>
      <c r="H16" s="29"/>
      <c r="I16" s="255">
        <v>0</v>
      </c>
      <c r="J16" s="255">
        <f>+G16*I16</f>
        <v>0</v>
      </c>
    </row>
    <row r="17" spans="1:10" ht="12.75">
      <c r="A17" s="389" t="s">
        <v>23</v>
      </c>
      <c r="B17" s="389"/>
      <c r="C17" s="389"/>
      <c r="D17" s="389"/>
      <c r="E17" s="31"/>
      <c r="F17" s="31"/>
      <c r="G17" s="31"/>
      <c r="H17" s="32"/>
      <c r="I17" s="33" t="s">
        <v>120</v>
      </c>
      <c r="J17" s="256">
        <f>SUM(J15:J16)</f>
        <v>6000000</v>
      </c>
    </row>
    <row r="18" spans="1:10" ht="114.75">
      <c r="A18" s="218">
        <v>1</v>
      </c>
      <c r="B18" s="336" t="s">
        <v>228</v>
      </c>
      <c r="C18" s="336" t="s">
        <v>232</v>
      </c>
      <c r="D18" s="325" t="s">
        <v>233</v>
      </c>
      <c r="E18" s="337">
        <v>40756</v>
      </c>
      <c r="F18" s="337">
        <v>40907</v>
      </c>
      <c r="G18" s="338">
        <v>5</v>
      </c>
      <c r="H18" s="331">
        <v>1</v>
      </c>
      <c r="I18" s="339">
        <f>(5108422+6896370+5108422+5108422+9575219)/5</f>
        <v>6359371</v>
      </c>
      <c r="J18" s="340">
        <f>+G18*I18</f>
        <v>31796855</v>
      </c>
    </row>
    <row r="19" spans="1:10" ht="102">
      <c r="A19" s="341">
        <v>2</v>
      </c>
      <c r="B19" s="342" t="s">
        <v>225</v>
      </c>
      <c r="C19" s="342" t="s">
        <v>234</v>
      </c>
      <c r="D19" s="325" t="s">
        <v>235</v>
      </c>
      <c r="E19" s="337">
        <v>40756</v>
      </c>
      <c r="F19" s="337">
        <v>40907</v>
      </c>
      <c r="G19" s="338">
        <v>5</v>
      </c>
      <c r="H19" s="331">
        <v>1</v>
      </c>
      <c r="I19" s="339">
        <f>+(4095269+3033533+3033533+3033533+5686049)/5</f>
        <v>3776383.4</v>
      </c>
      <c r="J19" s="339">
        <f>+G19*I19</f>
        <v>18881917</v>
      </c>
    </row>
    <row r="20" spans="1:10" ht="40.5">
      <c r="A20" s="341">
        <v>3</v>
      </c>
      <c r="B20" s="342" t="s">
        <v>229</v>
      </c>
      <c r="C20" s="342" t="s">
        <v>236</v>
      </c>
      <c r="D20" s="241" t="s">
        <v>237</v>
      </c>
      <c r="E20" s="337">
        <v>40756</v>
      </c>
      <c r="F20" s="337">
        <v>40907</v>
      </c>
      <c r="G20" s="338">
        <v>5</v>
      </c>
      <c r="H20" s="331">
        <v>1</v>
      </c>
      <c r="I20" s="339">
        <f>+(2496342+1849142+1849142+1849142+3466030)/5</f>
        <v>2301959.6</v>
      </c>
      <c r="J20" s="339">
        <f>+G20*I20</f>
        <v>11509798</v>
      </c>
    </row>
    <row r="21" spans="1:10" ht="12.75">
      <c r="A21" s="39"/>
      <c r="B21" s="37"/>
      <c r="C21" s="37"/>
      <c r="D21" s="38"/>
      <c r="E21" s="37"/>
      <c r="F21" s="37"/>
      <c r="G21" s="37"/>
      <c r="H21" s="39"/>
      <c r="I21" s="33" t="s">
        <v>120</v>
      </c>
      <c r="J21" s="311">
        <f>SUM(J18:J20)</f>
        <v>62188570</v>
      </c>
    </row>
    <row r="22" spans="2:8" ht="12.75">
      <c r="B22" s="40"/>
      <c r="C22" s="40"/>
      <c r="D22" s="40"/>
      <c r="E22" s="40"/>
      <c r="F22" s="40"/>
      <c r="G22" s="40"/>
      <c r="H22" s="40"/>
    </row>
    <row r="23" spans="9:10" ht="12.75">
      <c r="I23" s="41" t="s">
        <v>31</v>
      </c>
      <c r="J23" s="312">
        <f>+J17+J21</f>
        <v>68188570</v>
      </c>
    </row>
  </sheetData>
  <sheetProtection/>
  <mergeCells count="19">
    <mergeCell ref="C1:H4"/>
    <mergeCell ref="A1:B6"/>
    <mergeCell ref="D12:D13"/>
    <mergeCell ref="E12:H12"/>
    <mergeCell ref="I12:I13"/>
    <mergeCell ref="F5:H5"/>
    <mergeCell ref="C6:E6"/>
    <mergeCell ref="F6:H6"/>
    <mergeCell ref="C5:E5"/>
    <mergeCell ref="A14:J14"/>
    <mergeCell ref="A17:D17"/>
    <mergeCell ref="C7:H7"/>
    <mergeCell ref="A12:A13"/>
    <mergeCell ref="B12:B13"/>
    <mergeCell ref="C12:C13"/>
    <mergeCell ref="A7:B7"/>
    <mergeCell ref="J12:J13"/>
    <mergeCell ref="E10:F10"/>
    <mergeCell ref="E8:F8"/>
  </mergeCells>
  <printOptions horizontalCentered="1" verticalCentered="1"/>
  <pageMargins left="0.9448818897637796" right="0.984251968503937" top="0.9055118110236221" bottom="0.984251968503937" header="0" footer="0"/>
  <pageSetup horizontalDpi="600" verticalDpi="600" orientation="landscape" paperSiz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C11" sqref="C11"/>
    </sheetView>
  </sheetViews>
  <sheetFormatPr defaultColWidth="11.421875" defaultRowHeight="12.75"/>
  <cols>
    <col min="1" max="1" width="4.28125" style="3" customWidth="1"/>
    <col min="2" max="2" width="23.140625" style="3" customWidth="1"/>
    <col min="3" max="3" width="20.57421875" style="3" customWidth="1"/>
    <col min="4" max="4" width="8.140625" style="3" customWidth="1"/>
    <col min="5" max="5" width="10.421875" style="3" customWidth="1"/>
    <col min="6" max="6" width="8.421875" style="3" customWidth="1"/>
    <col min="7" max="7" width="10.421875" style="3" customWidth="1"/>
    <col min="8" max="8" width="9.57421875" style="3" customWidth="1"/>
    <col min="9" max="9" width="12.421875" style="3" customWidth="1"/>
    <col min="10" max="16384" width="11.421875" style="3" customWidth="1"/>
  </cols>
  <sheetData>
    <row r="1" spans="1:10" ht="12.75">
      <c r="A1" s="371"/>
      <c r="B1" s="372"/>
      <c r="C1" s="379" t="s">
        <v>243</v>
      </c>
      <c r="D1" s="380"/>
      <c r="E1" s="380"/>
      <c r="F1" s="380"/>
      <c r="G1" s="380"/>
      <c r="H1" s="381"/>
      <c r="I1" s="228"/>
      <c r="J1" s="257"/>
    </row>
    <row r="2" spans="1:10" ht="13.5" customHeight="1">
      <c r="A2" s="373"/>
      <c r="B2" s="374"/>
      <c r="C2" s="382"/>
      <c r="D2" s="383"/>
      <c r="E2" s="383"/>
      <c r="F2" s="383"/>
      <c r="G2" s="383"/>
      <c r="H2" s="384"/>
      <c r="I2" s="228"/>
      <c r="J2" s="257"/>
    </row>
    <row r="3" spans="1:10" ht="12.75">
      <c r="A3" s="373"/>
      <c r="B3" s="374"/>
      <c r="C3" s="382"/>
      <c r="D3" s="383"/>
      <c r="E3" s="383"/>
      <c r="F3" s="383"/>
      <c r="G3" s="383"/>
      <c r="H3" s="384"/>
      <c r="I3" s="228" t="s">
        <v>191</v>
      </c>
      <c r="J3" s="257"/>
    </row>
    <row r="4" spans="1:10" ht="12.75">
      <c r="A4" s="373"/>
      <c r="B4" s="374"/>
      <c r="C4" s="385"/>
      <c r="D4" s="386"/>
      <c r="E4" s="386"/>
      <c r="F4" s="386"/>
      <c r="G4" s="386"/>
      <c r="H4" s="387"/>
      <c r="I4" s="228" t="s">
        <v>192</v>
      </c>
      <c r="J4" s="258"/>
    </row>
    <row r="5" spans="1:10" ht="13.5">
      <c r="A5" s="373"/>
      <c r="B5" s="374"/>
      <c r="C5" s="402" t="s">
        <v>193</v>
      </c>
      <c r="D5" s="403"/>
      <c r="E5" s="404"/>
      <c r="F5" s="402" t="s">
        <v>194</v>
      </c>
      <c r="G5" s="403"/>
      <c r="H5" s="403"/>
      <c r="I5" s="228"/>
      <c r="J5" s="257"/>
    </row>
    <row r="6" spans="1:10" s="19" customFormat="1" ht="19.5" customHeight="1">
      <c r="A6" s="375"/>
      <c r="B6" s="376"/>
      <c r="C6" s="402">
        <v>0</v>
      </c>
      <c r="D6" s="403"/>
      <c r="E6" s="404"/>
      <c r="F6" s="402" t="s">
        <v>240</v>
      </c>
      <c r="G6" s="403"/>
      <c r="H6" s="403"/>
      <c r="I6" s="228"/>
      <c r="J6" s="259"/>
    </row>
    <row r="7" spans="1:10" s="11" customFormat="1" ht="16.5">
      <c r="A7" s="395" t="s">
        <v>7</v>
      </c>
      <c r="B7" s="395"/>
      <c r="C7" s="260" t="str">
        <f>'POA-01'!C7:G7</f>
        <v>FORTALECIMIENTO AL ORDENAMIENTO AMBIENTAL Y TERRITORIAL</v>
      </c>
      <c r="D7" s="260"/>
      <c r="E7" s="260"/>
      <c r="F7" s="260"/>
      <c r="G7" s="260"/>
      <c r="H7" s="20"/>
      <c r="I7" s="21"/>
      <c r="J7" s="12"/>
    </row>
    <row r="8" spans="1:10" s="11" customFormat="1" ht="15" customHeight="1">
      <c r="A8" s="10"/>
      <c r="B8" s="10"/>
      <c r="C8" s="16"/>
      <c r="D8" s="16"/>
      <c r="E8" s="16"/>
      <c r="F8" s="16"/>
      <c r="G8" s="16"/>
      <c r="H8" s="20"/>
      <c r="I8" s="20"/>
      <c r="J8" s="12"/>
    </row>
    <row r="9" spans="1:10" s="11" customFormat="1" ht="16.5" customHeight="1">
      <c r="A9" s="406" t="s">
        <v>8</v>
      </c>
      <c r="B9" s="406"/>
      <c r="C9" s="344">
        <f>+C11+C10</f>
        <v>1022242453</v>
      </c>
      <c r="D9" s="344"/>
      <c r="E9" s="16"/>
      <c r="F9" s="16"/>
      <c r="G9" s="261" t="str">
        <f>'POA-01'!I8</f>
        <v>CODIGO</v>
      </c>
      <c r="H9" s="405" t="str">
        <f>'POA-01'!J8</f>
        <v>0430-0900-1</v>
      </c>
      <c r="I9" s="405"/>
      <c r="J9" s="12"/>
    </row>
    <row r="10" spans="1:10" s="11" customFormat="1" ht="16.5">
      <c r="A10" s="406" t="s">
        <v>10</v>
      </c>
      <c r="B10" s="406"/>
      <c r="C10" s="23"/>
      <c r="D10" s="16"/>
      <c r="E10" s="16"/>
      <c r="F10" s="16"/>
      <c r="G10" s="16"/>
      <c r="H10" s="16"/>
      <c r="I10" s="16"/>
      <c r="J10" s="12"/>
    </row>
    <row r="11" spans="1:10" s="11" customFormat="1" ht="16.5">
      <c r="A11" s="406" t="s">
        <v>9</v>
      </c>
      <c r="B11" s="406"/>
      <c r="C11" s="344">
        <f>'POA-01'!C10</f>
        <v>1022242453</v>
      </c>
      <c r="D11" s="344"/>
      <c r="E11" s="16"/>
      <c r="F11" s="16"/>
      <c r="G11" s="16"/>
      <c r="H11" s="16"/>
      <c r="I11" s="16"/>
      <c r="J11" s="12"/>
    </row>
    <row r="12" spans="1:9" s="13" customFormat="1" ht="17.25" thickBot="1">
      <c r="A12" s="419" t="s">
        <v>33</v>
      </c>
      <c r="B12" s="419"/>
      <c r="I12" s="14" t="s">
        <v>34</v>
      </c>
    </row>
    <row r="13" spans="1:9" s="15" customFormat="1" ht="14.25" customHeight="1">
      <c r="A13" s="415" t="s">
        <v>51</v>
      </c>
      <c r="B13" s="413" t="s">
        <v>28</v>
      </c>
      <c r="C13" s="413" t="s">
        <v>29</v>
      </c>
      <c r="D13" s="413" t="s">
        <v>30</v>
      </c>
      <c r="E13" s="417" t="s">
        <v>26</v>
      </c>
      <c r="F13" s="418"/>
      <c r="G13" s="409" t="s">
        <v>27</v>
      </c>
      <c r="H13" s="410"/>
      <c r="I13" s="411" t="s">
        <v>38</v>
      </c>
    </row>
    <row r="14" spans="1:9" s="15" customFormat="1" ht="14.25" thickBot="1">
      <c r="A14" s="416"/>
      <c r="B14" s="414"/>
      <c r="C14" s="414"/>
      <c r="D14" s="414"/>
      <c r="E14" s="343" t="s">
        <v>17</v>
      </c>
      <c r="F14" s="343" t="s">
        <v>31</v>
      </c>
      <c r="G14" s="343" t="s">
        <v>32</v>
      </c>
      <c r="H14" s="343" t="s">
        <v>31</v>
      </c>
      <c r="I14" s="412"/>
    </row>
    <row r="15" spans="1:11" s="9" customFormat="1" ht="18" customHeight="1">
      <c r="A15" s="84"/>
      <c r="B15" s="145"/>
      <c r="C15" s="143"/>
      <c r="D15" s="143"/>
      <c r="E15" s="85"/>
      <c r="F15" s="105"/>
      <c r="G15" s="134"/>
      <c r="H15" s="136"/>
      <c r="I15" s="142"/>
      <c r="J15" s="46"/>
      <c r="K15" s="46"/>
    </row>
    <row r="16" spans="1:11" s="9" customFormat="1" ht="12.75">
      <c r="A16" s="86"/>
      <c r="B16" s="145"/>
      <c r="C16" s="82"/>
      <c r="D16" s="143"/>
      <c r="E16" s="87"/>
      <c r="F16" s="105"/>
      <c r="G16" s="134"/>
      <c r="H16" s="136"/>
      <c r="I16" s="142"/>
      <c r="J16" s="46"/>
      <c r="K16" s="120"/>
    </row>
    <row r="17" spans="1:11" s="9" customFormat="1" ht="12">
      <c r="A17" s="86"/>
      <c r="B17" s="81"/>
      <c r="C17" s="82"/>
      <c r="D17" s="143"/>
      <c r="E17" s="87"/>
      <c r="F17" s="105"/>
      <c r="G17" s="134"/>
      <c r="H17" s="136"/>
      <c r="I17" s="142"/>
      <c r="J17" s="46"/>
      <c r="K17" s="121"/>
    </row>
    <row r="18" spans="1:11" s="9" customFormat="1" ht="12">
      <c r="A18" s="86"/>
      <c r="B18" s="81"/>
      <c r="C18" s="82"/>
      <c r="D18" s="143"/>
      <c r="E18" s="87"/>
      <c r="F18" s="129"/>
      <c r="G18" s="135"/>
      <c r="H18" s="136"/>
      <c r="I18" s="142"/>
      <c r="J18" s="46"/>
      <c r="K18" s="120"/>
    </row>
    <row r="19" spans="1:11" s="9" customFormat="1" ht="12">
      <c r="A19" s="88"/>
      <c r="B19" s="81"/>
      <c r="C19" s="89"/>
      <c r="D19" s="94"/>
      <c r="E19" s="90"/>
      <c r="F19" s="129"/>
      <c r="G19" s="135"/>
      <c r="H19" s="136"/>
      <c r="I19" s="94"/>
      <c r="J19" s="46"/>
      <c r="K19" s="121"/>
    </row>
    <row r="20" spans="1:11" s="9" customFormat="1" ht="16.5" customHeight="1">
      <c r="A20" s="88"/>
      <c r="B20" s="145"/>
      <c r="C20" s="89"/>
      <c r="D20" s="94"/>
      <c r="E20" s="90"/>
      <c r="F20" s="129"/>
      <c r="G20" s="135"/>
      <c r="H20" s="136"/>
      <c r="I20" s="94"/>
      <c r="J20" s="46"/>
      <c r="K20" s="120"/>
    </row>
    <row r="21" spans="1:11" s="9" customFormat="1" ht="15" customHeight="1">
      <c r="A21" s="88"/>
      <c r="B21" s="145"/>
      <c r="C21" s="89"/>
      <c r="D21" s="94"/>
      <c r="E21" s="90"/>
      <c r="F21" s="129"/>
      <c r="G21" s="135"/>
      <c r="H21" s="136"/>
      <c r="I21" s="94"/>
      <c r="J21" s="46"/>
      <c r="K21" s="120"/>
    </row>
    <row r="22" spans="1:11" s="9" customFormat="1" ht="12">
      <c r="A22" s="88"/>
      <c r="B22" s="81"/>
      <c r="C22" s="89"/>
      <c r="D22" s="94"/>
      <c r="E22" s="90"/>
      <c r="F22" s="129"/>
      <c r="G22" s="135"/>
      <c r="H22" s="136"/>
      <c r="I22" s="94"/>
      <c r="J22" s="46"/>
      <c r="K22" s="120"/>
    </row>
    <row r="23" spans="1:11" s="9" customFormat="1" ht="11.25" customHeight="1">
      <c r="A23" s="88"/>
      <c r="B23" s="146"/>
      <c r="C23" s="89"/>
      <c r="D23" s="94"/>
      <c r="E23" s="88"/>
      <c r="F23" s="129"/>
      <c r="G23" s="135"/>
      <c r="H23" s="136"/>
      <c r="I23" s="94"/>
      <c r="J23" s="46"/>
      <c r="K23" s="120"/>
    </row>
    <row r="24" spans="1:11" ht="12.75">
      <c r="A24" s="88"/>
      <c r="B24" s="147"/>
      <c r="C24" s="89"/>
      <c r="D24" s="94"/>
      <c r="E24" s="88"/>
      <c r="F24" s="129"/>
      <c r="G24" s="135"/>
      <c r="H24" s="136"/>
      <c r="I24" s="94"/>
      <c r="J24" s="46"/>
      <c r="K24" s="122"/>
    </row>
    <row r="25" spans="1:11" ht="12.75">
      <c r="A25" s="88"/>
      <c r="B25" s="146"/>
      <c r="C25" s="89"/>
      <c r="D25" s="94"/>
      <c r="E25" s="88"/>
      <c r="F25" s="129"/>
      <c r="G25" s="135"/>
      <c r="H25" s="136"/>
      <c r="I25" s="94"/>
      <c r="J25" s="46"/>
      <c r="K25" s="123"/>
    </row>
    <row r="26" spans="1:11" ht="12.75">
      <c r="A26" s="88"/>
      <c r="B26" s="146"/>
      <c r="C26" s="89"/>
      <c r="D26" s="94"/>
      <c r="E26" s="88"/>
      <c r="F26" s="129"/>
      <c r="G26" s="135"/>
      <c r="H26" s="136"/>
      <c r="I26" s="94"/>
      <c r="J26" s="46"/>
      <c r="K26" s="122"/>
    </row>
    <row r="27" spans="1:11" ht="12.75">
      <c r="A27" s="88"/>
      <c r="B27" s="145"/>
      <c r="C27" s="89"/>
      <c r="D27" s="94"/>
      <c r="E27" s="88"/>
      <c r="F27" s="129"/>
      <c r="G27" s="135"/>
      <c r="H27" s="136"/>
      <c r="I27" s="94"/>
      <c r="J27" s="46"/>
      <c r="K27" s="123"/>
    </row>
    <row r="28" spans="1:11" ht="12.75">
      <c r="A28" s="88"/>
      <c r="B28" s="81"/>
      <c r="C28" s="89"/>
      <c r="D28" s="94"/>
      <c r="E28" s="88"/>
      <c r="F28" s="105"/>
      <c r="G28" s="134"/>
      <c r="H28" s="136"/>
      <c r="I28" s="94"/>
      <c r="J28" s="46"/>
      <c r="K28" s="123"/>
    </row>
    <row r="29" spans="1:11" ht="12.75">
      <c r="A29" s="86"/>
      <c r="B29" s="146"/>
      <c r="C29" s="144"/>
      <c r="D29" s="143"/>
      <c r="E29" s="87"/>
      <c r="F29" s="83"/>
      <c r="G29" s="135"/>
      <c r="H29" s="136"/>
      <c r="I29" s="142"/>
      <c r="J29" s="46"/>
      <c r="K29" s="122"/>
    </row>
    <row r="30" spans="1:10" ht="12.75" customHeight="1">
      <c r="A30" s="407" t="s">
        <v>19</v>
      </c>
      <c r="B30" s="408"/>
      <c r="C30" s="8"/>
      <c r="D30" s="4"/>
      <c r="E30" s="43"/>
      <c r="F30" s="43"/>
      <c r="G30" s="43"/>
      <c r="H30" s="43">
        <f>SUM(H15:H29)</f>
        <v>0</v>
      </c>
      <c r="I30" s="43"/>
      <c r="J30" s="154"/>
    </row>
  </sheetData>
  <sheetProtection/>
  <mergeCells count="20">
    <mergeCell ref="A1:B6"/>
    <mergeCell ref="E13:F13"/>
    <mergeCell ref="A10:B10"/>
    <mergeCell ref="A11:B11"/>
    <mergeCell ref="A12:B12"/>
    <mergeCell ref="F5:H5"/>
    <mergeCell ref="C6:E6"/>
    <mergeCell ref="F6:H6"/>
    <mergeCell ref="C1:H4"/>
    <mergeCell ref="C5:E5"/>
    <mergeCell ref="H9:I9"/>
    <mergeCell ref="A9:B9"/>
    <mergeCell ref="A7:B7"/>
    <mergeCell ref="A30:B30"/>
    <mergeCell ref="G13:H13"/>
    <mergeCell ref="I13:I14"/>
    <mergeCell ref="D13:D14"/>
    <mergeCell ref="B13:B14"/>
    <mergeCell ref="A13:A14"/>
    <mergeCell ref="C13:C14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1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">
      <selection activeCell="I14" sqref="I14"/>
    </sheetView>
  </sheetViews>
  <sheetFormatPr defaultColWidth="11.421875" defaultRowHeight="12.75"/>
  <cols>
    <col min="1" max="1" width="5.140625" style="3" customWidth="1"/>
    <col min="2" max="2" width="23.140625" style="3" customWidth="1"/>
    <col min="3" max="3" width="21.00390625" style="3" customWidth="1"/>
    <col min="4" max="4" width="9.28125" style="3" customWidth="1"/>
    <col min="5" max="5" width="9.8515625" style="3" customWidth="1"/>
    <col min="6" max="6" width="12.421875" style="3" customWidth="1"/>
    <col min="7" max="7" width="15.57421875" style="3" customWidth="1"/>
    <col min="8" max="8" width="15.7109375" style="3" customWidth="1"/>
    <col min="9" max="9" width="12.8515625" style="3" customWidth="1"/>
    <col min="10" max="16384" width="11.421875" style="3" customWidth="1"/>
  </cols>
  <sheetData>
    <row r="1" spans="1:9" ht="12.75">
      <c r="A1" s="371"/>
      <c r="B1" s="372"/>
      <c r="C1" s="379" t="s">
        <v>243</v>
      </c>
      <c r="D1" s="380"/>
      <c r="E1" s="380"/>
      <c r="F1" s="380"/>
      <c r="G1" s="380"/>
      <c r="H1" s="381"/>
      <c r="I1" s="228"/>
    </row>
    <row r="2" spans="1:9" ht="12.75">
      <c r="A2" s="373"/>
      <c r="B2" s="374"/>
      <c r="C2" s="382"/>
      <c r="D2" s="383"/>
      <c r="E2" s="383"/>
      <c r="F2" s="383"/>
      <c r="G2" s="383"/>
      <c r="H2" s="384"/>
      <c r="I2" s="228"/>
    </row>
    <row r="3" spans="1:9" ht="12.75">
      <c r="A3" s="373"/>
      <c r="B3" s="374"/>
      <c r="C3" s="382"/>
      <c r="D3" s="383"/>
      <c r="E3" s="383"/>
      <c r="F3" s="383"/>
      <c r="G3" s="383"/>
      <c r="H3" s="384"/>
      <c r="I3" s="228" t="s">
        <v>191</v>
      </c>
    </row>
    <row r="4" spans="1:9" ht="12.75">
      <c r="A4" s="373"/>
      <c r="B4" s="374"/>
      <c r="C4" s="385"/>
      <c r="D4" s="386"/>
      <c r="E4" s="386"/>
      <c r="F4" s="386"/>
      <c r="G4" s="386"/>
      <c r="H4" s="387"/>
      <c r="I4" s="228" t="s">
        <v>192</v>
      </c>
    </row>
    <row r="5" spans="1:10" s="19" customFormat="1" ht="18">
      <c r="A5" s="373"/>
      <c r="B5" s="374"/>
      <c r="C5" s="402" t="s">
        <v>193</v>
      </c>
      <c r="D5" s="403"/>
      <c r="E5" s="404"/>
      <c r="F5" s="402" t="s">
        <v>194</v>
      </c>
      <c r="G5" s="403"/>
      <c r="H5" s="403"/>
      <c r="I5" s="228"/>
      <c r="J5" s="18"/>
    </row>
    <row r="6" spans="1:10" ht="14.25" customHeight="1">
      <c r="A6" s="375"/>
      <c r="B6" s="376"/>
      <c r="C6" s="402">
        <v>0</v>
      </c>
      <c r="D6" s="403"/>
      <c r="E6" s="404"/>
      <c r="F6" s="402" t="s">
        <v>240</v>
      </c>
      <c r="G6" s="403"/>
      <c r="H6" s="403"/>
      <c r="I6" s="228"/>
      <c r="J6" s="6"/>
    </row>
    <row r="7" spans="1:10" s="11" customFormat="1" ht="16.5">
      <c r="A7" s="263" t="s">
        <v>7</v>
      </c>
      <c r="B7" s="263"/>
      <c r="C7" s="420" t="str">
        <f>'POA-01'!C7:G7</f>
        <v>FORTALECIMIENTO AL ORDENAMIENTO AMBIENTAL Y TERRITORIAL</v>
      </c>
      <c r="D7" s="420"/>
      <c r="E7" s="420"/>
      <c r="F7" s="420"/>
      <c r="G7" s="420"/>
      <c r="H7" s="262"/>
      <c r="I7" s="16"/>
      <c r="J7" s="12"/>
    </row>
    <row r="8" spans="1:10" s="11" customFormat="1" ht="16.5">
      <c r="A8" s="406" t="s">
        <v>8</v>
      </c>
      <c r="B8" s="406"/>
      <c r="C8" s="22">
        <f>+C10+C9</f>
        <v>1022242453</v>
      </c>
      <c r="D8" s="16"/>
      <c r="E8" s="16"/>
      <c r="F8" s="16"/>
      <c r="G8" s="261" t="str">
        <f>'POA-01'!I8</f>
        <v>CODIGO</v>
      </c>
      <c r="H8" s="261" t="str">
        <f>'POA-01'!J8</f>
        <v>0430-0900-1</v>
      </c>
      <c r="I8" s="16"/>
      <c r="J8" s="12"/>
    </row>
    <row r="9" spans="1:10" s="11" customFormat="1" ht="16.5">
      <c r="A9" s="406" t="s">
        <v>10</v>
      </c>
      <c r="B9" s="406"/>
      <c r="C9" s="23"/>
      <c r="D9" s="16"/>
      <c r="E9" s="16"/>
      <c r="F9" s="16"/>
      <c r="G9" s="16"/>
      <c r="H9" s="16"/>
      <c r="I9" s="16"/>
      <c r="J9" s="12"/>
    </row>
    <row r="10" spans="1:10" s="11" customFormat="1" ht="16.5">
      <c r="A10" s="406" t="s">
        <v>9</v>
      </c>
      <c r="B10" s="406"/>
      <c r="C10" s="23">
        <f>'POA-01'!C10</f>
        <v>1022242453</v>
      </c>
      <c r="D10" s="16"/>
      <c r="E10" s="16"/>
      <c r="F10" s="16"/>
      <c r="G10" s="16"/>
      <c r="H10" s="16"/>
      <c r="I10" s="16"/>
      <c r="J10" s="12"/>
    </row>
    <row r="11" spans="1:8" s="13" customFormat="1" ht="17.25" thickBot="1">
      <c r="A11" s="419" t="s">
        <v>36</v>
      </c>
      <c r="B11" s="419"/>
      <c r="H11" s="14" t="s">
        <v>37</v>
      </c>
    </row>
    <row r="12" spans="1:8" s="15" customFormat="1" ht="23.25" thickBot="1">
      <c r="A12" s="59" t="s">
        <v>51</v>
      </c>
      <c r="B12" s="60" t="s">
        <v>35</v>
      </c>
      <c r="C12" s="60" t="s">
        <v>29</v>
      </c>
      <c r="D12" s="61" t="s">
        <v>30</v>
      </c>
      <c r="E12" s="61" t="s">
        <v>26</v>
      </c>
      <c r="F12" s="61" t="s">
        <v>41</v>
      </c>
      <c r="G12" s="61" t="s">
        <v>40</v>
      </c>
      <c r="H12" s="62" t="s">
        <v>39</v>
      </c>
    </row>
    <row r="13" spans="1:8" s="15" customFormat="1" ht="13.5">
      <c r="A13" s="91">
        <v>1</v>
      </c>
      <c r="B13" s="265"/>
      <c r="C13" s="91"/>
      <c r="D13" s="92"/>
      <c r="E13" s="139"/>
      <c r="F13" s="266"/>
      <c r="G13" s="267"/>
      <c r="H13" s="92"/>
    </row>
    <row r="14" spans="1:8" s="15" customFormat="1" ht="12">
      <c r="A14" s="94"/>
      <c r="B14" s="130"/>
      <c r="C14" s="91"/>
      <c r="D14" s="95"/>
      <c r="E14" s="139"/>
      <c r="F14" s="137"/>
      <c r="G14" s="93"/>
      <c r="H14" s="92"/>
    </row>
    <row r="15" spans="1:8" s="15" customFormat="1" ht="12">
      <c r="A15" s="91"/>
      <c r="B15" s="130"/>
      <c r="C15" s="91"/>
      <c r="D15" s="91"/>
      <c r="E15" s="139"/>
      <c r="F15" s="137"/>
      <c r="G15" s="93"/>
      <c r="H15" s="92"/>
    </row>
    <row r="16" spans="1:8" s="15" customFormat="1" ht="12">
      <c r="A16" s="94"/>
      <c r="B16" s="99"/>
      <c r="C16" s="91"/>
      <c r="D16" s="92"/>
      <c r="E16" s="140"/>
      <c r="F16" s="138"/>
      <c r="G16" s="93"/>
      <c r="H16" s="92"/>
    </row>
    <row r="17" spans="1:8" s="15" customFormat="1" ht="11.25">
      <c r="A17" s="91"/>
      <c r="B17" s="97"/>
      <c r="C17" s="91"/>
      <c r="D17" s="92"/>
      <c r="E17" s="96"/>
      <c r="F17" s="93"/>
      <c r="G17" s="93"/>
      <c r="H17" s="92"/>
    </row>
    <row r="18" spans="1:8" s="9" customFormat="1" ht="11.25">
      <c r="A18" s="94"/>
      <c r="B18" s="97"/>
      <c r="C18" s="91"/>
      <c r="D18" s="92"/>
      <c r="E18" s="96"/>
      <c r="F18" s="93"/>
      <c r="G18" s="93"/>
      <c r="H18" s="92"/>
    </row>
    <row r="19" spans="1:8" s="9" customFormat="1" ht="11.25">
      <c r="A19" s="94"/>
      <c r="B19" s="97"/>
      <c r="C19" s="91"/>
      <c r="D19" s="92"/>
      <c r="E19" s="96"/>
      <c r="F19" s="93"/>
      <c r="G19" s="93"/>
      <c r="H19" s="92"/>
    </row>
    <row r="20" spans="1:8" s="9" customFormat="1" ht="11.25">
      <c r="A20" s="94"/>
      <c r="B20" s="97"/>
      <c r="C20" s="91"/>
      <c r="D20" s="92"/>
      <c r="E20" s="96"/>
      <c r="F20" s="93"/>
      <c r="G20" s="93"/>
      <c r="H20" s="92"/>
    </row>
    <row r="21" spans="1:8" s="9" customFormat="1" ht="11.25">
      <c r="A21" s="94"/>
      <c r="B21" s="97"/>
      <c r="C21" s="91"/>
      <c r="D21" s="92"/>
      <c r="E21" s="96"/>
      <c r="F21" s="93"/>
      <c r="G21" s="93"/>
      <c r="H21" s="92"/>
    </row>
    <row r="22" spans="1:8" s="9" customFormat="1" ht="11.25">
      <c r="A22" s="94"/>
      <c r="B22" s="97"/>
      <c r="C22" s="91"/>
      <c r="D22" s="92"/>
      <c r="E22" s="96"/>
      <c r="F22" s="93"/>
      <c r="G22" s="93"/>
      <c r="H22" s="92"/>
    </row>
    <row r="23" spans="1:8" s="9" customFormat="1" ht="11.25">
      <c r="A23" s="94"/>
      <c r="B23" s="97"/>
      <c r="C23" s="91"/>
      <c r="D23" s="92"/>
      <c r="E23" s="96"/>
      <c r="F23" s="93"/>
      <c r="G23" s="93"/>
      <c r="H23" s="92"/>
    </row>
    <row r="24" spans="1:8" s="9" customFormat="1" ht="11.25">
      <c r="A24" s="5"/>
      <c r="B24" s="44"/>
      <c r="C24" s="67"/>
      <c r="D24" s="42"/>
      <c r="E24" s="42"/>
      <c r="F24" s="42"/>
      <c r="G24" s="42"/>
      <c r="H24" s="42"/>
    </row>
    <row r="25" spans="1:8" s="9" customFormat="1" ht="13.5">
      <c r="A25" s="7"/>
      <c r="B25" s="7"/>
      <c r="C25" s="7"/>
      <c r="D25" s="50"/>
      <c r="E25" s="50"/>
      <c r="F25" s="43" t="s">
        <v>31</v>
      </c>
      <c r="G25" s="268">
        <f>SUM(G13:G24)</f>
        <v>0</v>
      </c>
      <c r="H25" s="43"/>
    </row>
    <row r="26" spans="4:8" s="9" customFormat="1" ht="11.25">
      <c r="D26" s="46"/>
      <c r="E26" s="46"/>
      <c r="F26" s="46"/>
      <c r="G26" s="46"/>
      <c r="H26" s="46"/>
    </row>
    <row r="27" s="9" customFormat="1" ht="11.25"/>
    <row r="28" s="9" customFormat="1" ht="11.25"/>
    <row r="29" s="9" customFormat="1" ht="11.25"/>
    <row r="30" s="9" customFormat="1" ht="11.25"/>
    <row r="31" ht="12.75"/>
    <row r="32" spans="1:8" ht="12.75">
      <c r="A32" s="166"/>
      <c r="B32" s="166"/>
      <c r="C32" s="166"/>
      <c r="D32" s="166"/>
      <c r="E32" s="166"/>
      <c r="F32" s="166"/>
      <c r="G32" s="166"/>
      <c r="H32" s="166"/>
    </row>
    <row r="33" spans="1:8" ht="12.75">
      <c r="A33" s="166"/>
      <c r="B33" s="166"/>
      <c r="C33" s="166"/>
      <c r="D33" s="166"/>
      <c r="E33" s="166"/>
      <c r="F33" s="166"/>
      <c r="G33" s="166"/>
      <c r="H33" s="166"/>
    </row>
    <row r="34" spans="1:8" ht="18">
      <c r="A34" s="421"/>
      <c r="B34" s="421"/>
      <c r="C34" s="421"/>
      <c r="D34" s="421"/>
      <c r="E34" s="421"/>
      <c r="F34" s="421"/>
      <c r="G34" s="421"/>
      <c r="H34" s="421"/>
    </row>
    <row r="35" spans="1:8" ht="22.5">
      <c r="A35" s="186"/>
      <c r="B35" s="186"/>
      <c r="C35" s="186"/>
      <c r="D35" s="186"/>
      <c r="E35" s="186"/>
      <c r="F35" s="186"/>
      <c r="G35" s="186"/>
      <c r="H35" s="186"/>
    </row>
    <row r="36" spans="1:8" ht="14.25">
      <c r="A36" s="187"/>
      <c r="B36" s="187"/>
      <c r="C36" s="422"/>
      <c r="D36" s="422"/>
      <c r="E36" s="422"/>
      <c r="F36" s="422"/>
      <c r="G36" s="422"/>
      <c r="H36" s="188"/>
    </row>
    <row r="37" spans="1:8" ht="14.25">
      <c r="A37" s="189"/>
      <c r="B37" s="189"/>
      <c r="C37" s="190"/>
      <c r="D37" s="190"/>
      <c r="E37" s="190"/>
      <c r="F37" s="190"/>
      <c r="G37" s="190"/>
      <c r="H37" s="190"/>
    </row>
    <row r="38" spans="1:8" ht="14.25">
      <c r="A38" s="191"/>
      <c r="B38" s="191"/>
      <c r="C38" s="192"/>
      <c r="D38" s="190"/>
      <c r="E38" s="190"/>
      <c r="F38" s="190"/>
      <c r="G38" s="190"/>
      <c r="H38" s="190"/>
    </row>
    <row r="39" spans="1:8" ht="14.25">
      <c r="A39" s="191"/>
      <c r="B39" s="191"/>
      <c r="C39" s="166"/>
      <c r="D39" s="190"/>
      <c r="E39" s="190"/>
      <c r="F39" s="190"/>
      <c r="G39" s="190"/>
      <c r="H39" s="190"/>
    </row>
    <row r="40" spans="1:8" ht="14.25">
      <c r="A40" s="191"/>
      <c r="B40" s="191"/>
      <c r="C40" s="192"/>
      <c r="D40" s="190"/>
      <c r="E40" s="190"/>
      <c r="F40" s="190"/>
      <c r="G40" s="190"/>
      <c r="H40" s="190"/>
    </row>
    <row r="41" spans="1:8" ht="12.75">
      <c r="A41" s="100"/>
      <c r="B41" s="100"/>
      <c r="C41" s="100"/>
      <c r="D41" s="100"/>
      <c r="E41" s="100"/>
      <c r="F41" s="100"/>
      <c r="G41" s="100"/>
      <c r="H41" s="100"/>
    </row>
    <row r="42" spans="1:8" ht="12.75">
      <c r="A42" s="100"/>
      <c r="B42" s="100"/>
      <c r="C42" s="100"/>
      <c r="D42" s="100"/>
      <c r="E42" s="100"/>
      <c r="F42" s="100"/>
      <c r="G42" s="100"/>
      <c r="H42" s="100"/>
    </row>
    <row r="43" spans="1:8" ht="12.75">
      <c r="A43" s="193"/>
      <c r="B43" s="194"/>
      <c r="C43" s="194"/>
      <c r="D43" s="194"/>
      <c r="E43" s="194"/>
      <c r="F43" s="194"/>
      <c r="G43" s="194"/>
      <c r="H43" s="195"/>
    </row>
    <row r="44" spans="1:8" ht="12.75">
      <c r="A44" s="269"/>
      <c r="B44" s="269"/>
      <c r="C44" s="269"/>
      <c r="D44" s="270"/>
      <c r="E44" s="270"/>
      <c r="F44" s="270"/>
      <c r="G44" s="270"/>
      <c r="H44" s="270"/>
    </row>
    <row r="45" spans="1:8" ht="12.75">
      <c r="A45" s="196"/>
      <c r="B45" s="197"/>
      <c r="C45" s="196"/>
      <c r="D45" s="198"/>
      <c r="E45" s="199"/>
      <c r="F45" s="200"/>
      <c r="G45" s="201"/>
      <c r="H45" s="198"/>
    </row>
    <row r="46" spans="1:8" ht="12.75">
      <c r="A46" s="202"/>
      <c r="B46" s="197"/>
      <c r="C46" s="196"/>
      <c r="D46" s="203"/>
      <c r="E46" s="199"/>
      <c r="F46" s="200"/>
      <c r="G46" s="201"/>
      <c r="H46" s="198"/>
    </row>
    <row r="47" spans="1:8" ht="12.75">
      <c r="A47" s="196"/>
      <c r="B47" s="197"/>
      <c r="C47" s="196"/>
      <c r="D47" s="196"/>
      <c r="E47" s="199"/>
      <c r="F47" s="200"/>
      <c r="G47" s="201"/>
      <c r="H47" s="198"/>
    </row>
    <row r="48" spans="1:8" ht="12.75">
      <c r="A48" s="202"/>
      <c r="B48" s="182"/>
      <c r="C48" s="196"/>
      <c r="D48" s="198"/>
      <c r="E48" s="204"/>
      <c r="F48" s="205"/>
      <c r="G48" s="201"/>
      <c r="H48" s="198"/>
    </row>
    <row r="49" spans="1:8" ht="12.75">
      <c r="A49" s="196"/>
      <c r="B49" s="206"/>
      <c r="C49" s="196"/>
      <c r="D49" s="198"/>
      <c r="E49" s="207"/>
      <c r="F49" s="201"/>
      <c r="G49" s="201"/>
      <c r="H49" s="198"/>
    </row>
    <row r="50" spans="1:8" ht="12.75">
      <c r="A50" s="202"/>
      <c r="B50" s="206"/>
      <c r="C50" s="196"/>
      <c r="D50" s="198"/>
      <c r="E50" s="207"/>
      <c r="F50" s="201"/>
      <c r="G50" s="201"/>
      <c r="H50" s="198"/>
    </row>
    <row r="51" spans="1:8" ht="12.75">
      <c r="A51" s="202"/>
      <c r="B51" s="206"/>
      <c r="C51" s="196"/>
      <c r="D51" s="198"/>
      <c r="E51" s="207"/>
      <c r="F51" s="201"/>
      <c r="G51" s="201"/>
      <c r="H51" s="198"/>
    </row>
    <row r="52" spans="1:8" ht="12.75">
      <c r="A52" s="202"/>
      <c r="B52" s="206"/>
      <c r="C52" s="196"/>
      <c r="D52" s="198"/>
      <c r="E52" s="207"/>
      <c r="F52" s="201"/>
      <c r="G52" s="201"/>
      <c r="H52" s="198"/>
    </row>
    <row r="53" spans="1:8" ht="12.75">
      <c r="A53" s="202"/>
      <c r="B53" s="206"/>
      <c r="C53" s="196"/>
      <c r="D53" s="198"/>
      <c r="E53" s="207"/>
      <c r="F53" s="201"/>
      <c r="G53" s="201"/>
      <c r="H53" s="198"/>
    </row>
    <row r="54" spans="1:8" ht="12.75">
      <c r="A54" s="202"/>
      <c r="B54" s="206"/>
      <c r="C54" s="196"/>
      <c r="D54" s="198"/>
      <c r="E54" s="207"/>
      <c r="F54" s="201"/>
      <c r="G54" s="201"/>
      <c r="H54" s="198"/>
    </row>
    <row r="55" spans="1:8" ht="12.75">
      <c r="A55" s="202"/>
      <c r="B55" s="206"/>
      <c r="C55" s="196"/>
      <c r="D55" s="198"/>
      <c r="E55" s="207"/>
      <c r="F55" s="201"/>
      <c r="G55" s="201"/>
      <c r="H55" s="198"/>
    </row>
    <row r="56" spans="1:8" ht="12.75">
      <c r="A56" s="208"/>
      <c r="B56" s="209"/>
      <c r="C56" s="210"/>
      <c r="D56" s="211"/>
      <c r="E56" s="211"/>
      <c r="F56" s="211"/>
      <c r="G56" s="211"/>
      <c r="H56" s="211"/>
    </row>
    <row r="57" spans="1:8" ht="12.75">
      <c r="A57" s="212"/>
      <c r="B57" s="212"/>
      <c r="C57" s="212"/>
      <c r="D57" s="154"/>
      <c r="E57" s="154"/>
      <c r="F57" s="154"/>
      <c r="G57" s="154"/>
      <c r="H57" s="154"/>
    </row>
    <row r="58" spans="1:8" ht="12.75">
      <c r="A58" s="166"/>
      <c r="B58" s="166"/>
      <c r="C58" s="166"/>
      <c r="D58" s="166"/>
      <c r="E58" s="166"/>
      <c r="F58" s="166"/>
      <c r="G58" s="166"/>
      <c r="H58" s="166"/>
    </row>
    <row r="59" spans="1:8" ht="12.75">
      <c r="A59" s="166"/>
      <c r="B59" s="166"/>
      <c r="C59" s="166"/>
      <c r="D59" s="166"/>
      <c r="E59" s="166"/>
      <c r="F59" s="166"/>
      <c r="G59" s="166"/>
      <c r="H59" s="166"/>
    </row>
    <row r="60" spans="1:8" ht="12.75">
      <c r="A60" s="166"/>
      <c r="B60" s="166"/>
      <c r="C60" s="166"/>
      <c r="D60" s="166"/>
      <c r="E60" s="166"/>
      <c r="F60" s="166"/>
      <c r="G60" s="166"/>
      <c r="H60" s="166"/>
    </row>
    <row r="61" spans="1:8" ht="12.75">
      <c r="A61" s="166"/>
      <c r="B61" s="166"/>
      <c r="C61" s="166"/>
      <c r="D61" s="166"/>
      <c r="E61" s="166"/>
      <c r="F61" s="166"/>
      <c r="G61" s="166"/>
      <c r="H61" s="166"/>
    </row>
    <row r="62" spans="1:8" ht="12.75">
      <c r="A62" s="166"/>
      <c r="B62" s="166"/>
      <c r="C62" s="166"/>
      <c r="D62" s="166"/>
      <c r="E62" s="166"/>
      <c r="F62" s="166"/>
      <c r="G62" s="166"/>
      <c r="H62" s="166"/>
    </row>
    <row r="63" spans="1:8" ht="12.75">
      <c r="A63" s="166"/>
      <c r="B63" s="166"/>
      <c r="C63" s="166"/>
      <c r="D63" s="166"/>
      <c r="E63" s="166"/>
      <c r="F63" s="166"/>
      <c r="G63" s="166"/>
      <c r="H63" s="166"/>
    </row>
    <row r="64" spans="1:8" ht="12.75">
      <c r="A64" s="166"/>
      <c r="B64" s="166"/>
      <c r="C64" s="166"/>
      <c r="D64" s="166"/>
      <c r="E64" s="166"/>
      <c r="F64" s="166"/>
      <c r="G64" s="166"/>
      <c r="H64" s="166"/>
    </row>
    <row r="65" spans="1:8" ht="12.75">
      <c r="A65" s="166"/>
      <c r="B65" s="166"/>
      <c r="C65" s="166"/>
      <c r="D65" s="166"/>
      <c r="E65" s="166"/>
      <c r="F65" s="166"/>
      <c r="G65" s="166"/>
      <c r="H65" s="166"/>
    </row>
    <row r="66" spans="1:8" ht="12.75">
      <c r="A66" s="166"/>
      <c r="B66" s="166"/>
      <c r="C66" s="166"/>
      <c r="D66" s="166"/>
      <c r="E66" s="166"/>
      <c r="F66" s="166"/>
      <c r="G66" s="166"/>
      <c r="H66" s="166"/>
    </row>
    <row r="67" spans="1:8" ht="12.75">
      <c r="A67" s="166"/>
      <c r="B67" s="166"/>
      <c r="C67" s="166"/>
      <c r="D67" s="166"/>
      <c r="E67" s="166"/>
      <c r="F67" s="166"/>
      <c r="G67" s="166"/>
      <c r="H67" s="166"/>
    </row>
    <row r="68" spans="1:8" ht="12.75">
      <c r="A68" s="166"/>
      <c r="B68" s="166"/>
      <c r="C68" s="166"/>
      <c r="D68" s="166"/>
      <c r="E68" s="166"/>
      <c r="F68" s="166"/>
      <c r="G68" s="166"/>
      <c r="H68" s="166"/>
    </row>
    <row r="69" spans="1:8" ht="12.75">
      <c r="A69" s="166"/>
      <c r="B69" s="166"/>
      <c r="C69" s="166"/>
      <c r="D69" s="166"/>
      <c r="E69" s="166"/>
      <c r="F69" s="166"/>
      <c r="G69" s="166"/>
      <c r="H69" s="166"/>
    </row>
    <row r="70" spans="1:8" ht="12.75">
      <c r="A70" s="166"/>
      <c r="B70" s="166"/>
      <c r="C70" s="166"/>
      <c r="D70" s="166"/>
      <c r="E70" s="166"/>
      <c r="F70" s="166"/>
      <c r="G70" s="166"/>
      <c r="H70" s="166"/>
    </row>
  </sheetData>
  <sheetProtection/>
  <mergeCells count="13">
    <mergeCell ref="A9:B9"/>
    <mergeCell ref="A10:B10"/>
    <mergeCell ref="C7:G7"/>
    <mergeCell ref="A11:B11"/>
    <mergeCell ref="A34:H34"/>
    <mergeCell ref="C36:G36"/>
    <mergeCell ref="C1:H4"/>
    <mergeCell ref="C5:E5"/>
    <mergeCell ref="F5:H5"/>
    <mergeCell ref="C6:E6"/>
    <mergeCell ref="F6:H6"/>
    <mergeCell ref="A8:B8"/>
    <mergeCell ref="A1:B6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1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19"/>
  <sheetViews>
    <sheetView showGridLines="0" workbookViewId="0" topLeftCell="A19">
      <selection activeCell="B32" sqref="B32"/>
    </sheetView>
  </sheetViews>
  <sheetFormatPr defaultColWidth="11.421875" defaultRowHeight="12.75"/>
  <cols>
    <col min="1" max="1" width="4.7109375" style="3" customWidth="1"/>
    <col min="2" max="2" width="32.7109375" style="3" customWidth="1"/>
    <col min="3" max="3" width="13.57421875" style="3" customWidth="1"/>
    <col min="4" max="5" width="8.7109375" style="3" customWidth="1"/>
    <col min="6" max="6" width="9.28125" style="3" customWidth="1"/>
    <col min="7" max="7" width="13.57421875" style="3" customWidth="1"/>
    <col min="8" max="8" width="13.7109375" style="3" customWidth="1"/>
    <col min="9" max="9" width="14.7109375" style="3" customWidth="1"/>
    <col min="10" max="10" width="18.28125" style="3" customWidth="1"/>
    <col min="11" max="11" width="13.7109375" style="3" customWidth="1"/>
    <col min="12" max="16384" width="11.421875" style="3" customWidth="1"/>
  </cols>
  <sheetData>
    <row r="1" spans="1:9" ht="12.75">
      <c r="A1" s="371"/>
      <c r="B1" s="372"/>
      <c r="C1" s="379" t="s">
        <v>243</v>
      </c>
      <c r="D1" s="380"/>
      <c r="E1" s="380"/>
      <c r="F1" s="380"/>
      <c r="G1" s="380"/>
      <c r="H1" s="381"/>
      <c r="I1" s="228"/>
    </row>
    <row r="2" spans="1:9" ht="12.75">
      <c r="A2" s="373"/>
      <c r="B2" s="374"/>
      <c r="C2" s="382"/>
      <c r="D2" s="383"/>
      <c r="E2" s="383"/>
      <c r="F2" s="383"/>
      <c r="G2" s="383"/>
      <c r="H2" s="384"/>
      <c r="I2" s="228"/>
    </row>
    <row r="3" spans="1:9" ht="12.75">
      <c r="A3" s="373"/>
      <c r="B3" s="374"/>
      <c r="C3" s="382"/>
      <c r="D3" s="383"/>
      <c r="E3" s="383"/>
      <c r="F3" s="383"/>
      <c r="G3" s="383"/>
      <c r="H3" s="384"/>
      <c r="I3" s="228" t="s">
        <v>191</v>
      </c>
    </row>
    <row r="4" spans="1:9" ht="15" customHeight="1">
      <c r="A4" s="373"/>
      <c r="B4" s="374"/>
      <c r="C4" s="385"/>
      <c r="D4" s="386"/>
      <c r="E4" s="386"/>
      <c r="F4" s="386"/>
      <c r="G4" s="386"/>
      <c r="H4" s="387"/>
      <c r="I4" s="228" t="s">
        <v>200</v>
      </c>
    </row>
    <row r="5" spans="1:9" ht="15" customHeight="1">
      <c r="A5" s="373"/>
      <c r="B5" s="374"/>
      <c r="C5" s="402" t="s">
        <v>193</v>
      </c>
      <c r="D5" s="403"/>
      <c r="E5" s="404"/>
      <c r="F5" s="402" t="s">
        <v>194</v>
      </c>
      <c r="G5" s="403"/>
      <c r="H5" s="403"/>
      <c r="I5" s="228"/>
    </row>
    <row r="6" spans="1:9" ht="15.75" customHeight="1">
      <c r="A6" s="375"/>
      <c r="B6" s="376"/>
      <c r="C6" s="402">
        <v>0</v>
      </c>
      <c r="D6" s="403"/>
      <c r="E6" s="404"/>
      <c r="F6" s="402" t="s">
        <v>240</v>
      </c>
      <c r="G6" s="403"/>
      <c r="H6" s="403"/>
      <c r="I6" s="228"/>
    </row>
    <row r="7" spans="1:9" s="11" customFormat="1" ht="17.25" customHeight="1">
      <c r="A7" s="438" t="s">
        <v>7</v>
      </c>
      <c r="B7" s="438"/>
      <c r="C7" s="445" t="str">
        <f>'POA-01'!C7:G7</f>
        <v>FORTALECIMIENTO AL ORDENAMIENTO AMBIENTAL Y TERRITORIAL</v>
      </c>
      <c r="D7" s="445"/>
      <c r="E7" s="445"/>
      <c r="F7" s="445"/>
      <c r="G7" s="445"/>
      <c r="H7" s="445"/>
      <c r="I7" s="352"/>
    </row>
    <row r="8" spans="1:9" s="11" customFormat="1" ht="16.5">
      <c r="A8" s="377" t="s">
        <v>8</v>
      </c>
      <c r="B8" s="377"/>
      <c r="C8" s="433">
        <f>'POA-01'!C8</f>
        <v>1022242453</v>
      </c>
      <c r="D8" s="433"/>
      <c r="E8" s="16"/>
      <c r="F8" s="16"/>
      <c r="G8" s="16"/>
      <c r="H8" s="261" t="s">
        <v>119</v>
      </c>
      <c r="I8" s="261" t="str">
        <f>'POA-01'!J8</f>
        <v>0430-0900-1</v>
      </c>
    </row>
    <row r="9" spans="1:9" s="11" customFormat="1" ht="14.25">
      <c r="A9" s="377" t="s">
        <v>10</v>
      </c>
      <c r="B9" s="377"/>
      <c r="C9" s="356">
        <f>'POA-01'!D9</f>
        <v>0</v>
      </c>
      <c r="D9" s="16"/>
      <c r="E9" s="16"/>
      <c r="F9" s="16"/>
      <c r="G9" s="16"/>
      <c r="H9" s="16"/>
      <c r="I9" s="16"/>
    </row>
    <row r="10" spans="1:9" s="11" customFormat="1" ht="16.5">
      <c r="A10" s="377" t="s">
        <v>9</v>
      </c>
      <c r="B10" s="377"/>
      <c r="C10" s="434">
        <f>'POA-01'!C10</f>
        <v>1022242453</v>
      </c>
      <c r="D10" s="434"/>
      <c r="E10" s="16"/>
      <c r="F10" s="16"/>
      <c r="G10" s="16"/>
      <c r="H10" s="16"/>
      <c r="I10" s="16"/>
    </row>
    <row r="11" spans="1:17" s="13" customFormat="1" ht="13.5" thickBot="1">
      <c r="A11" s="353" t="s">
        <v>42</v>
      </c>
      <c r="B11" s="353"/>
      <c r="I11" s="14" t="s">
        <v>48</v>
      </c>
      <c r="Q11" s="14" t="s">
        <v>48</v>
      </c>
    </row>
    <row r="12" spans="1:9" s="15" customFormat="1" ht="12.75" customHeight="1">
      <c r="A12" s="439" t="s">
        <v>51</v>
      </c>
      <c r="B12" s="431" t="s">
        <v>16</v>
      </c>
      <c r="C12" s="431" t="s">
        <v>27</v>
      </c>
      <c r="D12" s="424" t="s">
        <v>0</v>
      </c>
      <c r="E12" s="425"/>
      <c r="F12" s="426"/>
      <c r="G12" s="427" t="s">
        <v>45</v>
      </c>
      <c r="H12" s="427" t="s">
        <v>44</v>
      </c>
      <c r="I12" s="429" t="s">
        <v>3</v>
      </c>
    </row>
    <row r="13" spans="1:9" s="15" customFormat="1" ht="24" customHeight="1" thickBot="1">
      <c r="A13" s="440"/>
      <c r="B13" s="432"/>
      <c r="C13" s="432"/>
      <c r="D13" s="63" t="s">
        <v>43</v>
      </c>
      <c r="E13" s="63" t="s">
        <v>4</v>
      </c>
      <c r="F13" s="63" t="s">
        <v>5</v>
      </c>
      <c r="G13" s="428"/>
      <c r="H13" s="428"/>
      <c r="I13" s="430"/>
    </row>
    <row r="14" spans="1:9" s="9" customFormat="1" ht="19.5" customHeight="1">
      <c r="A14" s="423" t="s">
        <v>46</v>
      </c>
      <c r="B14" s="423"/>
      <c r="C14" s="423"/>
      <c r="D14" s="423"/>
      <c r="E14" s="423"/>
      <c r="F14" s="423"/>
      <c r="G14" s="423"/>
      <c r="H14" s="423"/>
      <c r="I14" s="423"/>
    </row>
    <row r="15" spans="1:9" s="9" customFormat="1" ht="25.5">
      <c r="A15" s="219">
        <v>1</v>
      </c>
      <c r="B15" s="324" t="s">
        <v>183</v>
      </c>
      <c r="C15" s="347">
        <v>80000000</v>
      </c>
      <c r="D15" s="239">
        <v>40603</v>
      </c>
      <c r="E15" s="239">
        <v>40787</v>
      </c>
      <c r="F15" s="218">
        <v>6</v>
      </c>
      <c r="G15" s="241"/>
      <c r="H15" s="242"/>
      <c r="I15" s="273" t="s">
        <v>171</v>
      </c>
    </row>
    <row r="16" spans="1:9" s="9" customFormat="1" ht="36.75" customHeight="1">
      <c r="A16" s="219">
        <v>2</v>
      </c>
      <c r="B16" s="326" t="s">
        <v>186</v>
      </c>
      <c r="C16" s="347">
        <f>60000000+14393884+15848569</f>
        <v>90242453</v>
      </c>
      <c r="D16" s="239">
        <v>40575</v>
      </c>
      <c r="E16" s="239">
        <v>40878</v>
      </c>
      <c r="F16" s="218">
        <v>11</v>
      </c>
      <c r="G16" s="1"/>
      <c r="H16" s="1"/>
      <c r="I16" s="273" t="s">
        <v>171</v>
      </c>
    </row>
    <row r="17" spans="1:9" s="9" customFormat="1" ht="39" customHeight="1">
      <c r="A17" s="219">
        <v>3</v>
      </c>
      <c r="B17" s="326" t="s">
        <v>217</v>
      </c>
      <c r="C17" s="347">
        <v>42000000</v>
      </c>
      <c r="D17" s="244">
        <v>40603</v>
      </c>
      <c r="E17" s="239">
        <v>40878</v>
      </c>
      <c r="F17" s="238">
        <v>10</v>
      </c>
      <c r="G17" s="248"/>
      <c r="H17" s="249"/>
      <c r="I17" s="247" t="s">
        <v>222</v>
      </c>
    </row>
    <row r="18" spans="1:9" s="9" customFormat="1" ht="51">
      <c r="A18" s="219">
        <v>4</v>
      </c>
      <c r="B18" s="326" t="s">
        <v>218</v>
      </c>
      <c r="C18" s="347">
        <v>100000000</v>
      </c>
      <c r="D18" s="244">
        <v>40603</v>
      </c>
      <c r="E18" s="239">
        <v>40878</v>
      </c>
      <c r="F18" s="238">
        <v>10</v>
      </c>
      <c r="G18" s="251"/>
      <c r="H18" s="250"/>
      <c r="I18" s="247" t="s">
        <v>222</v>
      </c>
    </row>
    <row r="19" spans="1:9" s="9" customFormat="1" ht="27.75" customHeight="1">
      <c r="A19" s="219">
        <v>5</v>
      </c>
      <c r="B19" s="346" t="s">
        <v>177</v>
      </c>
      <c r="C19" s="347">
        <f>30000000+90000000</f>
        <v>120000000</v>
      </c>
      <c r="D19" s="239">
        <v>40575</v>
      </c>
      <c r="E19" s="239">
        <v>40878</v>
      </c>
      <c r="F19" s="218">
        <v>11</v>
      </c>
      <c r="G19" s="1"/>
      <c r="H19" s="1"/>
      <c r="I19" s="247" t="s">
        <v>224</v>
      </c>
    </row>
    <row r="20" spans="1:9" s="9" customFormat="1" ht="13.5" customHeight="1">
      <c r="A20" s="436" t="s">
        <v>188</v>
      </c>
      <c r="B20" s="437"/>
      <c r="C20" s="351">
        <f>SUM(C15:C19)</f>
        <v>432242453</v>
      </c>
      <c r="D20" s="98"/>
      <c r="E20" s="1"/>
      <c r="F20" s="1"/>
      <c r="G20" s="1"/>
      <c r="H20" s="1"/>
      <c r="I20" s="1"/>
    </row>
    <row r="21" spans="1:9" s="9" customFormat="1" ht="12" customHeight="1">
      <c r="A21" s="441" t="s">
        <v>47</v>
      </c>
      <c r="B21" s="441"/>
      <c r="C21" s="441"/>
      <c r="D21" s="441"/>
      <c r="E21" s="441"/>
      <c r="F21" s="441"/>
      <c r="G21" s="441"/>
      <c r="H21" s="441"/>
      <c r="I21" s="442"/>
    </row>
    <row r="22" spans="1:9" s="9" customFormat="1" ht="0.75" customHeight="1">
      <c r="A22" s="443"/>
      <c r="B22" s="443"/>
      <c r="C22" s="443"/>
      <c r="D22" s="443"/>
      <c r="E22" s="443"/>
      <c r="F22" s="443"/>
      <c r="G22" s="443"/>
      <c r="H22" s="443"/>
      <c r="I22" s="444"/>
    </row>
    <row r="23" spans="1:9" s="9" customFormat="1" ht="51">
      <c r="A23" s="219">
        <v>1</v>
      </c>
      <c r="B23" s="326" t="s">
        <v>223</v>
      </c>
      <c r="C23" s="347">
        <v>0</v>
      </c>
      <c r="D23" s="244"/>
      <c r="E23" s="239"/>
      <c r="F23" s="300"/>
      <c r="G23" s="245"/>
      <c r="H23" s="246"/>
      <c r="I23" s="247"/>
    </row>
    <row r="24" spans="1:9" s="9" customFormat="1" ht="27" customHeight="1">
      <c r="A24" s="219">
        <v>2</v>
      </c>
      <c r="B24" s="326" t="s">
        <v>187</v>
      </c>
      <c r="C24" s="347">
        <v>0</v>
      </c>
      <c r="D24" s="244"/>
      <c r="E24" s="239"/>
      <c r="F24" s="238"/>
      <c r="G24" s="245"/>
      <c r="H24" s="246"/>
      <c r="I24" s="247"/>
    </row>
    <row r="25" spans="1:9" s="9" customFormat="1" ht="38.25">
      <c r="A25" s="219">
        <v>3</v>
      </c>
      <c r="B25" s="324" t="s">
        <v>181</v>
      </c>
      <c r="C25" s="347">
        <f>200000000-'POA-02'!J23</f>
        <v>131811430</v>
      </c>
      <c r="D25" s="239">
        <v>40603</v>
      </c>
      <c r="E25" s="239">
        <v>40878</v>
      </c>
      <c r="F25" s="238">
        <v>10</v>
      </c>
      <c r="G25" s="237"/>
      <c r="H25" s="238"/>
      <c r="I25" s="240" t="s">
        <v>225</v>
      </c>
    </row>
    <row r="26" spans="1:9" s="9" customFormat="1" ht="24" customHeight="1">
      <c r="A26" s="219">
        <v>4</v>
      </c>
      <c r="B26" s="345" t="s">
        <v>185</v>
      </c>
      <c r="C26" s="347">
        <v>80000000</v>
      </c>
      <c r="D26" s="239">
        <v>40575</v>
      </c>
      <c r="E26" s="239">
        <v>40878</v>
      </c>
      <c r="F26" s="218">
        <v>11</v>
      </c>
      <c r="G26" s="241"/>
      <c r="H26" s="242"/>
      <c r="I26" s="240" t="s">
        <v>171</v>
      </c>
    </row>
    <row r="27" spans="1:9" s="9" customFormat="1" ht="31.5" customHeight="1">
      <c r="A27" s="219">
        <v>5</v>
      </c>
      <c r="B27" s="324" t="s">
        <v>182</v>
      </c>
      <c r="C27" s="347">
        <v>210000000</v>
      </c>
      <c r="D27" s="239">
        <v>40634</v>
      </c>
      <c r="E27" s="239">
        <v>40878</v>
      </c>
      <c r="F27" s="238">
        <v>9</v>
      </c>
      <c r="G27" s="2"/>
      <c r="H27" s="2"/>
      <c r="I27" s="240" t="s">
        <v>225</v>
      </c>
    </row>
    <row r="28" spans="1:9" s="9" customFormat="1" ht="24.75" customHeight="1">
      <c r="A28" s="219">
        <v>6</v>
      </c>
      <c r="B28" s="324" t="s">
        <v>184</v>
      </c>
      <c r="C28" s="347">
        <f>30000000+70000000</f>
        <v>100000000</v>
      </c>
      <c r="D28" s="239">
        <v>40575</v>
      </c>
      <c r="E28" s="239">
        <v>40878</v>
      </c>
      <c r="F28" s="218">
        <v>11</v>
      </c>
      <c r="G28" s="2"/>
      <c r="H28" s="2"/>
      <c r="I28" s="240" t="s">
        <v>171</v>
      </c>
    </row>
    <row r="29" spans="1:9" s="9" customFormat="1" ht="15.75" customHeight="1">
      <c r="A29" s="435" t="s">
        <v>188</v>
      </c>
      <c r="B29" s="435"/>
      <c r="C29" s="348">
        <f>SUM(C23:C28)</f>
        <v>521811430</v>
      </c>
      <c r="D29" s="1"/>
      <c r="E29" s="1"/>
      <c r="F29" s="1"/>
      <c r="G29" s="2"/>
      <c r="H29" s="2"/>
      <c r="I29" s="2"/>
    </row>
    <row r="30" spans="1:9" s="9" customFormat="1" ht="16.5">
      <c r="A30" s="354" t="s">
        <v>31</v>
      </c>
      <c r="B30" s="355"/>
      <c r="C30" s="349">
        <f>C20+C29</f>
        <v>954053883</v>
      </c>
      <c r="D30" s="272"/>
      <c r="E30" s="272"/>
      <c r="F30" s="272"/>
      <c r="G30" s="272"/>
      <c r="H30" s="272"/>
      <c r="I30" s="272"/>
    </row>
    <row r="31" spans="1:9" s="9" customFormat="1" ht="24.75" customHeight="1">
      <c r="A31" s="17"/>
      <c r="B31" s="150"/>
      <c r="C31" s="350"/>
      <c r="D31" s="17"/>
      <c r="E31" s="17"/>
      <c r="F31" s="17"/>
      <c r="G31" s="17"/>
      <c r="H31" s="17"/>
      <c r="I31" s="17"/>
    </row>
    <row r="32" spans="1:9" s="9" customFormat="1" ht="12">
      <c r="A32" s="17"/>
      <c r="B32" s="149"/>
      <c r="C32" s="46"/>
      <c r="D32" s="17"/>
      <c r="E32" s="17"/>
      <c r="F32" s="17"/>
      <c r="G32" s="17"/>
      <c r="H32" s="17"/>
      <c r="I32" s="17"/>
    </row>
    <row r="33" spans="1:9" s="9" customFormat="1" ht="11.25">
      <c r="A33" s="17"/>
      <c r="B33" s="17"/>
      <c r="C33" s="148"/>
      <c r="D33" s="17"/>
      <c r="E33" s="17"/>
      <c r="F33" s="17"/>
      <c r="G33" s="17"/>
      <c r="H33" s="17"/>
      <c r="I33" s="17"/>
    </row>
    <row r="34" s="9" customFormat="1" ht="11.25">
      <c r="C34" s="46"/>
    </row>
    <row r="35" s="9" customFormat="1" ht="11.25"/>
    <row r="36" s="9" customFormat="1" ht="11.25"/>
    <row r="37" s="9" customFormat="1" ht="11.25"/>
    <row r="38" s="9" customFormat="1" ht="11.25"/>
    <row r="39" s="9" customFormat="1" ht="11.25"/>
    <row r="40" s="9" customFormat="1" ht="11.25"/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  <row r="271" s="9" customFormat="1" ht="11.25"/>
    <row r="272" s="9" customFormat="1" ht="11.25"/>
    <row r="273" s="9" customFormat="1" ht="11.25"/>
    <row r="274" s="9" customFormat="1" ht="11.25"/>
    <row r="275" s="9" customFormat="1" ht="11.25"/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  <row r="311" s="9" customFormat="1" ht="11.25"/>
    <row r="312" s="9" customFormat="1" ht="11.25"/>
    <row r="313" s="9" customFormat="1" ht="11.25"/>
    <row r="314" s="9" customFormat="1" ht="11.25"/>
    <row r="315" s="9" customFormat="1" ht="11.25"/>
    <row r="316" s="9" customFormat="1" ht="11.25"/>
    <row r="317" s="9" customFormat="1" ht="11.25"/>
    <row r="318" s="9" customFormat="1" ht="11.25"/>
    <row r="319" s="9" customFormat="1" ht="11.25"/>
    <row r="320" s="9" customFormat="1" ht="11.25"/>
    <row r="321" s="9" customFormat="1" ht="11.25"/>
    <row r="322" s="9" customFormat="1" ht="11.25"/>
    <row r="323" s="9" customFormat="1" ht="11.25"/>
    <row r="324" s="9" customFormat="1" ht="11.25"/>
    <row r="325" s="9" customFormat="1" ht="11.25"/>
    <row r="326" s="9" customFormat="1" ht="11.25"/>
    <row r="327" s="9" customFormat="1" ht="11.25"/>
    <row r="328" s="9" customFormat="1" ht="11.25"/>
    <row r="329" s="9" customFormat="1" ht="11.25"/>
    <row r="330" s="9" customFormat="1" ht="11.25"/>
    <row r="331" s="9" customFormat="1" ht="11.25"/>
    <row r="332" s="9" customFormat="1" ht="11.25"/>
    <row r="333" s="9" customFormat="1" ht="11.25"/>
    <row r="334" s="9" customFormat="1" ht="11.25"/>
    <row r="335" s="9" customFormat="1" ht="11.25"/>
    <row r="336" s="9" customFormat="1" ht="11.25"/>
    <row r="337" s="9" customFormat="1" ht="11.25"/>
    <row r="338" s="9" customFormat="1" ht="11.25"/>
    <row r="339" s="9" customFormat="1" ht="11.25"/>
    <row r="340" s="9" customFormat="1" ht="11.25"/>
    <row r="341" s="9" customFormat="1" ht="11.25"/>
    <row r="342" s="9" customFormat="1" ht="11.25"/>
    <row r="343" s="9" customFormat="1" ht="11.25"/>
    <row r="344" s="9" customFormat="1" ht="11.25"/>
    <row r="345" s="9" customFormat="1" ht="11.25"/>
    <row r="346" s="9" customFormat="1" ht="11.25"/>
    <row r="347" s="9" customFormat="1" ht="11.25"/>
    <row r="348" s="9" customFormat="1" ht="11.25"/>
    <row r="349" s="9" customFormat="1" ht="11.25"/>
    <row r="350" s="9" customFormat="1" ht="11.25"/>
    <row r="351" s="9" customFormat="1" ht="11.25"/>
    <row r="352" s="9" customFormat="1" ht="11.25"/>
    <row r="353" s="9" customFormat="1" ht="11.25"/>
    <row r="354" s="9" customFormat="1" ht="11.25"/>
    <row r="355" s="9" customFormat="1" ht="11.25"/>
    <row r="356" s="9" customFormat="1" ht="11.25"/>
    <row r="357" s="9" customFormat="1" ht="11.25"/>
    <row r="358" s="9" customFormat="1" ht="11.25"/>
    <row r="359" s="9" customFormat="1" ht="11.25"/>
    <row r="360" s="9" customFormat="1" ht="11.25"/>
    <row r="361" s="9" customFormat="1" ht="11.25"/>
    <row r="362" s="9" customFormat="1" ht="11.25"/>
    <row r="363" s="9" customFormat="1" ht="11.25"/>
    <row r="364" s="9" customFormat="1" ht="11.25"/>
    <row r="365" s="9" customFormat="1" ht="11.25"/>
    <row r="366" s="9" customFormat="1" ht="11.25"/>
    <row r="367" s="9" customFormat="1" ht="11.25"/>
    <row r="368" s="9" customFormat="1" ht="11.25"/>
    <row r="369" s="9" customFormat="1" ht="11.25"/>
    <row r="370" s="9" customFormat="1" ht="11.25"/>
    <row r="371" s="9" customFormat="1" ht="11.25"/>
    <row r="372" s="9" customFormat="1" ht="11.25"/>
    <row r="373" s="9" customFormat="1" ht="11.25"/>
    <row r="374" s="9" customFormat="1" ht="11.25"/>
    <row r="375" s="9" customFormat="1" ht="11.25"/>
    <row r="376" s="9" customFormat="1" ht="11.25"/>
    <row r="377" s="9" customFormat="1" ht="11.25"/>
    <row r="378" s="9" customFormat="1" ht="11.25"/>
    <row r="379" s="9" customFormat="1" ht="11.25"/>
    <row r="380" s="9" customFormat="1" ht="11.25"/>
    <row r="381" s="9" customFormat="1" ht="11.25"/>
    <row r="382" s="9" customFormat="1" ht="11.25"/>
    <row r="383" s="9" customFormat="1" ht="11.25"/>
    <row r="384" s="9" customFormat="1" ht="11.25"/>
    <row r="385" s="9" customFormat="1" ht="11.25"/>
    <row r="386" s="9" customFormat="1" ht="11.25"/>
    <row r="387" s="9" customFormat="1" ht="11.25"/>
    <row r="388" s="9" customFormat="1" ht="11.25"/>
    <row r="389" s="9" customFormat="1" ht="11.25"/>
    <row r="390" s="9" customFormat="1" ht="11.25"/>
    <row r="391" s="9" customFormat="1" ht="11.25"/>
    <row r="392" s="9" customFormat="1" ht="11.25"/>
    <row r="393" s="9" customFormat="1" ht="11.25"/>
    <row r="394" s="9" customFormat="1" ht="11.25"/>
    <row r="395" s="9" customFormat="1" ht="11.25"/>
    <row r="396" s="9" customFormat="1" ht="11.25"/>
    <row r="397" s="9" customFormat="1" ht="11.25"/>
    <row r="398" s="9" customFormat="1" ht="11.25"/>
    <row r="399" s="9" customFormat="1" ht="11.25"/>
    <row r="400" s="9" customFormat="1" ht="11.25"/>
    <row r="401" s="9" customFormat="1" ht="11.25"/>
    <row r="402" s="9" customFormat="1" ht="11.25"/>
    <row r="403" s="9" customFormat="1" ht="11.25"/>
    <row r="404" s="9" customFormat="1" ht="11.25"/>
    <row r="405" s="9" customFormat="1" ht="11.25"/>
    <row r="406" s="9" customFormat="1" ht="11.25"/>
    <row r="407" s="9" customFormat="1" ht="11.25"/>
    <row r="408" s="9" customFormat="1" ht="11.25"/>
    <row r="409" s="9" customFormat="1" ht="11.25"/>
    <row r="410" s="9" customFormat="1" ht="11.25"/>
    <row r="411" s="9" customFormat="1" ht="11.25"/>
    <row r="412" s="9" customFormat="1" ht="11.25"/>
    <row r="413" s="9" customFormat="1" ht="11.25"/>
    <row r="414" s="9" customFormat="1" ht="11.25"/>
    <row r="415" s="9" customFormat="1" ht="11.25"/>
    <row r="416" s="9" customFormat="1" ht="11.25"/>
    <row r="417" s="9" customFormat="1" ht="11.25"/>
    <row r="418" s="9" customFormat="1" ht="11.25"/>
    <row r="419" s="9" customFormat="1" ht="11.25"/>
    <row r="420" s="9" customFormat="1" ht="11.25"/>
    <row r="421" s="9" customFormat="1" ht="11.25"/>
    <row r="422" s="9" customFormat="1" ht="11.25"/>
    <row r="423" s="9" customFormat="1" ht="11.25"/>
    <row r="424" s="9" customFormat="1" ht="11.25"/>
    <row r="425" s="9" customFormat="1" ht="11.25"/>
    <row r="426" s="9" customFormat="1" ht="11.25"/>
    <row r="427" s="9" customFormat="1" ht="11.25"/>
    <row r="428" s="9" customFormat="1" ht="11.25"/>
    <row r="429" s="9" customFormat="1" ht="11.25"/>
    <row r="430" s="9" customFormat="1" ht="11.25"/>
    <row r="431" s="9" customFormat="1" ht="11.25"/>
    <row r="432" s="9" customFormat="1" ht="11.25"/>
    <row r="433" s="9" customFormat="1" ht="11.25"/>
    <row r="434" s="9" customFormat="1" ht="11.25"/>
    <row r="435" s="9" customFormat="1" ht="11.25"/>
    <row r="436" s="9" customFormat="1" ht="11.25"/>
    <row r="437" s="9" customFormat="1" ht="11.25"/>
    <row r="438" s="9" customFormat="1" ht="11.25"/>
    <row r="439" s="9" customFormat="1" ht="11.25"/>
    <row r="440" s="9" customFormat="1" ht="11.25"/>
    <row r="441" s="9" customFormat="1" ht="11.25"/>
    <row r="442" s="9" customFormat="1" ht="11.25"/>
    <row r="443" s="9" customFormat="1" ht="11.25"/>
    <row r="444" s="9" customFormat="1" ht="11.25"/>
    <row r="445" s="9" customFormat="1" ht="11.25"/>
    <row r="446" s="9" customFormat="1" ht="11.25"/>
    <row r="447" s="9" customFormat="1" ht="11.25"/>
    <row r="448" s="9" customFormat="1" ht="11.25"/>
    <row r="449" s="9" customFormat="1" ht="11.25"/>
    <row r="450" s="9" customFormat="1" ht="11.25"/>
    <row r="451" s="9" customFormat="1" ht="11.25"/>
    <row r="452" s="9" customFormat="1" ht="11.25"/>
    <row r="453" s="9" customFormat="1" ht="11.25"/>
    <row r="454" s="9" customFormat="1" ht="11.25"/>
    <row r="455" s="9" customFormat="1" ht="11.25"/>
    <row r="456" s="9" customFormat="1" ht="11.25"/>
    <row r="457" s="9" customFormat="1" ht="11.25"/>
    <row r="458" s="9" customFormat="1" ht="11.25"/>
    <row r="459" s="9" customFormat="1" ht="11.25"/>
    <row r="460" s="9" customFormat="1" ht="11.25"/>
    <row r="461" s="9" customFormat="1" ht="11.25"/>
    <row r="462" s="9" customFormat="1" ht="11.25"/>
    <row r="463" s="9" customFormat="1" ht="11.25"/>
    <row r="464" s="9" customFormat="1" ht="11.25"/>
    <row r="465" s="9" customFormat="1" ht="11.25"/>
    <row r="466" s="9" customFormat="1" ht="11.25"/>
    <row r="467" s="9" customFormat="1" ht="11.25"/>
    <row r="468" s="9" customFormat="1" ht="11.25"/>
    <row r="469" s="9" customFormat="1" ht="11.25"/>
    <row r="470" s="9" customFormat="1" ht="11.25"/>
    <row r="471" s="9" customFormat="1" ht="11.25"/>
    <row r="472" s="9" customFormat="1" ht="11.25"/>
    <row r="473" s="9" customFormat="1" ht="11.25"/>
    <row r="474" s="9" customFormat="1" ht="11.25"/>
    <row r="475" s="9" customFormat="1" ht="11.25"/>
    <row r="476" s="9" customFormat="1" ht="11.25"/>
    <row r="477" s="9" customFormat="1" ht="11.25"/>
    <row r="478" s="9" customFormat="1" ht="11.25"/>
    <row r="479" s="9" customFormat="1" ht="11.25"/>
    <row r="480" s="9" customFormat="1" ht="11.25"/>
    <row r="481" s="9" customFormat="1" ht="11.25"/>
    <row r="482" s="9" customFormat="1" ht="11.25"/>
    <row r="483" s="9" customFormat="1" ht="11.25"/>
    <row r="484" s="9" customFormat="1" ht="11.25"/>
    <row r="485" s="9" customFormat="1" ht="11.25"/>
    <row r="486" s="9" customFormat="1" ht="11.25"/>
    <row r="487" s="9" customFormat="1" ht="11.25"/>
    <row r="488" s="9" customFormat="1" ht="11.25"/>
    <row r="489" s="9" customFormat="1" ht="11.25"/>
    <row r="490" s="9" customFormat="1" ht="11.25"/>
    <row r="491" s="9" customFormat="1" ht="11.25"/>
    <row r="492" s="9" customFormat="1" ht="11.25"/>
    <row r="493" s="9" customFormat="1" ht="11.25"/>
    <row r="494" s="9" customFormat="1" ht="11.25"/>
    <row r="495" s="9" customFormat="1" ht="11.25"/>
    <row r="496" s="9" customFormat="1" ht="11.25"/>
    <row r="497" s="9" customFormat="1" ht="11.25"/>
    <row r="498" s="9" customFormat="1" ht="11.25"/>
    <row r="499" s="9" customFormat="1" ht="11.25"/>
    <row r="500" s="9" customFormat="1" ht="11.25"/>
    <row r="501" s="9" customFormat="1" ht="11.25"/>
    <row r="502" s="9" customFormat="1" ht="11.25"/>
    <row r="503" s="9" customFormat="1" ht="11.25"/>
    <row r="504" s="9" customFormat="1" ht="11.25"/>
    <row r="505" s="9" customFormat="1" ht="11.25"/>
    <row r="506" s="9" customFormat="1" ht="11.25"/>
    <row r="507" s="9" customFormat="1" ht="11.25"/>
    <row r="508" s="9" customFormat="1" ht="11.25"/>
    <row r="509" s="9" customFormat="1" ht="11.25"/>
    <row r="510" s="9" customFormat="1" ht="11.25"/>
    <row r="511" s="9" customFormat="1" ht="11.25"/>
    <row r="512" s="9" customFormat="1" ht="11.25"/>
    <row r="513" s="9" customFormat="1" ht="11.25"/>
    <row r="514" s="9" customFormat="1" ht="11.25"/>
    <row r="515" s="9" customFormat="1" ht="11.25"/>
    <row r="516" s="9" customFormat="1" ht="11.25"/>
    <row r="517" s="9" customFormat="1" ht="11.25"/>
    <row r="518" s="9" customFormat="1" ht="11.25"/>
    <row r="519" s="9" customFormat="1" ht="11.25"/>
    <row r="520" s="9" customFormat="1" ht="11.25"/>
    <row r="521" s="9" customFormat="1" ht="11.25"/>
    <row r="522" s="9" customFormat="1" ht="11.25"/>
    <row r="523" s="9" customFormat="1" ht="11.25"/>
    <row r="524" s="9" customFormat="1" ht="11.25"/>
    <row r="525" s="9" customFormat="1" ht="11.25"/>
    <row r="526" s="9" customFormat="1" ht="11.25"/>
    <row r="527" s="9" customFormat="1" ht="11.25"/>
    <row r="528" s="9" customFormat="1" ht="11.25"/>
    <row r="529" s="9" customFormat="1" ht="11.25"/>
    <row r="530" s="9" customFormat="1" ht="11.25"/>
    <row r="531" s="9" customFormat="1" ht="11.25"/>
    <row r="532" s="9" customFormat="1" ht="11.25"/>
    <row r="533" s="9" customFormat="1" ht="11.25"/>
    <row r="534" s="9" customFormat="1" ht="11.25"/>
    <row r="535" s="9" customFormat="1" ht="11.25"/>
    <row r="536" s="9" customFormat="1" ht="11.25"/>
    <row r="537" s="9" customFormat="1" ht="11.25"/>
    <row r="538" s="9" customFormat="1" ht="11.25"/>
    <row r="539" s="9" customFormat="1" ht="11.25"/>
    <row r="540" s="9" customFormat="1" ht="11.25"/>
    <row r="541" s="9" customFormat="1" ht="11.25"/>
    <row r="542" s="9" customFormat="1" ht="11.25"/>
    <row r="543" s="9" customFormat="1" ht="11.25"/>
    <row r="544" s="9" customFormat="1" ht="11.25"/>
    <row r="545" s="9" customFormat="1" ht="11.25"/>
    <row r="546" s="9" customFormat="1" ht="11.25"/>
    <row r="547" s="9" customFormat="1" ht="11.25"/>
    <row r="548" s="9" customFormat="1" ht="11.25"/>
    <row r="549" s="9" customFormat="1" ht="11.25"/>
    <row r="550" s="9" customFormat="1" ht="11.25"/>
    <row r="551" s="9" customFormat="1" ht="11.25"/>
    <row r="552" s="9" customFormat="1" ht="11.25"/>
    <row r="553" s="9" customFormat="1" ht="11.25"/>
    <row r="554" s="9" customFormat="1" ht="11.25"/>
    <row r="555" s="9" customFormat="1" ht="11.25"/>
    <row r="556" s="9" customFormat="1" ht="11.25"/>
    <row r="557" s="9" customFormat="1" ht="11.25"/>
    <row r="558" s="9" customFormat="1" ht="11.25"/>
    <row r="559" s="9" customFormat="1" ht="11.25"/>
    <row r="560" s="9" customFormat="1" ht="11.25"/>
    <row r="561" s="9" customFormat="1" ht="11.25"/>
    <row r="562" s="9" customFormat="1" ht="11.25"/>
    <row r="563" s="9" customFormat="1" ht="11.25"/>
    <row r="564" s="9" customFormat="1" ht="11.25"/>
    <row r="565" s="9" customFormat="1" ht="11.25"/>
    <row r="566" s="9" customFormat="1" ht="11.25"/>
    <row r="567" s="9" customFormat="1" ht="11.25"/>
    <row r="568" s="9" customFormat="1" ht="11.25"/>
    <row r="569" s="9" customFormat="1" ht="11.25"/>
    <row r="570" s="9" customFormat="1" ht="11.25"/>
    <row r="571" s="9" customFormat="1" ht="11.25"/>
    <row r="572" s="9" customFormat="1" ht="11.25"/>
    <row r="573" s="9" customFormat="1" ht="11.25"/>
    <row r="574" s="9" customFormat="1" ht="11.25"/>
    <row r="575" s="9" customFormat="1" ht="11.25"/>
    <row r="576" s="9" customFormat="1" ht="11.25"/>
    <row r="577" s="9" customFormat="1" ht="11.25"/>
    <row r="578" s="9" customFormat="1" ht="11.25"/>
    <row r="579" s="9" customFormat="1" ht="11.25"/>
    <row r="580" s="9" customFormat="1" ht="11.25"/>
    <row r="581" s="9" customFormat="1" ht="11.25"/>
    <row r="582" s="9" customFormat="1" ht="11.25"/>
    <row r="583" s="9" customFormat="1" ht="11.25"/>
    <row r="584" s="9" customFormat="1" ht="11.25"/>
    <row r="585" s="9" customFormat="1" ht="11.25"/>
    <row r="586" s="9" customFormat="1" ht="11.25"/>
    <row r="587" s="9" customFormat="1" ht="11.25"/>
    <row r="588" s="9" customFormat="1" ht="11.25"/>
    <row r="589" s="9" customFormat="1" ht="11.25"/>
    <row r="590" s="9" customFormat="1" ht="11.25"/>
    <row r="591" s="9" customFormat="1" ht="11.25"/>
    <row r="592" s="9" customFormat="1" ht="11.25"/>
    <row r="593" s="9" customFormat="1" ht="11.25"/>
    <row r="594" s="9" customFormat="1" ht="11.25"/>
    <row r="595" s="9" customFormat="1" ht="11.25"/>
    <row r="596" s="9" customFormat="1" ht="11.25"/>
    <row r="597" s="9" customFormat="1" ht="11.25"/>
    <row r="598" s="9" customFormat="1" ht="11.25"/>
    <row r="599" s="9" customFormat="1" ht="11.25"/>
    <row r="600" s="9" customFormat="1" ht="11.25"/>
    <row r="601" s="9" customFormat="1" ht="11.25"/>
    <row r="602" s="9" customFormat="1" ht="11.25"/>
    <row r="603" s="9" customFormat="1" ht="11.25"/>
    <row r="604" s="9" customFormat="1" ht="11.25"/>
    <row r="605" s="9" customFormat="1" ht="11.25"/>
    <row r="606" s="9" customFormat="1" ht="11.25"/>
    <row r="607" s="9" customFormat="1" ht="11.25"/>
    <row r="608" s="9" customFormat="1" ht="11.25"/>
    <row r="609" s="9" customFormat="1" ht="11.25"/>
    <row r="610" s="9" customFormat="1" ht="11.25"/>
    <row r="611" s="9" customFormat="1" ht="11.25"/>
    <row r="612" s="9" customFormat="1" ht="11.25"/>
    <row r="613" s="9" customFormat="1" ht="11.25"/>
    <row r="614" s="9" customFormat="1" ht="11.25"/>
    <row r="615" s="9" customFormat="1" ht="11.25"/>
    <row r="616" s="9" customFormat="1" ht="11.25"/>
    <row r="617" s="9" customFormat="1" ht="11.25"/>
    <row r="618" s="9" customFormat="1" ht="11.25"/>
    <row r="619" s="9" customFormat="1" ht="11.25"/>
    <row r="620" s="9" customFormat="1" ht="11.25"/>
    <row r="621" s="9" customFormat="1" ht="11.25"/>
    <row r="622" s="9" customFormat="1" ht="11.25"/>
    <row r="623" s="9" customFormat="1" ht="11.25"/>
    <row r="624" s="9" customFormat="1" ht="11.25"/>
    <row r="625" s="9" customFormat="1" ht="11.25"/>
    <row r="626" s="9" customFormat="1" ht="11.25"/>
    <row r="627" s="9" customFormat="1" ht="11.25"/>
    <row r="628" s="9" customFormat="1" ht="11.25"/>
    <row r="629" s="9" customFormat="1" ht="11.25"/>
    <row r="630" s="9" customFormat="1" ht="11.25"/>
    <row r="631" s="9" customFormat="1" ht="11.25"/>
    <row r="632" s="9" customFormat="1" ht="11.25"/>
    <row r="633" s="9" customFormat="1" ht="11.25"/>
    <row r="634" s="9" customFormat="1" ht="11.25"/>
    <row r="635" s="9" customFormat="1" ht="11.25"/>
    <row r="636" s="9" customFormat="1" ht="11.25"/>
    <row r="637" s="9" customFormat="1" ht="11.25"/>
    <row r="638" s="9" customFormat="1" ht="11.25"/>
    <row r="639" s="9" customFormat="1" ht="11.25"/>
    <row r="640" s="9" customFormat="1" ht="11.25"/>
    <row r="641" s="9" customFormat="1" ht="11.25"/>
    <row r="642" s="9" customFormat="1" ht="11.25"/>
    <row r="643" s="9" customFormat="1" ht="11.25"/>
    <row r="644" s="9" customFormat="1" ht="11.25"/>
    <row r="645" s="9" customFormat="1" ht="11.25"/>
    <row r="646" s="9" customFormat="1" ht="11.25"/>
    <row r="647" s="9" customFormat="1" ht="11.25"/>
    <row r="648" s="9" customFormat="1" ht="11.25"/>
    <row r="649" s="9" customFormat="1" ht="11.25"/>
    <row r="650" s="9" customFormat="1" ht="11.25"/>
    <row r="651" s="9" customFormat="1" ht="11.25"/>
    <row r="652" s="9" customFormat="1" ht="11.25"/>
    <row r="653" s="9" customFormat="1" ht="11.25"/>
    <row r="654" s="9" customFormat="1" ht="11.25"/>
    <row r="655" s="9" customFormat="1" ht="11.25"/>
    <row r="656" s="9" customFormat="1" ht="11.25"/>
    <row r="657" s="9" customFormat="1" ht="11.25"/>
    <row r="658" s="9" customFormat="1" ht="11.25"/>
    <row r="659" s="9" customFormat="1" ht="11.25"/>
    <row r="660" s="9" customFormat="1" ht="11.25"/>
    <row r="661" s="9" customFormat="1" ht="11.25"/>
    <row r="662" s="9" customFormat="1" ht="11.25"/>
    <row r="663" s="9" customFormat="1" ht="11.25"/>
    <row r="664" s="9" customFormat="1" ht="11.25"/>
    <row r="665" s="9" customFormat="1" ht="11.25"/>
    <row r="666" s="9" customFormat="1" ht="11.25"/>
    <row r="667" s="9" customFormat="1" ht="11.25"/>
    <row r="668" s="9" customFormat="1" ht="11.25"/>
    <row r="669" s="9" customFormat="1" ht="11.25"/>
    <row r="670" s="9" customFormat="1" ht="11.25"/>
    <row r="671" s="9" customFormat="1" ht="11.25"/>
    <row r="672" s="9" customFormat="1" ht="11.25"/>
    <row r="673" s="9" customFormat="1" ht="11.25"/>
    <row r="674" s="9" customFormat="1" ht="11.25"/>
    <row r="675" s="9" customFormat="1" ht="11.25"/>
    <row r="676" s="9" customFormat="1" ht="11.25"/>
    <row r="677" s="9" customFormat="1" ht="11.25"/>
    <row r="678" s="9" customFormat="1" ht="11.25"/>
    <row r="679" s="9" customFormat="1" ht="11.25"/>
    <row r="680" s="9" customFormat="1" ht="11.25"/>
    <row r="681" s="9" customFormat="1" ht="11.25"/>
    <row r="682" s="9" customFormat="1" ht="11.25"/>
    <row r="683" s="9" customFormat="1" ht="11.25"/>
    <row r="684" s="9" customFormat="1" ht="11.25"/>
    <row r="685" s="9" customFormat="1" ht="11.25"/>
    <row r="686" s="9" customFormat="1" ht="11.25"/>
    <row r="687" s="9" customFormat="1" ht="11.25"/>
    <row r="688" s="9" customFormat="1" ht="11.25"/>
    <row r="689" s="9" customFormat="1" ht="11.25"/>
    <row r="690" s="9" customFormat="1" ht="11.25"/>
    <row r="691" s="9" customFormat="1" ht="11.25"/>
    <row r="692" s="9" customFormat="1" ht="11.25"/>
    <row r="693" s="9" customFormat="1" ht="11.25"/>
    <row r="694" s="9" customFormat="1" ht="11.25"/>
    <row r="695" s="9" customFormat="1" ht="11.25"/>
    <row r="696" s="9" customFormat="1" ht="11.25"/>
    <row r="697" s="9" customFormat="1" ht="11.25"/>
    <row r="698" s="9" customFormat="1" ht="11.25"/>
    <row r="699" s="9" customFormat="1" ht="11.25"/>
    <row r="700" s="9" customFormat="1" ht="11.25"/>
    <row r="701" s="9" customFormat="1" ht="11.25"/>
    <row r="702" s="9" customFormat="1" ht="11.25"/>
    <row r="703" s="9" customFormat="1" ht="11.25"/>
    <row r="704" s="9" customFormat="1" ht="11.25"/>
    <row r="705" s="9" customFormat="1" ht="11.25"/>
    <row r="706" s="9" customFormat="1" ht="11.25"/>
    <row r="707" s="9" customFormat="1" ht="11.25"/>
    <row r="708" s="9" customFormat="1" ht="11.25"/>
    <row r="709" s="9" customFormat="1" ht="11.25"/>
    <row r="710" s="9" customFormat="1" ht="11.25"/>
    <row r="711" s="9" customFormat="1" ht="11.25"/>
    <row r="712" s="9" customFormat="1" ht="11.25"/>
    <row r="713" s="9" customFormat="1" ht="11.25"/>
    <row r="714" s="9" customFormat="1" ht="11.25"/>
    <row r="715" s="9" customFormat="1" ht="11.25"/>
    <row r="716" s="9" customFormat="1" ht="11.25"/>
    <row r="717" s="9" customFormat="1" ht="11.25"/>
    <row r="718" s="9" customFormat="1" ht="11.25"/>
    <row r="719" s="9" customFormat="1" ht="11.25"/>
    <row r="720" s="9" customFormat="1" ht="11.25"/>
    <row r="721" s="9" customFormat="1" ht="11.25"/>
    <row r="722" s="9" customFormat="1" ht="11.25"/>
    <row r="723" s="9" customFormat="1" ht="11.25"/>
    <row r="724" s="9" customFormat="1" ht="11.25"/>
    <row r="725" s="9" customFormat="1" ht="11.25"/>
    <row r="726" s="9" customFormat="1" ht="11.25"/>
    <row r="727" s="9" customFormat="1" ht="11.25"/>
    <row r="728" s="9" customFormat="1" ht="11.25"/>
    <row r="729" s="9" customFormat="1" ht="11.25"/>
    <row r="730" s="9" customFormat="1" ht="11.25"/>
    <row r="731" s="9" customFormat="1" ht="11.25"/>
    <row r="732" s="9" customFormat="1" ht="11.25"/>
    <row r="733" s="9" customFormat="1" ht="11.25"/>
    <row r="734" s="9" customFormat="1" ht="11.25"/>
    <row r="735" s="9" customFormat="1" ht="11.25"/>
    <row r="736" s="9" customFormat="1" ht="11.25"/>
    <row r="737" s="9" customFormat="1" ht="11.25"/>
    <row r="738" s="9" customFormat="1" ht="11.25"/>
    <row r="739" s="9" customFormat="1" ht="11.25"/>
    <row r="740" s="9" customFormat="1" ht="11.25"/>
    <row r="741" s="9" customFormat="1" ht="11.25"/>
    <row r="742" s="9" customFormat="1" ht="11.25"/>
    <row r="743" s="9" customFormat="1" ht="11.25"/>
    <row r="744" s="9" customFormat="1" ht="11.25"/>
    <row r="745" s="9" customFormat="1" ht="11.25"/>
    <row r="746" s="9" customFormat="1" ht="11.25"/>
    <row r="747" s="9" customFormat="1" ht="11.25"/>
    <row r="748" s="9" customFormat="1" ht="11.25"/>
    <row r="749" s="9" customFormat="1" ht="11.25"/>
    <row r="750" s="9" customFormat="1" ht="11.25"/>
    <row r="751" s="9" customFormat="1" ht="11.25"/>
    <row r="752" s="9" customFormat="1" ht="11.25"/>
    <row r="753" s="9" customFormat="1" ht="11.25"/>
    <row r="754" s="9" customFormat="1" ht="11.25"/>
    <row r="755" s="9" customFormat="1" ht="11.25"/>
    <row r="756" s="9" customFormat="1" ht="11.25"/>
    <row r="757" s="9" customFormat="1" ht="11.25"/>
    <row r="758" s="9" customFormat="1" ht="11.25"/>
    <row r="759" s="9" customFormat="1" ht="11.25"/>
    <row r="760" s="9" customFormat="1" ht="11.25"/>
    <row r="761" s="9" customFormat="1" ht="11.25"/>
    <row r="762" s="9" customFormat="1" ht="11.25"/>
    <row r="763" s="9" customFormat="1" ht="11.25"/>
    <row r="764" s="9" customFormat="1" ht="11.25"/>
    <row r="765" s="9" customFormat="1" ht="11.25"/>
    <row r="766" s="9" customFormat="1" ht="11.25"/>
    <row r="767" s="9" customFormat="1" ht="11.25"/>
    <row r="768" s="9" customFormat="1" ht="11.25"/>
    <row r="769" s="9" customFormat="1" ht="11.25"/>
    <row r="770" s="9" customFormat="1" ht="11.25"/>
    <row r="771" s="9" customFormat="1" ht="11.25"/>
    <row r="772" s="9" customFormat="1" ht="11.25"/>
    <row r="773" s="9" customFormat="1" ht="11.25"/>
    <row r="774" s="9" customFormat="1" ht="11.25"/>
    <row r="775" s="9" customFormat="1" ht="11.25"/>
    <row r="776" s="9" customFormat="1" ht="11.25"/>
    <row r="777" s="9" customFormat="1" ht="11.25"/>
    <row r="778" s="9" customFormat="1" ht="11.25"/>
    <row r="779" s="9" customFormat="1" ht="11.25"/>
    <row r="780" s="9" customFormat="1" ht="11.25"/>
    <row r="781" s="9" customFormat="1" ht="11.25"/>
    <row r="782" s="9" customFormat="1" ht="11.25"/>
    <row r="783" s="9" customFormat="1" ht="11.25"/>
    <row r="784" s="9" customFormat="1" ht="11.25"/>
    <row r="785" s="9" customFormat="1" ht="11.25"/>
    <row r="786" s="9" customFormat="1" ht="11.25"/>
    <row r="787" s="9" customFormat="1" ht="11.25"/>
    <row r="788" s="9" customFormat="1" ht="11.25"/>
    <row r="789" s="9" customFormat="1" ht="11.25"/>
    <row r="790" s="9" customFormat="1" ht="11.25"/>
    <row r="791" s="9" customFormat="1" ht="11.25"/>
    <row r="792" s="9" customFormat="1" ht="11.25"/>
    <row r="793" s="9" customFormat="1" ht="11.25"/>
    <row r="794" s="9" customFormat="1" ht="11.25"/>
    <row r="795" s="9" customFormat="1" ht="11.25"/>
    <row r="796" s="9" customFormat="1" ht="11.25"/>
    <row r="797" s="9" customFormat="1" ht="11.25"/>
    <row r="798" s="9" customFormat="1" ht="11.25"/>
    <row r="799" s="9" customFormat="1" ht="11.25"/>
    <row r="800" s="9" customFormat="1" ht="11.25"/>
    <row r="801" s="9" customFormat="1" ht="11.25"/>
    <row r="802" s="9" customFormat="1" ht="11.25"/>
    <row r="803" s="9" customFormat="1" ht="11.25"/>
    <row r="804" s="9" customFormat="1" ht="11.25"/>
    <row r="805" s="9" customFormat="1" ht="11.25"/>
    <row r="806" s="9" customFormat="1" ht="11.25"/>
    <row r="807" s="9" customFormat="1" ht="11.25"/>
    <row r="808" s="9" customFormat="1" ht="11.25"/>
    <row r="809" s="9" customFormat="1" ht="11.25"/>
    <row r="810" s="9" customFormat="1" ht="11.25"/>
    <row r="811" s="9" customFormat="1" ht="11.25"/>
    <row r="812" s="9" customFormat="1" ht="11.25"/>
    <row r="813" s="9" customFormat="1" ht="11.25"/>
    <row r="814" s="9" customFormat="1" ht="11.25"/>
    <row r="815" s="9" customFormat="1" ht="11.25"/>
    <row r="816" s="9" customFormat="1" ht="11.25"/>
    <row r="817" s="9" customFormat="1" ht="11.25"/>
    <row r="818" s="9" customFormat="1" ht="11.25"/>
    <row r="819" s="9" customFormat="1" ht="11.25"/>
    <row r="820" s="9" customFormat="1" ht="11.25"/>
    <row r="821" s="9" customFormat="1" ht="11.25"/>
    <row r="822" s="9" customFormat="1" ht="11.25"/>
    <row r="823" s="9" customFormat="1" ht="11.25"/>
    <row r="824" s="9" customFormat="1" ht="11.25"/>
    <row r="825" s="9" customFormat="1" ht="11.25"/>
    <row r="826" s="9" customFormat="1" ht="11.25"/>
    <row r="827" s="9" customFormat="1" ht="11.25"/>
    <row r="828" s="9" customFormat="1" ht="11.25"/>
    <row r="829" s="9" customFormat="1" ht="11.25"/>
    <row r="830" s="9" customFormat="1" ht="11.25"/>
    <row r="831" s="9" customFormat="1" ht="11.25"/>
    <row r="832" s="9" customFormat="1" ht="11.25"/>
    <row r="833" s="9" customFormat="1" ht="11.25"/>
    <row r="834" s="9" customFormat="1" ht="11.25"/>
    <row r="835" s="9" customFormat="1" ht="11.25"/>
    <row r="836" s="9" customFormat="1" ht="11.25"/>
    <row r="837" s="9" customFormat="1" ht="11.25"/>
    <row r="838" s="9" customFormat="1" ht="11.25"/>
    <row r="839" s="9" customFormat="1" ht="11.25"/>
    <row r="840" s="9" customFormat="1" ht="11.25"/>
    <row r="841" s="9" customFormat="1" ht="11.25"/>
    <row r="842" s="9" customFormat="1" ht="11.25"/>
    <row r="843" s="9" customFormat="1" ht="11.25"/>
    <row r="844" s="9" customFormat="1" ht="11.25"/>
    <row r="845" s="9" customFormat="1" ht="11.25"/>
    <row r="846" s="9" customFormat="1" ht="11.25"/>
    <row r="847" s="9" customFormat="1" ht="11.25"/>
    <row r="848" s="9" customFormat="1" ht="11.25"/>
    <row r="849" s="9" customFormat="1" ht="11.25"/>
    <row r="850" s="9" customFormat="1" ht="11.25"/>
    <row r="851" s="9" customFormat="1" ht="11.25"/>
    <row r="852" s="9" customFormat="1" ht="11.25"/>
    <row r="853" s="9" customFormat="1" ht="11.25"/>
    <row r="854" s="9" customFormat="1" ht="11.25"/>
    <row r="855" s="9" customFormat="1" ht="11.25"/>
    <row r="856" s="9" customFormat="1" ht="11.25"/>
    <row r="857" s="9" customFormat="1" ht="11.25"/>
    <row r="858" s="9" customFormat="1" ht="11.25"/>
    <row r="859" s="9" customFormat="1" ht="11.25"/>
    <row r="860" s="9" customFormat="1" ht="11.25"/>
    <row r="861" s="9" customFormat="1" ht="11.25"/>
    <row r="862" s="9" customFormat="1" ht="11.25"/>
    <row r="863" s="9" customFormat="1" ht="11.25"/>
    <row r="864" s="9" customFormat="1" ht="11.25"/>
    <row r="865" s="9" customFormat="1" ht="11.25"/>
    <row r="866" s="9" customFormat="1" ht="11.25"/>
    <row r="867" s="9" customFormat="1" ht="11.25"/>
    <row r="868" s="9" customFormat="1" ht="11.25"/>
    <row r="869" s="9" customFormat="1" ht="11.25"/>
    <row r="870" s="9" customFormat="1" ht="11.25"/>
    <row r="871" s="9" customFormat="1" ht="11.25"/>
    <row r="872" s="9" customFormat="1" ht="11.25"/>
    <row r="873" s="9" customFormat="1" ht="11.25"/>
    <row r="874" s="9" customFormat="1" ht="11.25"/>
    <row r="875" s="9" customFormat="1" ht="11.25"/>
    <row r="876" s="9" customFormat="1" ht="11.25"/>
    <row r="877" s="9" customFormat="1" ht="11.25"/>
    <row r="878" s="9" customFormat="1" ht="11.25"/>
    <row r="879" s="9" customFormat="1" ht="11.25"/>
    <row r="880" s="9" customFormat="1" ht="11.25"/>
    <row r="881" s="9" customFormat="1" ht="11.25"/>
    <row r="882" s="9" customFormat="1" ht="11.25"/>
    <row r="883" s="9" customFormat="1" ht="11.25"/>
    <row r="884" s="9" customFormat="1" ht="11.25"/>
    <row r="885" s="9" customFormat="1" ht="11.25"/>
    <row r="886" s="9" customFormat="1" ht="11.25"/>
    <row r="887" s="9" customFormat="1" ht="11.25"/>
    <row r="888" s="9" customFormat="1" ht="11.25"/>
    <row r="889" s="9" customFormat="1" ht="11.25"/>
    <row r="890" s="9" customFormat="1" ht="11.25"/>
    <row r="891" s="9" customFormat="1" ht="11.25"/>
    <row r="892" s="9" customFormat="1" ht="11.25"/>
    <row r="893" s="9" customFormat="1" ht="11.25"/>
    <row r="894" s="9" customFormat="1" ht="11.25"/>
    <row r="895" s="9" customFormat="1" ht="11.25"/>
    <row r="896" s="9" customFormat="1" ht="11.25"/>
    <row r="897" s="9" customFormat="1" ht="11.25"/>
    <row r="898" s="9" customFormat="1" ht="11.25"/>
    <row r="899" s="9" customFormat="1" ht="11.25"/>
    <row r="900" s="9" customFormat="1" ht="11.25"/>
    <row r="901" s="9" customFormat="1" ht="11.25"/>
    <row r="902" s="9" customFormat="1" ht="11.25"/>
    <row r="903" s="9" customFormat="1" ht="11.25"/>
    <row r="904" s="9" customFormat="1" ht="11.25"/>
    <row r="905" s="9" customFormat="1" ht="11.25"/>
    <row r="906" s="9" customFormat="1" ht="11.25"/>
    <row r="907" s="9" customFormat="1" ht="11.25"/>
    <row r="908" s="9" customFormat="1" ht="11.25"/>
    <row r="909" s="9" customFormat="1" ht="11.25"/>
    <row r="910" s="9" customFormat="1" ht="11.25"/>
    <row r="911" s="9" customFormat="1" ht="11.25"/>
    <row r="912" s="9" customFormat="1" ht="11.25"/>
    <row r="913" s="9" customFormat="1" ht="11.25"/>
    <row r="914" s="9" customFormat="1" ht="11.25"/>
    <row r="915" s="9" customFormat="1" ht="11.25"/>
    <row r="916" s="9" customFormat="1" ht="11.25"/>
    <row r="917" s="9" customFormat="1" ht="11.25"/>
    <row r="918" s="9" customFormat="1" ht="11.25"/>
    <row r="919" s="9" customFormat="1" ht="11.25"/>
    <row r="920" s="9" customFormat="1" ht="11.25"/>
    <row r="921" s="9" customFormat="1" ht="11.25"/>
    <row r="922" s="9" customFormat="1" ht="11.25"/>
    <row r="923" s="9" customFormat="1" ht="11.25"/>
    <row r="924" s="9" customFormat="1" ht="11.25"/>
    <row r="925" s="9" customFormat="1" ht="11.25"/>
    <row r="926" s="9" customFormat="1" ht="11.25"/>
    <row r="927" s="9" customFormat="1" ht="11.25"/>
    <row r="928" s="9" customFormat="1" ht="11.25"/>
    <row r="929" s="9" customFormat="1" ht="11.25"/>
    <row r="930" s="9" customFormat="1" ht="11.25"/>
    <row r="931" s="9" customFormat="1" ht="11.25"/>
    <row r="932" s="9" customFormat="1" ht="11.25"/>
    <row r="933" s="9" customFormat="1" ht="11.25"/>
    <row r="934" s="9" customFormat="1" ht="11.25"/>
    <row r="935" s="9" customFormat="1" ht="11.25"/>
    <row r="936" s="9" customFormat="1" ht="11.25"/>
    <row r="937" s="9" customFormat="1" ht="11.25"/>
    <row r="938" s="9" customFormat="1" ht="11.25"/>
    <row r="939" s="9" customFormat="1" ht="11.25"/>
    <row r="940" s="9" customFormat="1" ht="11.25"/>
    <row r="941" s="9" customFormat="1" ht="11.25"/>
    <row r="942" s="9" customFormat="1" ht="11.25"/>
    <row r="943" s="9" customFormat="1" ht="11.25"/>
    <row r="944" s="9" customFormat="1" ht="11.25"/>
    <row r="945" s="9" customFormat="1" ht="11.25"/>
    <row r="946" s="9" customFormat="1" ht="11.25"/>
    <row r="947" s="9" customFormat="1" ht="11.25"/>
    <row r="948" s="9" customFormat="1" ht="11.25"/>
    <row r="949" s="9" customFormat="1" ht="11.25"/>
    <row r="950" s="9" customFormat="1" ht="11.25"/>
    <row r="951" s="9" customFormat="1" ht="11.25"/>
    <row r="952" s="9" customFormat="1" ht="11.25"/>
    <row r="953" s="9" customFormat="1" ht="11.25"/>
    <row r="954" s="9" customFormat="1" ht="11.25"/>
    <row r="955" s="9" customFormat="1" ht="11.25"/>
    <row r="956" s="9" customFormat="1" ht="11.25"/>
    <row r="957" s="9" customFormat="1" ht="11.25"/>
    <row r="958" s="9" customFormat="1" ht="11.25"/>
    <row r="959" s="9" customFormat="1" ht="11.25"/>
    <row r="960" s="9" customFormat="1" ht="11.25"/>
    <row r="961" s="9" customFormat="1" ht="11.25"/>
    <row r="962" s="9" customFormat="1" ht="11.25"/>
    <row r="963" s="9" customFormat="1" ht="11.25"/>
    <row r="964" s="9" customFormat="1" ht="11.25"/>
    <row r="965" s="9" customFormat="1" ht="11.25"/>
    <row r="966" s="9" customFormat="1" ht="11.25"/>
    <row r="967" s="9" customFormat="1" ht="11.25"/>
    <row r="968" s="9" customFormat="1" ht="11.25"/>
    <row r="969" s="9" customFormat="1" ht="11.25"/>
    <row r="970" s="9" customFormat="1" ht="11.25"/>
    <row r="971" s="9" customFormat="1" ht="11.25"/>
    <row r="972" s="9" customFormat="1" ht="11.25"/>
    <row r="973" s="9" customFormat="1" ht="11.25"/>
    <row r="974" s="9" customFormat="1" ht="11.25"/>
    <row r="975" s="9" customFormat="1" ht="11.25"/>
    <row r="976" s="9" customFormat="1" ht="11.25"/>
    <row r="977" s="9" customFormat="1" ht="11.25"/>
    <row r="978" s="9" customFormat="1" ht="11.25"/>
    <row r="979" s="9" customFormat="1" ht="11.25"/>
    <row r="980" s="9" customFormat="1" ht="11.25"/>
    <row r="981" s="9" customFormat="1" ht="11.25"/>
    <row r="982" s="9" customFormat="1" ht="11.25"/>
    <row r="983" s="9" customFormat="1" ht="11.25"/>
    <row r="984" s="9" customFormat="1" ht="11.25"/>
    <row r="985" s="9" customFormat="1" ht="11.25"/>
    <row r="986" s="9" customFormat="1" ht="11.25"/>
    <row r="987" s="9" customFormat="1" ht="11.25"/>
    <row r="988" s="9" customFormat="1" ht="11.25"/>
    <row r="989" s="9" customFormat="1" ht="11.25"/>
    <row r="990" s="9" customFormat="1" ht="11.25"/>
    <row r="991" s="9" customFormat="1" ht="11.25"/>
    <row r="992" s="9" customFormat="1" ht="11.25"/>
    <row r="993" s="9" customFormat="1" ht="11.25"/>
    <row r="994" s="9" customFormat="1" ht="11.25"/>
    <row r="995" s="9" customFormat="1" ht="11.25"/>
    <row r="996" s="9" customFormat="1" ht="11.25"/>
    <row r="997" s="9" customFormat="1" ht="11.25"/>
    <row r="998" s="9" customFormat="1" ht="11.25"/>
    <row r="999" s="9" customFormat="1" ht="11.25"/>
    <row r="1000" s="9" customFormat="1" ht="11.25"/>
    <row r="1001" s="9" customFormat="1" ht="11.25"/>
    <row r="1002" s="9" customFormat="1" ht="11.25"/>
    <row r="1003" s="9" customFormat="1" ht="11.25"/>
    <row r="1004" s="9" customFormat="1" ht="11.25"/>
    <row r="1005" s="9" customFormat="1" ht="11.25"/>
    <row r="1006" s="9" customFormat="1" ht="11.25"/>
    <row r="1007" s="9" customFormat="1" ht="11.25"/>
    <row r="1008" s="9" customFormat="1" ht="11.25"/>
    <row r="1009" s="9" customFormat="1" ht="11.25"/>
    <row r="1010" s="9" customFormat="1" ht="11.25"/>
    <row r="1011" s="9" customFormat="1" ht="11.25"/>
    <row r="1012" s="9" customFormat="1" ht="11.25"/>
    <row r="1013" s="9" customFormat="1" ht="11.25"/>
    <row r="1014" s="9" customFormat="1" ht="11.25"/>
    <row r="1015" s="9" customFormat="1" ht="11.25"/>
    <row r="1016" s="9" customFormat="1" ht="11.25"/>
    <row r="1017" s="9" customFormat="1" ht="11.25"/>
    <row r="1018" s="9" customFormat="1" ht="11.25"/>
    <row r="1019" s="9" customFormat="1" ht="11.25"/>
    <row r="1020" s="9" customFormat="1" ht="11.25"/>
    <row r="1021" s="9" customFormat="1" ht="11.25"/>
    <row r="1022" s="9" customFormat="1" ht="11.25"/>
    <row r="1023" s="9" customFormat="1" ht="11.25"/>
    <row r="1024" s="9" customFormat="1" ht="11.25"/>
    <row r="1025" s="9" customFormat="1" ht="11.25"/>
    <row r="1026" s="9" customFormat="1" ht="11.25"/>
    <row r="1027" s="9" customFormat="1" ht="11.25"/>
    <row r="1028" s="9" customFormat="1" ht="11.25"/>
    <row r="1029" s="9" customFormat="1" ht="11.25"/>
    <row r="1030" s="9" customFormat="1" ht="11.25"/>
    <row r="1031" s="9" customFormat="1" ht="11.25"/>
    <row r="1032" s="9" customFormat="1" ht="11.25"/>
    <row r="1033" s="9" customFormat="1" ht="11.25"/>
    <row r="1034" s="9" customFormat="1" ht="11.25"/>
    <row r="1035" s="9" customFormat="1" ht="11.25"/>
    <row r="1036" s="9" customFormat="1" ht="11.25"/>
    <row r="1037" s="9" customFormat="1" ht="11.25"/>
    <row r="1038" s="9" customFormat="1" ht="11.25"/>
    <row r="1039" s="9" customFormat="1" ht="11.25"/>
    <row r="1040" s="9" customFormat="1" ht="11.25"/>
    <row r="1041" s="9" customFormat="1" ht="11.25"/>
    <row r="1042" s="9" customFormat="1" ht="11.25"/>
    <row r="1043" s="9" customFormat="1" ht="11.25"/>
    <row r="1044" s="9" customFormat="1" ht="11.25"/>
    <row r="1045" s="9" customFormat="1" ht="11.25"/>
    <row r="1046" s="9" customFormat="1" ht="11.25"/>
    <row r="1047" s="9" customFormat="1" ht="11.25"/>
    <row r="1048" s="9" customFormat="1" ht="11.25"/>
    <row r="1049" s="9" customFormat="1" ht="11.25"/>
    <row r="1050" s="9" customFormat="1" ht="11.25"/>
    <row r="1051" s="9" customFormat="1" ht="11.25"/>
    <row r="1052" s="9" customFormat="1" ht="11.25"/>
    <row r="1053" s="9" customFormat="1" ht="11.25"/>
    <row r="1054" s="9" customFormat="1" ht="11.25"/>
    <row r="1055" s="9" customFormat="1" ht="11.25"/>
    <row r="1056" s="9" customFormat="1" ht="11.25"/>
    <row r="1057" s="9" customFormat="1" ht="11.25"/>
    <row r="1058" s="9" customFormat="1" ht="11.25"/>
    <row r="1059" s="9" customFormat="1" ht="11.25"/>
    <row r="1060" s="9" customFormat="1" ht="11.25"/>
    <row r="1061" s="9" customFormat="1" ht="11.25"/>
    <row r="1062" s="9" customFormat="1" ht="11.25"/>
    <row r="1063" s="9" customFormat="1" ht="11.25"/>
    <row r="1064" s="9" customFormat="1" ht="11.25"/>
    <row r="1065" s="9" customFormat="1" ht="11.25"/>
    <row r="1066" s="9" customFormat="1" ht="11.25"/>
    <row r="1067" s="9" customFormat="1" ht="11.25"/>
    <row r="1068" s="9" customFormat="1" ht="11.25"/>
    <row r="1069" s="9" customFormat="1" ht="11.25"/>
    <row r="1070" s="9" customFormat="1" ht="11.25"/>
    <row r="1071" s="9" customFormat="1" ht="11.25"/>
    <row r="1072" s="9" customFormat="1" ht="11.25"/>
    <row r="1073" s="9" customFormat="1" ht="11.25"/>
    <row r="1074" s="9" customFormat="1" ht="11.25"/>
    <row r="1075" s="9" customFormat="1" ht="11.25"/>
    <row r="1076" s="9" customFormat="1" ht="11.25"/>
    <row r="1077" s="9" customFormat="1" ht="11.25"/>
    <row r="1078" s="9" customFormat="1" ht="11.25"/>
    <row r="1079" s="9" customFormat="1" ht="11.25"/>
    <row r="1080" s="9" customFormat="1" ht="11.25"/>
    <row r="1081" s="9" customFormat="1" ht="11.25"/>
    <row r="1082" s="9" customFormat="1" ht="11.25"/>
    <row r="1083" s="9" customFormat="1" ht="11.25"/>
    <row r="1084" s="9" customFormat="1" ht="11.25"/>
    <row r="1085" s="9" customFormat="1" ht="11.25"/>
    <row r="1086" s="9" customFormat="1" ht="11.25"/>
    <row r="1087" s="9" customFormat="1" ht="11.25"/>
    <row r="1088" s="9" customFormat="1" ht="11.25"/>
    <row r="1089" s="9" customFormat="1" ht="11.25"/>
    <row r="1090" s="9" customFormat="1" ht="11.25"/>
    <row r="1091" s="9" customFormat="1" ht="11.25"/>
    <row r="1092" s="9" customFormat="1" ht="11.25"/>
    <row r="1093" s="9" customFormat="1" ht="11.25"/>
    <row r="1094" s="9" customFormat="1" ht="11.25"/>
    <row r="1095" s="9" customFormat="1" ht="11.25"/>
    <row r="1096" s="9" customFormat="1" ht="11.25"/>
    <row r="1097" s="9" customFormat="1" ht="11.25"/>
    <row r="1098" s="9" customFormat="1" ht="11.25"/>
    <row r="1099" s="9" customFormat="1" ht="11.25"/>
    <row r="1100" s="9" customFormat="1" ht="11.25"/>
    <row r="1101" s="9" customFormat="1" ht="11.25"/>
    <row r="1102" s="9" customFormat="1" ht="11.25"/>
    <row r="1103" s="9" customFormat="1" ht="11.25"/>
    <row r="1104" s="9" customFormat="1" ht="11.25"/>
    <row r="1105" s="9" customFormat="1" ht="11.25"/>
    <row r="1106" s="9" customFormat="1" ht="11.25"/>
    <row r="1107" s="9" customFormat="1" ht="11.25"/>
    <row r="1108" s="9" customFormat="1" ht="11.25"/>
    <row r="1109" s="9" customFormat="1" ht="11.25"/>
    <row r="1110" s="9" customFormat="1" ht="11.25"/>
    <row r="1111" s="9" customFormat="1" ht="11.25"/>
    <row r="1112" s="9" customFormat="1" ht="11.25"/>
    <row r="1113" s="9" customFormat="1" ht="11.25"/>
    <row r="1114" s="9" customFormat="1" ht="11.25"/>
    <row r="1115" s="9" customFormat="1" ht="11.25"/>
    <row r="1116" s="9" customFormat="1" ht="11.25"/>
    <row r="1117" ht="12.75">
      <c r="B1117" s="9"/>
    </row>
    <row r="1118" ht="12.75">
      <c r="B1118" s="9"/>
    </row>
    <row r="1119" ht="12.75">
      <c r="B1119" s="9"/>
    </row>
  </sheetData>
  <sheetProtection/>
  <mergeCells count="24">
    <mergeCell ref="A12:A13"/>
    <mergeCell ref="B12:B13"/>
    <mergeCell ref="A21:I22"/>
    <mergeCell ref="C7:H7"/>
    <mergeCell ref="C8:D8"/>
    <mergeCell ref="C10:D10"/>
    <mergeCell ref="C6:E6"/>
    <mergeCell ref="F6:H6"/>
    <mergeCell ref="A29:B29"/>
    <mergeCell ref="A20:B20"/>
    <mergeCell ref="A7:B7"/>
    <mergeCell ref="A8:B8"/>
    <mergeCell ref="A9:B9"/>
    <mergeCell ref="A10:B10"/>
    <mergeCell ref="A14:I14"/>
    <mergeCell ref="D12:F12"/>
    <mergeCell ref="A1:B6"/>
    <mergeCell ref="C1:H4"/>
    <mergeCell ref="C5:E5"/>
    <mergeCell ref="F5:H5"/>
    <mergeCell ref="G12:G13"/>
    <mergeCell ref="H12:H13"/>
    <mergeCell ref="I12:I13"/>
    <mergeCell ref="C12:C13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1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4"/>
  <sheetViews>
    <sheetView showGridLines="0" zoomScalePageLayoutView="0" workbookViewId="0" topLeftCell="A1">
      <selection activeCell="H12" sqref="H12"/>
    </sheetView>
  </sheetViews>
  <sheetFormatPr defaultColWidth="11.421875" defaultRowHeight="12.75"/>
  <cols>
    <col min="1" max="1" width="5.7109375" style="3" customWidth="1"/>
    <col min="2" max="2" width="29.00390625" style="3" customWidth="1"/>
    <col min="3" max="3" width="11.57421875" style="3" customWidth="1"/>
    <col min="4" max="4" width="20.8515625" style="3" customWidth="1"/>
    <col min="5" max="5" width="10.421875" style="3" customWidth="1"/>
    <col min="6" max="6" width="8.7109375" style="3" customWidth="1"/>
    <col min="7" max="7" width="10.57421875" style="3" customWidth="1"/>
    <col min="8" max="8" width="6.28125" style="3" customWidth="1"/>
    <col min="9" max="9" width="13.00390625" style="3" customWidth="1"/>
    <col min="10" max="10" width="8.57421875" style="3" customWidth="1"/>
    <col min="11" max="11" width="11.00390625" style="3" customWidth="1"/>
    <col min="12" max="12" width="8.7109375" style="3" customWidth="1"/>
    <col min="13" max="13" width="9.00390625" style="3" customWidth="1"/>
    <col min="14" max="14" width="8.7109375" style="3" customWidth="1"/>
    <col min="15" max="15" width="8.8515625" style="3" customWidth="1"/>
    <col min="16" max="16" width="8.7109375" style="3" customWidth="1"/>
    <col min="17" max="17" width="9.7109375" style="3" customWidth="1"/>
    <col min="18" max="18" width="10.7109375" style="3" customWidth="1"/>
    <col min="19" max="19" width="10.8515625" style="3" customWidth="1"/>
    <col min="20" max="21" width="8.57421875" style="3" customWidth="1"/>
    <col min="22" max="22" width="9.57421875" style="3" customWidth="1"/>
    <col min="23" max="23" width="9.421875" style="3" customWidth="1"/>
    <col min="24" max="24" width="10.140625" style="3" customWidth="1"/>
    <col min="25" max="26" width="8.8515625" style="3" customWidth="1"/>
    <col min="27" max="27" width="8.7109375" style="3" customWidth="1"/>
    <col min="28" max="28" width="10.140625" style="3" customWidth="1"/>
    <col min="29" max="29" width="9.140625" style="3" customWidth="1"/>
    <col min="30" max="30" width="10.00390625" style="3" customWidth="1"/>
    <col min="31" max="31" width="9.7109375" style="3" customWidth="1"/>
    <col min="32" max="32" width="9.28125" style="3" customWidth="1"/>
    <col min="33" max="33" width="10.8515625" style="3" customWidth="1"/>
    <col min="34" max="34" width="9.57421875" style="3" customWidth="1"/>
    <col min="35" max="35" width="8.8515625" style="3" customWidth="1"/>
    <col min="36" max="36" width="12.57421875" style="3" customWidth="1"/>
    <col min="37" max="16384" width="11.421875" style="3" customWidth="1"/>
  </cols>
  <sheetData>
    <row r="1" spans="1:9" ht="12.75">
      <c r="A1" s="371"/>
      <c r="B1" s="372"/>
      <c r="C1" s="379" t="s">
        <v>243</v>
      </c>
      <c r="D1" s="380"/>
      <c r="E1" s="380"/>
      <c r="F1" s="380"/>
      <c r="G1" s="380"/>
      <c r="H1" s="381"/>
      <c r="I1" s="228"/>
    </row>
    <row r="2" spans="1:9" ht="12.75">
      <c r="A2" s="373"/>
      <c r="B2" s="374"/>
      <c r="C2" s="382"/>
      <c r="D2" s="383"/>
      <c r="E2" s="383"/>
      <c r="F2" s="383"/>
      <c r="G2" s="383"/>
      <c r="H2" s="384"/>
      <c r="I2" s="228"/>
    </row>
    <row r="3" spans="1:9" ht="12.75">
      <c r="A3" s="373"/>
      <c r="B3" s="374"/>
      <c r="C3" s="382"/>
      <c r="D3" s="383"/>
      <c r="E3" s="383"/>
      <c r="F3" s="383"/>
      <c r="G3" s="383"/>
      <c r="H3" s="384"/>
      <c r="I3" s="228" t="s">
        <v>191</v>
      </c>
    </row>
    <row r="4" spans="1:9" ht="12.75">
      <c r="A4" s="373"/>
      <c r="B4" s="374"/>
      <c r="C4" s="385"/>
      <c r="D4" s="386"/>
      <c r="E4" s="386"/>
      <c r="F4" s="386"/>
      <c r="G4" s="386"/>
      <c r="H4" s="387"/>
      <c r="I4" s="228" t="s">
        <v>192</v>
      </c>
    </row>
    <row r="5" spans="1:10" s="19" customFormat="1" ht="18">
      <c r="A5" s="373"/>
      <c r="B5" s="374"/>
      <c r="C5" s="402" t="s">
        <v>193</v>
      </c>
      <c r="D5" s="403"/>
      <c r="E5" s="404"/>
      <c r="F5" s="402" t="s">
        <v>194</v>
      </c>
      <c r="G5" s="403"/>
      <c r="H5" s="403"/>
      <c r="I5" s="228"/>
      <c r="J5" s="18"/>
    </row>
    <row r="6" spans="1:10" ht="13.5" customHeight="1">
      <c r="A6" s="375"/>
      <c r="B6" s="376"/>
      <c r="C6" s="402">
        <v>0</v>
      </c>
      <c r="D6" s="403"/>
      <c r="E6" s="404"/>
      <c r="F6" s="402" t="s">
        <v>240</v>
      </c>
      <c r="G6" s="403"/>
      <c r="H6" s="403"/>
      <c r="I6" s="228"/>
      <c r="J6" s="6"/>
    </row>
    <row r="7" spans="1:10" s="11" customFormat="1" ht="16.5">
      <c r="A7" s="395" t="s">
        <v>7</v>
      </c>
      <c r="B7" s="395"/>
      <c r="C7" s="458" t="str">
        <f>'POA-01'!C7:G7</f>
        <v>FORTALECIMIENTO AL ORDENAMIENTO AMBIENTAL Y TERRITORIAL</v>
      </c>
      <c r="D7" s="458"/>
      <c r="E7" s="458"/>
      <c r="F7" s="458"/>
      <c r="G7" s="458"/>
      <c r="H7" s="458"/>
      <c r="I7" s="357"/>
      <c r="J7" s="12"/>
    </row>
    <row r="8" spans="1:10" s="11" customFormat="1" ht="15" customHeight="1">
      <c r="A8" s="10"/>
      <c r="B8" s="10"/>
      <c r="C8" s="10"/>
      <c r="D8" s="16"/>
      <c r="E8" s="16"/>
      <c r="F8" s="16"/>
      <c r="G8" s="16"/>
      <c r="H8" s="16"/>
      <c r="I8" s="16"/>
      <c r="J8" s="12"/>
    </row>
    <row r="9" spans="1:10" s="11" customFormat="1" ht="16.5">
      <c r="A9" s="406" t="s">
        <v>8</v>
      </c>
      <c r="B9" s="406"/>
      <c r="C9" s="274">
        <f>'POA-01'!C8</f>
        <v>1022242453</v>
      </c>
      <c r="D9" s="16"/>
      <c r="E9" s="16"/>
      <c r="F9" s="16"/>
      <c r="G9" s="297" t="s">
        <v>119</v>
      </c>
      <c r="H9" s="16"/>
      <c r="I9" s="297" t="str">
        <f>'POA-01'!J8</f>
        <v>0430-0900-1</v>
      </c>
      <c r="J9" s="12"/>
    </row>
    <row r="10" spans="1:10" s="11" customFormat="1" ht="16.5">
      <c r="A10" s="406" t="s">
        <v>10</v>
      </c>
      <c r="B10" s="406"/>
      <c r="C10" s="271">
        <f>'POA-01'!D9</f>
        <v>0</v>
      </c>
      <c r="D10" s="16"/>
      <c r="E10" s="16"/>
      <c r="F10" s="16"/>
      <c r="G10" s="16"/>
      <c r="H10" s="16"/>
      <c r="I10" s="16"/>
      <c r="J10" s="12"/>
    </row>
    <row r="11" spans="1:10" s="11" customFormat="1" ht="15" customHeight="1">
      <c r="A11" s="406" t="s">
        <v>9</v>
      </c>
      <c r="B11" s="406"/>
      <c r="C11" s="275">
        <f>'POA-01'!C10</f>
        <v>1022242453</v>
      </c>
      <c r="D11" s="16"/>
      <c r="E11" s="16"/>
      <c r="F11" s="16"/>
      <c r="G11" s="16"/>
      <c r="H11" s="16"/>
      <c r="I11" s="16"/>
      <c r="J11" s="12"/>
    </row>
    <row r="12" spans="1:4" s="13" customFormat="1" ht="12.75" thickBot="1">
      <c r="A12" s="457" t="s">
        <v>49</v>
      </c>
      <c r="B12" s="457"/>
      <c r="D12" s="14" t="s">
        <v>50</v>
      </c>
    </row>
    <row r="13" spans="1:4" s="9" customFormat="1" ht="12.75" customHeight="1" thickBot="1">
      <c r="A13" s="65" t="s">
        <v>51</v>
      </c>
      <c r="B13" s="459" t="s">
        <v>35</v>
      </c>
      <c r="C13" s="460"/>
      <c r="D13" s="66" t="s">
        <v>27</v>
      </c>
    </row>
    <row r="14" spans="1:4" s="9" customFormat="1" ht="11.25">
      <c r="A14" s="64">
        <v>2</v>
      </c>
      <c r="B14" s="455" t="s">
        <v>147</v>
      </c>
      <c r="C14" s="456"/>
      <c r="D14" s="276">
        <f>SUM(D15:D28)</f>
        <v>9000000</v>
      </c>
    </row>
    <row r="15" spans="1:4" s="9" customFormat="1" ht="11.25">
      <c r="A15" s="44" t="s">
        <v>123</v>
      </c>
      <c r="B15" s="452" t="s">
        <v>122</v>
      </c>
      <c r="C15" s="453"/>
      <c r="D15" s="277"/>
    </row>
    <row r="16" spans="1:4" s="9" customFormat="1" ht="11.25">
      <c r="A16" s="44" t="s">
        <v>124</v>
      </c>
      <c r="B16" s="452" t="s">
        <v>125</v>
      </c>
      <c r="C16" s="453"/>
      <c r="D16" s="277">
        <v>0</v>
      </c>
    </row>
    <row r="17" spans="1:4" s="9" customFormat="1" ht="11.25">
      <c r="A17" s="44" t="s">
        <v>126</v>
      </c>
      <c r="B17" s="452" t="s">
        <v>137</v>
      </c>
      <c r="C17" s="453"/>
      <c r="D17" s="277">
        <v>0</v>
      </c>
    </row>
    <row r="18" spans="1:4" s="9" customFormat="1" ht="11.25">
      <c r="A18" s="44" t="s">
        <v>127</v>
      </c>
      <c r="B18" s="452" t="s">
        <v>138</v>
      </c>
      <c r="C18" s="453"/>
      <c r="D18" s="278">
        <v>3000000</v>
      </c>
    </row>
    <row r="19" spans="1:4" s="9" customFormat="1" ht="11.25">
      <c r="A19" s="44" t="s">
        <v>128</v>
      </c>
      <c r="B19" s="452" t="s">
        <v>148</v>
      </c>
      <c r="C19" s="453"/>
      <c r="D19" s="279"/>
    </row>
    <row r="20" spans="1:4" s="9" customFormat="1" ht="11.25">
      <c r="A20" s="44" t="s">
        <v>129</v>
      </c>
      <c r="B20" s="452" t="s">
        <v>139</v>
      </c>
      <c r="C20" s="453"/>
      <c r="D20" s="278">
        <v>6000000</v>
      </c>
    </row>
    <row r="21" spans="1:4" s="9" customFormat="1" ht="11.25">
      <c r="A21" s="44" t="s">
        <v>130</v>
      </c>
      <c r="B21" s="452" t="s">
        <v>140</v>
      </c>
      <c r="C21" s="453"/>
      <c r="D21" s="277">
        <v>0</v>
      </c>
    </row>
    <row r="22" spans="1:4" s="9" customFormat="1" ht="11.25">
      <c r="A22" s="44" t="s">
        <v>131</v>
      </c>
      <c r="B22" s="452" t="s">
        <v>141</v>
      </c>
      <c r="C22" s="453"/>
      <c r="D22" s="277">
        <v>0</v>
      </c>
    </row>
    <row r="23" spans="1:4" s="9" customFormat="1" ht="11.25">
      <c r="A23" s="44" t="s">
        <v>132</v>
      </c>
      <c r="B23" s="452" t="s">
        <v>142</v>
      </c>
      <c r="C23" s="453"/>
      <c r="D23" s="277">
        <v>0</v>
      </c>
    </row>
    <row r="24" spans="1:4" s="9" customFormat="1" ht="11.25">
      <c r="A24" s="44" t="s">
        <v>133</v>
      </c>
      <c r="B24" s="452" t="s">
        <v>143</v>
      </c>
      <c r="C24" s="453"/>
      <c r="D24" s="277">
        <v>0</v>
      </c>
    </row>
    <row r="25" spans="1:4" s="9" customFormat="1" ht="11.25">
      <c r="A25" s="44" t="s">
        <v>134</v>
      </c>
      <c r="B25" s="452" t="s">
        <v>144</v>
      </c>
      <c r="C25" s="453"/>
      <c r="D25" s="277">
        <v>0</v>
      </c>
    </row>
    <row r="26" spans="1:4" s="9" customFormat="1" ht="11.25">
      <c r="A26" s="44" t="s">
        <v>135</v>
      </c>
      <c r="B26" s="452" t="s">
        <v>145</v>
      </c>
      <c r="C26" s="453"/>
      <c r="D26" s="277">
        <v>0</v>
      </c>
    </row>
    <row r="27" spans="1:4" s="9" customFormat="1" ht="11.25">
      <c r="A27" s="44" t="s">
        <v>136</v>
      </c>
      <c r="B27" s="452" t="s">
        <v>146</v>
      </c>
      <c r="C27" s="453"/>
      <c r="D27" s="278">
        <f>'POA-07'!C40</f>
        <v>0</v>
      </c>
    </row>
    <row r="28" spans="1:4" s="9" customFormat="1" ht="11.25">
      <c r="A28" s="44" t="s">
        <v>149</v>
      </c>
      <c r="B28" s="452" t="s">
        <v>150</v>
      </c>
      <c r="C28" s="453"/>
      <c r="D28" s="277">
        <v>0</v>
      </c>
    </row>
    <row r="29" spans="1:4" s="9" customFormat="1" ht="11.25">
      <c r="A29" s="44"/>
      <c r="B29" s="452"/>
      <c r="C29" s="453"/>
      <c r="D29" s="277">
        <v>0</v>
      </c>
    </row>
    <row r="30" spans="1:4" s="9" customFormat="1" ht="11.25">
      <c r="A30" s="44"/>
      <c r="B30" s="452"/>
      <c r="C30" s="453"/>
      <c r="D30" s="277">
        <v>0</v>
      </c>
    </row>
    <row r="31" s="9" customFormat="1" ht="11.25">
      <c r="A31" s="45"/>
    </row>
    <row r="32" s="9" customFormat="1" ht="11.25"/>
    <row r="33" s="9" customFormat="1" ht="11.25"/>
    <row r="34" s="9" customFormat="1" ht="11.25"/>
    <row r="35" s="9" customFormat="1" ht="11.25"/>
    <row r="36" s="9" customFormat="1" ht="11.25"/>
    <row r="37" s="9" customFormat="1" ht="11.25"/>
    <row r="38" s="9" customFormat="1" ht="11.25"/>
    <row r="39" s="9" customFormat="1" ht="11.25"/>
    <row r="40" spans="4:36" s="9" customFormat="1" ht="11.25">
      <c r="D40" s="446" t="s">
        <v>158</v>
      </c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</row>
    <row r="41" spans="4:36" s="9" customFormat="1" ht="12.75"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107"/>
    </row>
    <row r="42" spans="1:36" s="9" customFormat="1" ht="11.25">
      <c r="A42" s="111"/>
      <c r="B42" s="109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</row>
    <row r="43" spans="1:36" s="9" customFormat="1" ht="11.25">
      <c r="A43" s="109"/>
      <c r="B43" s="109"/>
      <c r="D43" s="108"/>
      <c r="E43" s="109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</row>
    <row r="44" spans="1:36" s="9" customFormat="1" ht="12" customHeight="1">
      <c r="A44" s="109"/>
      <c r="B44" s="109"/>
      <c r="D44" s="449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1"/>
    </row>
    <row r="45" spans="1:36" s="9" customFormat="1" ht="11.25">
      <c r="A45" s="109"/>
      <c r="B45" s="109"/>
      <c r="D45" s="449"/>
      <c r="E45" s="450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451"/>
    </row>
    <row r="46" spans="1:39" s="9" customFormat="1" ht="11.25">
      <c r="A46" s="109"/>
      <c r="B46" s="109"/>
      <c r="D46" s="111"/>
      <c r="E46" s="109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L46" s="9">
        <v>170349911</v>
      </c>
      <c r="AM46" s="46">
        <f>+AL46-AJ46</f>
        <v>170349911</v>
      </c>
    </row>
    <row r="47" spans="1:39" s="9" customFormat="1" ht="11.25">
      <c r="A47" s="109"/>
      <c r="B47" s="109"/>
      <c r="D47" s="109"/>
      <c r="E47" s="109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3"/>
      <c r="AB47" s="114"/>
      <c r="AC47" s="114"/>
      <c r="AD47" s="114"/>
      <c r="AE47" s="113"/>
      <c r="AF47" s="114"/>
      <c r="AG47" s="114"/>
      <c r="AH47" s="114"/>
      <c r="AI47" s="113"/>
      <c r="AJ47" s="112"/>
      <c r="AL47" s="9">
        <v>39690000</v>
      </c>
      <c r="AM47" s="46">
        <f>+AL47-AJ47</f>
        <v>39690000</v>
      </c>
    </row>
    <row r="48" spans="1:36" s="9" customFormat="1" ht="11.25">
      <c r="A48" s="109"/>
      <c r="B48" s="116"/>
      <c r="D48" s="109"/>
      <c r="E48" s="109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14"/>
      <c r="S48" s="114"/>
      <c r="T48" s="114"/>
      <c r="U48" s="114"/>
      <c r="V48" s="114"/>
      <c r="W48" s="113"/>
      <c r="X48" s="113"/>
      <c r="Y48" s="113"/>
      <c r="Z48" s="113"/>
      <c r="AA48" s="114"/>
      <c r="AB48" s="114"/>
      <c r="AC48" s="114"/>
      <c r="AD48" s="114"/>
      <c r="AE48" s="114"/>
      <c r="AF48" s="114"/>
      <c r="AG48" s="114"/>
      <c r="AH48" s="114"/>
      <c r="AI48" s="114"/>
      <c r="AJ48" s="112"/>
    </row>
    <row r="49" spans="1:36" s="9" customFormat="1" ht="11.25">
      <c r="A49" s="109"/>
      <c r="B49" s="109"/>
      <c r="D49" s="111"/>
      <c r="E49" s="109"/>
      <c r="F49" s="112"/>
      <c r="G49" s="112"/>
      <c r="H49" s="112"/>
      <c r="I49" s="112"/>
      <c r="J49" s="112"/>
      <c r="K49" s="112"/>
      <c r="L49" s="112"/>
      <c r="M49" s="114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1:36" s="9" customFormat="1" ht="11.25">
      <c r="A50" s="109"/>
      <c r="B50" s="109"/>
      <c r="D50" s="109"/>
      <c r="E50" s="109"/>
      <c r="F50" s="113"/>
      <c r="G50" s="113"/>
      <c r="H50" s="114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2"/>
    </row>
    <row r="51" spans="1:36" s="9" customFormat="1" ht="11.25">
      <c r="A51" s="109"/>
      <c r="B51" s="109"/>
      <c r="D51" s="109"/>
      <c r="E51" s="109"/>
      <c r="F51" s="113"/>
      <c r="G51" s="113"/>
      <c r="H51" s="114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2"/>
    </row>
    <row r="52" spans="1:36" s="9" customFormat="1" ht="11.25">
      <c r="A52" s="109"/>
      <c r="B52" s="109"/>
      <c r="D52" s="109"/>
      <c r="E52" s="109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2"/>
    </row>
    <row r="53" spans="1:36" s="9" customFormat="1" ht="11.25">
      <c r="A53" s="109"/>
      <c r="B53" s="109"/>
      <c r="D53" s="109"/>
      <c r="E53" s="109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2"/>
    </row>
    <row r="54" spans="1:36" s="9" customFormat="1" ht="11.25">
      <c r="A54" s="109"/>
      <c r="B54" s="109"/>
      <c r="D54" s="109"/>
      <c r="E54" s="109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2"/>
    </row>
    <row r="55" spans="1:36" s="9" customFormat="1" ht="15" customHeight="1">
      <c r="A55" s="109"/>
      <c r="B55" s="109"/>
      <c r="D55" s="109"/>
      <c r="E55" s="116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2"/>
    </row>
    <row r="56" spans="1:36" s="9" customFormat="1" ht="11.25">
      <c r="A56" s="109"/>
      <c r="B56" s="109"/>
      <c r="D56" s="109"/>
      <c r="E56" s="109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2"/>
    </row>
    <row r="57" spans="1:36" s="9" customFormat="1" ht="11.25">
      <c r="A57" s="109"/>
      <c r="B57" s="109"/>
      <c r="D57" s="109"/>
      <c r="E57" s="109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2"/>
    </row>
    <row r="58" spans="1:36" s="9" customFormat="1" ht="11.25">
      <c r="A58" s="109"/>
      <c r="B58" s="116"/>
      <c r="D58" s="109"/>
      <c r="E58" s="109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2"/>
    </row>
    <row r="59" spans="1:36" s="9" customFormat="1" ht="11.25">
      <c r="A59" s="109"/>
      <c r="B59" s="109"/>
      <c r="D59" s="109"/>
      <c r="E59" s="109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2"/>
    </row>
    <row r="60" spans="1:36" s="9" customFormat="1" ht="11.25">
      <c r="A60" s="109"/>
      <c r="B60" s="116"/>
      <c r="D60" s="109"/>
      <c r="E60" s="109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2"/>
    </row>
    <row r="61" spans="1:36" s="9" customFormat="1" ht="11.25">
      <c r="A61" s="109"/>
      <c r="B61" s="116"/>
      <c r="D61" s="109"/>
      <c r="E61" s="109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2"/>
    </row>
    <row r="62" spans="1:36" s="9" customFormat="1" ht="11.25">
      <c r="A62" s="109"/>
      <c r="B62" s="109"/>
      <c r="D62" s="109"/>
      <c r="E62" s="109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2"/>
    </row>
    <row r="63" spans="1:36" s="9" customFormat="1" ht="11.25">
      <c r="A63" s="109"/>
      <c r="B63" s="116"/>
      <c r="D63" s="109"/>
      <c r="E63" s="109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2"/>
    </row>
    <row r="64" spans="1:36" s="9" customFormat="1" ht="11.25">
      <c r="A64" s="109"/>
      <c r="B64" s="109"/>
      <c r="D64" s="109"/>
      <c r="E64" s="109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00"/>
      <c r="AJ64" s="112"/>
    </row>
    <row r="65" spans="1:36" s="9" customFormat="1" ht="11.25">
      <c r="A65" s="109"/>
      <c r="B65" s="116"/>
      <c r="D65" s="109"/>
      <c r="E65" s="116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00"/>
      <c r="AJ65" s="112"/>
    </row>
    <row r="66" spans="1:36" s="9" customFormat="1" ht="11.25">
      <c r="A66" s="109"/>
      <c r="B66" s="109"/>
      <c r="D66" s="109"/>
      <c r="E66" s="109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2"/>
    </row>
    <row r="67" spans="1:36" s="9" customFormat="1" ht="11.25">
      <c r="A67" s="109"/>
      <c r="B67" s="109"/>
      <c r="D67" s="109"/>
      <c r="E67" s="116"/>
      <c r="F67" s="113"/>
      <c r="G67" s="117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2"/>
    </row>
    <row r="68" spans="1:36" s="9" customFormat="1" ht="11.25">
      <c r="A68" s="109"/>
      <c r="B68" s="109"/>
      <c r="D68" s="109"/>
      <c r="E68" s="116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2"/>
    </row>
    <row r="69" spans="1:36" s="9" customFormat="1" ht="11.25">
      <c r="A69" s="109"/>
      <c r="B69" s="109"/>
      <c r="D69" s="109"/>
      <c r="E69" s="109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2"/>
    </row>
    <row r="70" spans="1:36" s="9" customFormat="1" ht="11.25">
      <c r="A70" s="109"/>
      <c r="B70" s="109"/>
      <c r="D70" s="109"/>
      <c r="E70" s="116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2"/>
    </row>
    <row r="71" spans="1:36" s="9" customFormat="1" ht="11.25">
      <c r="A71" s="109"/>
      <c r="B71" s="109"/>
      <c r="D71" s="109"/>
      <c r="E71" s="109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2"/>
    </row>
    <row r="72" spans="1:36" s="9" customFormat="1" ht="11.25">
      <c r="A72" s="109"/>
      <c r="B72" s="109"/>
      <c r="D72" s="109"/>
      <c r="E72" s="116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2"/>
    </row>
    <row r="73" spans="1:36" s="9" customFormat="1" ht="11.25">
      <c r="A73" s="100"/>
      <c r="B73" s="100"/>
      <c r="D73" s="109"/>
      <c r="E73" s="109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2"/>
    </row>
    <row r="74" spans="1:36" s="9" customFormat="1" ht="11.25">
      <c r="A74" s="100"/>
      <c r="B74" s="100"/>
      <c r="D74" s="109"/>
      <c r="E74" s="109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2"/>
    </row>
    <row r="75" spans="1:36" s="9" customFormat="1" ht="11.25">
      <c r="A75" s="100"/>
      <c r="B75" s="100"/>
      <c r="D75" s="109"/>
      <c r="E75" s="109"/>
      <c r="F75" s="100"/>
      <c r="G75" s="113"/>
      <c r="H75" s="113"/>
      <c r="I75" s="114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2"/>
    </row>
    <row r="76" spans="1:36" s="9" customFormat="1" ht="11.25">
      <c r="A76" s="100"/>
      <c r="B76" s="100"/>
      <c r="D76" s="109"/>
      <c r="E76" s="109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2"/>
    </row>
    <row r="77" spans="1:36" s="9" customFormat="1" ht="11.25">
      <c r="A77" s="100"/>
      <c r="B77" s="100"/>
      <c r="D77" s="109"/>
      <c r="E77" s="109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2"/>
    </row>
    <row r="78" spans="1:36" s="9" customFormat="1" ht="11.25">
      <c r="A78" s="100"/>
      <c r="B78" s="100"/>
      <c r="D78" s="109"/>
      <c r="E78" s="109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2"/>
    </row>
    <row r="79" spans="1:36" s="9" customFormat="1" ht="11.25">
      <c r="A79" s="100"/>
      <c r="B79" s="100"/>
      <c r="D79" s="109"/>
      <c r="E79" s="109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2"/>
    </row>
    <row r="80" spans="1:36" s="9" customFormat="1" ht="11.25">
      <c r="A80" s="100"/>
      <c r="B80" s="100"/>
      <c r="D80" s="111"/>
      <c r="E80" s="109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</row>
    <row r="81" spans="4:36" s="9" customFormat="1" ht="11.25">
      <c r="D81" s="111"/>
      <c r="E81" s="109"/>
      <c r="F81" s="100"/>
      <c r="G81" s="117"/>
      <c r="H81" s="113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3"/>
      <c r="AF81" s="112"/>
      <c r="AG81" s="113"/>
      <c r="AH81" s="112"/>
      <c r="AI81" s="112"/>
      <c r="AJ81" s="112"/>
    </row>
    <row r="82" spans="4:36" s="9" customFormat="1" ht="11.25">
      <c r="D82" s="111"/>
      <c r="E82" s="109"/>
      <c r="F82" s="112"/>
      <c r="G82" s="112"/>
      <c r="H82" s="100"/>
      <c r="I82" s="112"/>
      <c r="J82" s="112"/>
      <c r="K82" s="117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</row>
    <row r="83" spans="4:36" s="9" customFormat="1" ht="11.25">
      <c r="D83" s="111"/>
      <c r="E83" s="109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</row>
    <row r="84" spans="4:36" s="9" customFormat="1" ht="11.25">
      <c r="D84" s="111"/>
      <c r="E84" s="109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</row>
    <row r="85" spans="4:36" s="9" customFormat="1" ht="11.25">
      <c r="D85" s="124"/>
      <c r="E85" s="124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</row>
    <row r="86" spans="4:36" s="9" customFormat="1" ht="11.25">
      <c r="D86" s="454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</row>
    <row r="87" spans="4:36" s="9" customFormat="1" ht="11.25"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</row>
    <row r="88" spans="4:36" s="9" customFormat="1" ht="11.25"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</row>
    <row r="89" spans="4:36" s="9" customFormat="1" ht="11.25"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</row>
    <row r="90" spans="4:36" s="9" customFormat="1" ht="11.25"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</row>
    <row r="91" spans="4:36" s="9" customFormat="1" ht="11.25"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</row>
    <row r="92" spans="4:36" s="9" customFormat="1" ht="11.25"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</row>
    <row r="93" spans="4:36" s="9" customFormat="1" ht="11.25"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</row>
    <row r="94" spans="4:36" s="9" customFormat="1" ht="11.25"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</row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  <row r="271" s="9" customFormat="1" ht="11.25"/>
    <row r="272" s="9" customFormat="1" ht="11.25"/>
    <row r="273" s="9" customFormat="1" ht="11.25"/>
    <row r="274" s="9" customFormat="1" ht="11.25"/>
    <row r="275" s="9" customFormat="1" ht="11.25"/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  <row r="311" s="9" customFormat="1" ht="11.25"/>
    <row r="312" s="9" customFormat="1" ht="11.25"/>
    <row r="313" s="9" customFormat="1" ht="11.25"/>
    <row r="314" s="9" customFormat="1" ht="11.25"/>
    <row r="315" s="9" customFormat="1" ht="11.25"/>
    <row r="316" s="9" customFormat="1" ht="11.25"/>
    <row r="317" s="9" customFormat="1" ht="11.25"/>
    <row r="318" s="9" customFormat="1" ht="11.25"/>
    <row r="319" s="9" customFormat="1" ht="11.25"/>
    <row r="320" s="9" customFormat="1" ht="11.25"/>
    <row r="321" s="9" customFormat="1" ht="11.25"/>
    <row r="322" s="9" customFormat="1" ht="11.25"/>
    <row r="323" s="9" customFormat="1" ht="11.25"/>
    <row r="324" s="9" customFormat="1" ht="11.25"/>
    <row r="325" s="9" customFormat="1" ht="11.25"/>
    <row r="326" s="9" customFormat="1" ht="11.25"/>
    <row r="327" s="9" customFormat="1" ht="11.25"/>
    <row r="328" s="9" customFormat="1" ht="11.25"/>
    <row r="329" s="9" customFormat="1" ht="11.25"/>
    <row r="330" s="9" customFormat="1" ht="11.25"/>
    <row r="331" s="9" customFormat="1" ht="11.25"/>
    <row r="332" s="9" customFormat="1" ht="11.25"/>
    <row r="333" s="9" customFormat="1" ht="11.25"/>
    <row r="334" s="9" customFormat="1" ht="11.25"/>
    <row r="335" s="9" customFormat="1" ht="11.25"/>
    <row r="336" s="9" customFormat="1" ht="11.25"/>
    <row r="337" s="9" customFormat="1" ht="11.25"/>
    <row r="338" s="9" customFormat="1" ht="11.25"/>
    <row r="339" s="9" customFormat="1" ht="11.25"/>
    <row r="340" s="9" customFormat="1" ht="11.25"/>
    <row r="341" s="9" customFormat="1" ht="11.25"/>
    <row r="342" s="9" customFormat="1" ht="11.25"/>
    <row r="343" s="9" customFormat="1" ht="11.25"/>
    <row r="344" s="9" customFormat="1" ht="11.25"/>
    <row r="345" s="9" customFormat="1" ht="11.25"/>
    <row r="346" s="9" customFormat="1" ht="11.25"/>
    <row r="347" s="9" customFormat="1" ht="11.25"/>
    <row r="348" s="9" customFormat="1" ht="11.25"/>
    <row r="349" s="9" customFormat="1" ht="11.25"/>
    <row r="350" s="9" customFormat="1" ht="11.25"/>
    <row r="351" s="9" customFormat="1" ht="11.25"/>
    <row r="352" s="9" customFormat="1" ht="11.25"/>
    <row r="353" s="9" customFormat="1" ht="11.25"/>
    <row r="354" s="9" customFormat="1" ht="11.25"/>
    <row r="355" s="9" customFormat="1" ht="11.25"/>
    <row r="356" s="9" customFormat="1" ht="11.25"/>
    <row r="357" s="9" customFormat="1" ht="11.25"/>
  </sheetData>
  <sheetProtection/>
  <mergeCells count="38">
    <mergeCell ref="A9:B9"/>
    <mergeCell ref="A10:B10"/>
    <mergeCell ref="A1:B6"/>
    <mergeCell ref="C7:H7"/>
    <mergeCell ref="B13:C13"/>
    <mergeCell ref="B14:C14"/>
    <mergeCell ref="B15:C15"/>
    <mergeCell ref="C1:H4"/>
    <mergeCell ref="C5:E5"/>
    <mergeCell ref="F5:H5"/>
    <mergeCell ref="C6:E6"/>
    <mergeCell ref="A11:B11"/>
    <mergeCell ref="A12:B12"/>
    <mergeCell ref="F6:H6"/>
    <mergeCell ref="A7:B7"/>
    <mergeCell ref="D86:U8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0:C30"/>
    <mergeCell ref="B29:C29"/>
    <mergeCell ref="B27:C27"/>
    <mergeCell ref="B28:C28"/>
    <mergeCell ref="B25:C25"/>
    <mergeCell ref="B26:C26"/>
    <mergeCell ref="D40:AJ40"/>
    <mergeCell ref="D41:AI41"/>
    <mergeCell ref="D42:AJ42"/>
    <mergeCell ref="D44:D45"/>
    <mergeCell ref="E44:E45"/>
    <mergeCell ref="F44:AI44"/>
    <mergeCell ref="AJ44:AJ45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1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showGridLines="0" zoomScale="115" zoomScaleNormal="115" zoomScalePageLayoutView="0" workbookViewId="0" topLeftCell="A22">
      <selection activeCell="O22" sqref="O21:O22"/>
    </sheetView>
  </sheetViews>
  <sheetFormatPr defaultColWidth="11.421875" defaultRowHeight="12.75"/>
  <cols>
    <col min="1" max="1" width="5.7109375" style="47" customWidth="1"/>
    <col min="2" max="2" width="17.00390625" style="47" customWidth="1"/>
    <col min="3" max="3" width="10.7109375" style="47" customWidth="1"/>
    <col min="4" max="4" width="8.7109375" style="47" customWidth="1"/>
    <col min="5" max="6" width="9.7109375" style="47" customWidth="1"/>
    <col min="7" max="7" width="10.00390625" style="47" customWidth="1"/>
    <col min="8" max="8" width="7.57421875" style="47" customWidth="1"/>
    <col min="9" max="9" width="11.28125" style="47" customWidth="1"/>
    <col min="10" max="10" width="7.421875" style="47" customWidth="1"/>
    <col min="11" max="11" width="8.421875" style="47" customWidth="1"/>
    <col min="12" max="12" width="9.28125" style="47" customWidth="1"/>
    <col min="13" max="13" width="8.8515625" style="47" customWidth="1"/>
    <col min="14" max="14" width="8.140625" style="47" customWidth="1"/>
    <col min="15" max="15" width="8.7109375" style="47" customWidth="1"/>
    <col min="16" max="16" width="10.421875" style="47" customWidth="1"/>
    <col min="17" max="17" width="10.140625" style="47" customWidth="1"/>
    <col min="18" max="16384" width="11.421875" style="47" customWidth="1"/>
  </cols>
  <sheetData>
    <row r="1" spans="1:20" ht="12.75">
      <c r="A1" s="371"/>
      <c r="B1" s="372"/>
      <c r="C1" s="379" t="s">
        <v>243</v>
      </c>
      <c r="D1" s="380"/>
      <c r="E1" s="380"/>
      <c r="F1" s="380"/>
      <c r="G1" s="380"/>
      <c r="H1" s="381"/>
      <c r="I1" s="228"/>
      <c r="J1" s="257"/>
      <c r="K1" s="358"/>
      <c r="L1" s="358"/>
      <c r="M1" s="358"/>
      <c r="N1" s="358"/>
      <c r="O1" s="358"/>
      <c r="P1" s="358"/>
      <c r="T1" s="80"/>
    </row>
    <row r="2" spans="1:20" ht="12.75">
      <c r="A2" s="373"/>
      <c r="B2" s="374"/>
      <c r="C2" s="382"/>
      <c r="D2" s="383"/>
      <c r="E2" s="383"/>
      <c r="F2" s="383"/>
      <c r="G2" s="383"/>
      <c r="H2" s="384"/>
      <c r="I2" s="228"/>
      <c r="J2" s="257"/>
      <c r="K2" s="358"/>
      <c r="L2" s="358"/>
      <c r="M2" s="358"/>
      <c r="N2" s="358"/>
      <c r="O2" s="358"/>
      <c r="P2" s="358"/>
      <c r="T2" s="80"/>
    </row>
    <row r="3" spans="1:20" ht="12.75">
      <c r="A3" s="373"/>
      <c r="B3" s="374"/>
      <c r="C3" s="382"/>
      <c r="D3" s="383"/>
      <c r="E3" s="383"/>
      <c r="F3" s="383"/>
      <c r="G3" s="383"/>
      <c r="H3" s="384"/>
      <c r="I3" s="228" t="s">
        <v>191</v>
      </c>
      <c r="J3" s="257"/>
      <c r="K3" s="358"/>
      <c r="L3" s="358"/>
      <c r="M3" s="358"/>
      <c r="N3" s="358"/>
      <c r="O3" s="358"/>
      <c r="P3" s="358"/>
      <c r="T3" s="80"/>
    </row>
    <row r="4" spans="1:16" ht="11.25" customHeight="1">
      <c r="A4" s="373"/>
      <c r="B4" s="374"/>
      <c r="C4" s="385"/>
      <c r="D4" s="386"/>
      <c r="E4" s="386"/>
      <c r="F4" s="386"/>
      <c r="G4" s="386"/>
      <c r="H4" s="387"/>
      <c r="I4" s="228" t="s">
        <v>200</v>
      </c>
      <c r="J4" s="258"/>
      <c r="K4" s="358"/>
      <c r="L4" s="358"/>
      <c r="M4" s="358"/>
      <c r="N4" s="358"/>
      <c r="O4" s="358"/>
      <c r="P4" s="358"/>
    </row>
    <row r="5" spans="1:24" ht="12.75">
      <c r="A5" s="373"/>
      <c r="B5" s="374"/>
      <c r="C5" s="402" t="s">
        <v>193</v>
      </c>
      <c r="D5" s="403"/>
      <c r="E5" s="404"/>
      <c r="F5" s="402" t="s">
        <v>194</v>
      </c>
      <c r="G5" s="403"/>
      <c r="H5" s="403"/>
      <c r="I5" s="228"/>
      <c r="J5" s="257"/>
      <c r="K5" s="358"/>
      <c r="L5" s="358"/>
      <c r="M5" s="358"/>
      <c r="N5" s="358"/>
      <c r="O5" s="358"/>
      <c r="P5" s="358"/>
      <c r="Q5" s="79"/>
      <c r="R5" s="79"/>
      <c r="S5" s="79"/>
      <c r="T5" s="79"/>
      <c r="U5" s="79"/>
      <c r="V5" s="79"/>
      <c r="W5" s="79"/>
      <c r="X5" s="79"/>
    </row>
    <row r="6" spans="1:24" ht="13.5" customHeight="1">
      <c r="A6" s="375"/>
      <c r="B6" s="376"/>
      <c r="C6" s="402">
        <v>0</v>
      </c>
      <c r="D6" s="403"/>
      <c r="E6" s="404"/>
      <c r="F6" s="402" t="s">
        <v>240</v>
      </c>
      <c r="G6" s="403"/>
      <c r="H6" s="403"/>
      <c r="I6" s="228"/>
      <c r="J6" s="259"/>
      <c r="K6" s="358"/>
      <c r="L6" s="358"/>
      <c r="M6" s="358"/>
      <c r="N6" s="358"/>
      <c r="O6" s="358"/>
      <c r="P6" s="358"/>
      <c r="Q6" s="75"/>
      <c r="R6" s="79"/>
      <c r="S6" s="71"/>
      <c r="T6" s="79"/>
      <c r="U6" s="79"/>
      <c r="V6" s="75"/>
      <c r="W6" s="79"/>
      <c r="X6" s="71"/>
    </row>
    <row r="7" spans="1:16" ht="12.75">
      <c r="A7" s="461" t="s">
        <v>174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8"/>
    </row>
    <row r="8" spans="1:24" ht="13.5" thickBot="1">
      <c r="A8" s="473" t="s">
        <v>121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152"/>
      <c r="Q8" s="77"/>
      <c r="R8" s="77"/>
      <c r="S8" s="77"/>
      <c r="T8" s="76"/>
      <c r="U8" s="76"/>
      <c r="V8" s="78"/>
      <c r="W8" s="76"/>
      <c r="X8" s="76"/>
    </row>
    <row r="9" spans="1:24" ht="13.5" thickBot="1">
      <c r="A9" s="464"/>
      <c r="B9" s="466" t="s">
        <v>28</v>
      </c>
      <c r="C9" s="468" t="s">
        <v>152</v>
      </c>
      <c r="D9" s="470" t="s">
        <v>54</v>
      </c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2"/>
      <c r="P9" s="462" t="s">
        <v>31</v>
      </c>
      <c r="Q9" s="77"/>
      <c r="R9" s="77"/>
      <c r="S9" s="77"/>
      <c r="T9" s="76"/>
      <c r="U9" s="76"/>
      <c r="V9" s="78"/>
      <c r="W9" s="76"/>
      <c r="X9" s="76"/>
    </row>
    <row r="10" spans="1:16" ht="13.5" thickBot="1">
      <c r="A10" s="465"/>
      <c r="B10" s="467"/>
      <c r="C10" s="469"/>
      <c r="D10" s="280" t="s">
        <v>56</v>
      </c>
      <c r="E10" s="281" t="s">
        <v>57</v>
      </c>
      <c r="F10" s="281" t="s">
        <v>58</v>
      </c>
      <c r="G10" s="281" t="s">
        <v>59</v>
      </c>
      <c r="H10" s="281" t="s">
        <v>60</v>
      </c>
      <c r="I10" s="281" t="s">
        <v>61</v>
      </c>
      <c r="J10" s="281" t="s">
        <v>62</v>
      </c>
      <c r="K10" s="281" t="s">
        <v>63</v>
      </c>
      <c r="L10" s="281" t="s">
        <v>64</v>
      </c>
      <c r="M10" s="281" t="s">
        <v>65</v>
      </c>
      <c r="N10" s="281" t="s">
        <v>66</v>
      </c>
      <c r="O10" s="282" t="s">
        <v>67</v>
      </c>
      <c r="P10" s="463"/>
    </row>
    <row r="11" spans="1:24" ht="12.75">
      <c r="A11" s="283">
        <v>1000</v>
      </c>
      <c r="B11" s="284" t="s">
        <v>68</v>
      </c>
      <c r="C11" s="301">
        <f>+C12+C13</f>
        <v>68188570</v>
      </c>
      <c r="D11" s="290">
        <f aca="true" t="shared" si="0" ref="D11:O11">SUM(D12:D13)</f>
        <v>0</v>
      </c>
      <c r="E11" s="290">
        <f t="shared" si="0"/>
        <v>0</v>
      </c>
      <c r="F11" s="290">
        <f t="shared" si="0"/>
        <v>0</v>
      </c>
      <c r="G11" s="290">
        <f t="shared" si="0"/>
        <v>0</v>
      </c>
      <c r="H11" s="290">
        <f t="shared" si="0"/>
        <v>0</v>
      </c>
      <c r="I11" s="290">
        <f t="shared" si="0"/>
        <v>0</v>
      </c>
      <c r="J11" s="290">
        <f t="shared" si="0"/>
        <v>0</v>
      </c>
      <c r="K11" s="313">
        <f t="shared" si="0"/>
        <v>11700033</v>
      </c>
      <c r="L11" s="313">
        <f t="shared" si="0"/>
        <v>13279045</v>
      </c>
      <c r="M11" s="313">
        <f t="shared" si="0"/>
        <v>11491097</v>
      </c>
      <c r="N11" s="313">
        <f t="shared" si="0"/>
        <v>11491097</v>
      </c>
      <c r="O11" s="313">
        <f t="shared" si="0"/>
        <v>20227297</v>
      </c>
      <c r="P11" s="227">
        <f>SUM(D11:O11)</f>
        <v>68188569</v>
      </c>
      <c r="Q11" s="80"/>
      <c r="R11" s="80"/>
      <c r="S11" s="80"/>
      <c r="T11" s="80"/>
      <c r="U11" s="80"/>
      <c r="V11" s="80"/>
      <c r="W11" s="80"/>
      <c r="X11" s="80"/>
    </row>
    <row r="12" spans="1:16" ht="12.75">
      <c r="A12" s="285">
        <v>1001</v>
      </c>
      <c r="B12" s="285" t="s">
        <v>69</v>
      </c>
      <c r="C12" s="223">
        <f>'POA-02'!J17</f>
        <v>6000000</v>
      </c>
      <c r="D12" s="225"/>
      <c r="E12" s="225"/>
      <c r="F12" s="225"/>
      <c r="G12" s="225"/>
      <c r="H12" s="225"/>
      <c r="I12" s="225"/>
      <c r="J12" s="225"/>
      <c r="K12" s="299"/>
      <c r="L12" s="299">
        <v>1500000</v>
      </c>
      <c r="M12" s="299">
        <v>1500000</v>
      </c>
      <c r="N12" s="299">
        <v>1500000</v>
      </c>
      <c r="O12" s="299">
        <v>1500000</v>
      </c>
      <c r="P12" s="227">
        <f>SUM(D12:O12)</f>
        <v>6000000</v>
      </c>
    </row>
    <row r="13" spans="1:24" ht="12.75">
      <c r="A13" s="285">
        <v>1002</v>
      </c>
      <c r="B13" s="285" t="s">
        <v>179</v>
      </c>
      <c r="C13" s="302">
        <f>+'POA-02'!J21</f>
        <v>62188570</v>
      </c>
      <c r="D13" s="359"/>
      <c r="E13" s="359"/>
      <c r="F13" s="359"/>
      <c r="G13" s="359"/>
      <c r="H13" s="359"/>
      <c r="I13" s="359"/>
      <c r="J13" s="359"/>
      <c r="K13" s="309">
        <f>2496342+9203691</f>
        <v>11700033</v>
      </c>
      <c r="L13" s="360">
        <f>1849142+9929903</f>
        <v>11779045</v>
      </c>
      <c r="M13" s="309">
        <f>1849142+8141955</f>
        <v>9991097</v>
      </c>
      <c r="N13" s="360">
        <f>1849142+8141955</f>
        <v>9991097</v>
      </c>
      <c r="O13" s="309">
        <f>3466030+15261267</f>
        <v>18727297</v>
      </c>
      <c r="P13" s="227">
        <f>SUM(D13:O13)</f>
        <v>62188569</v>
      </c>
      <c r="Q13" s="77"/>
      <c r="R13" s="77"/>
      <c r="S13" s="77"/>
      <c r="T13" s="76"/>
      <c r="U13" s="76"/>
      <c r="V13" s="78"/>
      <c r="W13" s="76"/>
      <c r="X13" s="76"/>
    </row>
    <row r="14" spans="1:16" ht="12.75">
      <c r="A14" s="286">
        <v>2000</v>
      </c>
      <c r="B14" s="285" t="s">
        <v>71</v>
      </c>
      <c r="C14" s="303">
        <f>+C20+C28+C33</f>
        <v>9000000</v>
      </c>
      <c r="D14" s="303">
        <f aca="true" t="shared" si="1" ref="D14:O14">+D20+D28+D33</f>
        <v>0</v>
      </c>
      <c r="E14" s="303">
        <f t="shared" si="1"/>
        <v>0</v>
      </c>
      <c r="F14" s="303">
        <f t="shared" si="1"/>
        <v>0</v>
      </c>
      <c r="G14" s="303">
        <f t="shared" si="1"/>
        <v>0</v>
      </c>
      <c r="H14" s="303">
        <f t="shared" si="1"/>
        <v>0</v>
      </c>
      <c r="I14" s="303">
        <f t="shared" si="1"/>
        <v>0</v>
      </c>
      <c r="J14" s="303">
        <f t="shared" si="1"/>
        <v>0</v>
      </c>
      <c r="K14" s="303">
        <f t="shared" si="1"/>
        <v>1800000</v>
      </c>
      <c r="L14" s="303">
        <f t="shared" si="1"/>
        <v>1800000</v>
      </c>
      <c r="M14" s="303">
        <f t="shared" si="1"/>
        <v>1800000</v>
      </c>
      <c r="N14" s="303">
        <f t="shared" si="1"/>
        <v>1800000</v>
      </c>
      <c r="O14" s="303">
        <f t="shared" si="1"/>
        <v>1800000</v>
      </c>
      <c r="P14" s="227">
        <f aca="true" t="shared" si="2" ref="P14:P49">SUM(D14:O14)</f>
        <v>9000000</v>
      </c>
    </row>
    <row r="15" spans="1:16" ht="12.75">
      <c r="A15" s="285">
        <v>2001</v>
      </c>
      <c r="B15" s="285" t="s">
        <v>72</v>
      </c>
      <c r="C15" s="223">
        <v>0</v>
      </c>
      <c r="D15" s="225">
        <v>0</v>
      </c>
      <c r="E15" s="225">
        <v>0</v>
      </c>
      <c r="F15" s="225"/>
      <c r="G15" s="225"/>
      <c r="H15" s="225">
        <v>0</v>
      </c>
      <c r="I15" s="225"/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7">
        <f t="shared" si="2"/>
        <v>0</v>
      </c>
    </row>
    <row r="16" spans="1:24" ht="12.75">
      <c r="A16" s="285">
        <v>2002</v>
      </c>
      <c r="B16" s="285" t="s">
        <v>157</v>
      </c>
      <c r="C16" s="223">
        <v>0</v>
      </c>
      <c r="D16" s="225"/>
      <c r="E16" s="225">
        <f>+C16</f>
        <v>0</v>
      </c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7">
        <f t="shared" si="2"/>
        <v>0</v>
      </c>
      <c r="Q16" s="77"/>
      <c r="R16" s="77"/>
      <c r="S16" s="77"/>
      <c r="T16" s="76"/>
      <c r="U16" s="76"/>
      <c r="V16" s="78"/>
      <c r="W16" s="76"/>
      <c r="X16" s="76"/>
    </row>
    <row r="17" spans="1:16" ht="12.75">
      <c r="A17" s="285" t="s">
        <v>74</v>
      </c>
      <c r="B17" s="285" t="s">
        <v>75</v>
      </c>
      <c r="C17" s="223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7">
        <f t="shared" si="2"/>
        <v>0</v>
      </c>
    </row>
    <row r="18" spans="1:16" ht="12.75">
      <c r="A18" s="285" t="s">
        <v>76</v>
      </c>
      <c r="B18" s="285" t="s">
        <v>77</v>
      </c>
      <c r="C18" s="223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7">
        <f t="shared" si="2"/>
        <v>0</v>
      </c>
    </row>
    <row r="19" spans="1:16" ht="12.75">
      <c r="A19" s="285" t="s">
        <v>78</v>
      </c>
      <c r="B19" s="285" t="s">
        <v>79</v>
      </c>
      <c r="C19" s="223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7">
        <f t="shared" si="2"/>
        <v>0</v>
      </c>
    </row>
    <row r="20" spans="1:24" ht="25.5">
      <c r="A20" s="285">
        <v>2003</v>
      </c>
      <c r="B20" s="287" t="s">
        <v>80</v>
      </c>
      <c r="C20" s="223">
        <f>'POA-06'!D65</f>
        <v>0</v>
      </c>
      <c r="D20" s="225">
        <v>0</v>
      </c>
      <c r="E20" s="225"/>
      <c r="F20" s="225">
        <v>0</v>
      </c>
      <c r="G20" s="225">
        <v>0</v>
      </c>
      <c r="H20" s="225"/>
      <c r="I20" s="225">
        <v>0</v>
      </c>
      <c r="J20" s="225"/>
      <c r="K20" s="225">
        <v>0</v>
      </c>
      <c r="L20" s="225">
        <v>0</v>
      </c>
      <c r="M20" s="225">
        <v>0</v>
      </c>
      <c r="N20" s="225"/>
      <c r="O20" s="225">
        <v>0</v>
      </c>
      <c r="P20" s="227">
        <f t="shared" si="2"/>
        <v>0</v>
      </c>
      <c r="Q20" s="77"/>
      <c r="R20" s="77"/>
      <c r="S20" s="77"/>
      <c r="T20" s="76"/>
      <c r="U20" s="76"/>
      <c r="V20" s="78"/>
      <c r="W20" s="76"/>
      <c r="X20" s="76"/>
    </row>
    <row r="21" spans="1:16" ht="12.75">
      <c r="A21" s="285">
        <v>2004</v>
      </c>
      <c r="B21" s="285" t="s">
        <v>81</v>
      </c>
      <c r="C21" s="223">
        <f>'POA-06'!D66</f>
        <v>0</v>
      </c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7">
        <f t="shared" si="2"/>
        <v>0</v>
      </c>
    </row>
    <row r="22" spans="1:16" ht="12.75">
      <c r="A22" s="285" t="s">
        <v>82</v>
      </c>
      <c r="B22" s="285" t="s">
        <v>83</v>
      </c>
      <c r="C22" s="223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7">
        <f t="shared" si="2"/>
        <v>0</v>
      </c>
    </row>
    <row r="23" spans="1:16" ht="12.75">
      <c r="A23" s="285" t="s">
        <v>84</v>
      </c>
      <c r="B23" s="285" t="s">
        <v>85</v>
      </c>
      <c r="C23" s="223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7">
        <f t="shared" si="2"/>
        <v>0</v>
      </c>
    </row>
    <row r="24" spans="1:16" ht="12.75">
      <c r="A24" s="285" t="s">
        <v>86</v>
      </c>
      <c r="B24" s="285" t="s">
        <v>87</v>
      </c>
      <c r="C24" s="223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7">
        <f t="shared" si="2"/>
        <v>0</v>
      </c>
    </row>
    <row r="25" spans="1:16" ht="12.75">
      <c r="A25" s="285">
        <v>2005</v>
      </c>
      <c r="B25" s="285" t="s">
        <v>88</v>
      </c>
      <c r="C25" s="223">
        <f>'POA-06'!D67</f>
        <v>0</v>
      </c>
      <c r="D25" s="225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27">
        <f t="shared" si="2"/>
        <v>0</v>
      </c>
    </row>
    <row r="26" spans="1:16" ht="12.75">
      <c r="A26" s="285" t="s">
        <v>89</v>
      </c>
      <c r="B26" s="285" t="s">
        <v>90</v>
      </c>
      <c r="C26" s="223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7">
        <f t="shared" si="2"/>
        <v>0</v>
      </c>
    </row>
    <row r="27" spans="1:16" ht="12.75">
      <c r="A27" s="285" t="s">
        <v>91</v>
      </c>
      <c r="B27" s="285" t="s">
        <v>92</v>
      </c>
      <c r="C27" s="223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7">
        <f t="shared" si="2"/>
        <v>0</v>
      </c>
    </row>
    <row r="28" spans="1:16" ht="12.75">
      <c r="A28" s="285">
        <v>2006</v>
      </c>
      <c r="B28" s="285" t="s">
        <v>93</v>
      </c>
      <c r="C28" s="223">
        <f>+C30</f>
        <v>3000000</v>
      </c>
      <c r="D28" s="225">
        <f>+D29+D30</f>
        <v>0</v>
      </c>
      <c r="E28" s="225">
        <f aca="true" t="shared" si="3" ref="E28:K28">+E29+E30</f>
        <v>0</v>
      </c>
      <c r="F28" s="225">
        <f t="shared" si="3"/>
        <v>0</v>
      </c>
      <c r="G28" s="225">
        <f t="shared" si="3"/>
        <v>0</v>
      </c>
      <c r="H28" s="225">
        <f t="shared" si="3"/>
        <v>0</v>
      </c>
      <c r="I28" s="225">
        <f t="shared" si="3"/>
        <v>0</v>
      </c>
      <c r="J28" s="225">
        <f t="shared" si="3"/>
        <v>0</v>
      </c>
      <c r="K28" s="225">
        <f t="shared" si="3"/>
        <v>600000</v>
      </c>
      <c r="L28" s="225">
        <f>+L29+L30</f>
        <v>600000</v>
      </c>
      <c r="M28" s="225">
        <f>+M29+M30</f>
        <v>600000</v>
      </c>
      <c r="N28" s="225">
        <f>+N29+N30</f>
        <v>600000</v>
      </c>
      <c r="O28" s="225">
        <f>+O29+O30</f>
        <v>600000</v>
      </c>
      <c r="P28" s="227">
        <f t="shared" si="2"/>
        <v>3000000</v>
      </c>
    </row>
    <row r="29" spans="1:16" ht="12.75">
      <c r="A29" s="285" t="s">
        <v>94</v>
      </c>
      <c r="B29" s="285" t="s">
        <v>95</v>
      </c>
      <c r="C29" s="223">
        <v>0</v>
      </c>
      <c r="D29" s="225"/>
      <c r="E29" s="225"/>
      <c r="F29" s="225"/>
      <c r="G29" s="225"/>
      <c r="H29" s="225"/>
      <c r="I29" s="221"/>
      <c r="J29" s="221"/>
      <c r="K29" s="225"/>
      <c r="L29" s="225"/>
      <c r="M29" s="225"/>
      <c r="N29" s="225"/>
      <c r="O29" s="225"/>
      <c r="P29" s="227">
        <f t="shared" si="2"/>
        <v>0</v>
      </c>
    </row>
    <row r="30" spans="1:16" ht="25.5">
      <c r="A30" s="285" t="s">
        <v>96</v>
      </c>
      <c r="B30" s="287" t="s">
        <v>151</v>
      </c>
      <c r="C30" s="223">
        <f>+'POA-06'!D18</f>
        <v>3000000</v>
      </c>
      <c r="D30" s="225"/>
      <c r="E30" s="225"/>
      <c r="F30" s="225"/>
      <c r="G30" s="225"/>
      <c r="H30" s="225"/>
      <c r="I30" s="225"/>
      <c r="J30" s="225"/>
      <c r="K30" s="225">
        <f>+C30/5</f>
        <v>600000</v>
      </c>
      <c r="L30" s="225">
        <v>600000</v>
      </c>
      <c r="M30" s="225">
        <v>600000</v>
      </c>
      <c r="N30" s="225">
        <v>600000</v>
      </c>
      <c r="O30" s="225">
        <v>600000</v>
      </c>
      <c r="P30" s="227">
        <f t="shared" si="2"/>
        <v>3000000</v>
      </c>
    </row>
    <row r="31" spans="1:16" ht="12.75">
      <c r="A31" s="285" t="s">
        <v>97</v>
      </c>
      <c r="B31" s="285" t="s">
        <v>98</v>
      </c>
      <c r="C31" s="223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7">
        <f t="shared" si="2"/>
        <v>0</v>
      </c>
    </row>
    <row r="32" spans="1:16" ht="25.5">
      <c r="A32" s="285">
        <v>2007</v>
      </c>
      <c r="B32" s="287" t="s">
        <v>156</v>
      </c>
      <c r="C32" s="223"/>
      <c r="D32" s="225">
        <v>0</v>
      </c>
      <c r="E32" s="225">
        <v>0</v>
      </c>
      <c r="F32" s="225">
        <v>0</v>
      </c>
      <c r="G32" s="225"/>
      <c r="H32" s="225"/>
      <c r="I32" s="225">
        <v>0</v>
      </c>
      <c r="J32" s="225"/>
      <c r="K32" s="225">
        <v>0</v>
      </c>
      <c r="L32" s="225">
        <v>0</v>
      </c>
      <c r="M32" s="225">
        <v>0</v>
      </c>
      <c r="N32" s="225"/>
      <c r="O32" s="225"/>
      <c r="P32" s="227">
        <f t="shared" si="2"/>
        <v>0</v>
      </c>
    </row>
    <row r="33" spans="1:16" ht="25.5">
      <c r="A33" s="285">
        <v>2008</v>
      </c>
      <c r="B33" s="287" t="s">
        <v>100</v>
      </c>
      <c r="C33" s="223">
        <f>+'POA-06'!D20</f>
        <v>6000000</v>
      </c>
      <c r="D33" s="225"/>
      <c r="E33" s="225"/>
      <c r="F33" s="225"/>
      <c r="G33" s="225"/>
      <c r="H33" s="225"/>
      <c r="I33" s="225"/>
      <c r="J33" s="225"/>
      <c r="K33" s="225">
        <f>+C33/5</f>
        <v>1200000</v>
      </c>
      <c r="L33" s="225">
        <v>1200000</v>
      </c>
      <c r="M33" s="225">
        <v>1200000</v>
      </c>
      <c r="N33" s="225">
        <v>1200000</v>
      </c>
      <c r="O33" s="225">
        <v>1200000</v>
      </c>
      <c r="P33" s="227">
        <f t="shared" si="2"/>
        <v>6000000</v>
      </c>
    </row>
    <row r="34" spans="1:16" ht="12.75">
      <c r="A34" s="285">
        <v>2009</v>
      </c>
      <c r="B34" s="285" t="s">
        <v>101</v>
      </c>
      <c r="C34" s="223">
        <f>'POA-06'!D71</f>
        <v>0</v>
      </c>
      <c r="D34" s="225">
        <v>0</v>
      </c>
      <c r="E34" s="225">
        <v>0</v>
      </c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7">
        <f t="shared" si="2"/>
        <v>0</v>
      </c>
    </row>
    <row r="35" spans="1:16" ht="25.5">
      <c r="A35" s="285">
        <v>2010</v>
      </c>
      <c r="B35" s="287" t="s">
        <v>102</v>
      </c>
      <c r="C35" s="223">
        <f>'POA-06'!D72</f>
        <v>0</v>
      </c>
      <c r="D35" s="225">
        <v>0</v>
      </c>
      <c r="E35" s="225">
        <v>0</v>
      </c>
      <c r="F35" s="225">
        <v>0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5">
        <v>0</v>
      </c>
      <c r="N35" s="225">
        <v>0</v>
      </c>
      <c r="O35" s="225">
        <v>0</v>
      </c>
      <c r="P35" s="227">
        <f t="shared" si="2"/>
        <v>0</v>
      </c>
    </row>
    <row r="36" spans="1:16" ht="12.75">
      <c r="A36" s="285">
        <v>2011</v>
      </c>
      <c r="B36" s="285" t="s">
        <v>103</v>
      </c>
      <c r="C36" s="223">
        <v>0</v>
      </c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7">
        <f t="shared" si="2"/>
        <v>0</v>
      </c>
    </row>
    <row r="37" spans="1:16" ht="25.5">
      <c r="A37" s="285">
        <v>2012</v>
      </c>
      <c r="B37" s="287" t="s">
        <v>104</v>
      </c>
      <c r="C37" s="223">
        <f>'POA-06'!D74</f>
        <v>0</v>
      </c>
      <c r="D37" s="225">
        <v>0</v>
      </c>
      <c r="E37" s="225"/>
      <c r="F37" s="225">
        <v>0</v>
      </c>
      <c r="G37" s="225">
        <v>0</v>
      </c>
      <c r="H37" s="225"/>
      <c r="I37" s="225">
        <v>0</v>
      </c>
      <c r="J37" s="225">
        <v>0</v>
      </c>
      <c r="K37" s="225"/>
      <c r="L37" s="225">
        <v>0</v>
      </c>
      <c r="M37" s="225">
        <v>0</v>
      </c>
      <c r="N37" s="225"/>
      <c r="O37" s="225">
        <v>0</v>
      </c>
      <c r="P37" s="227">
        <f t="shared" si="2"/>
        <v>0</v>
      </c>
    </row>
    <row r="38" spans="1:16" ht="12.75">
      <c r="A38" s="285">
        <v>2013</v>
      </c>
      <c r="B38" s="285" t="s">
        <v>105</v>
      </c>
      <c r="C38" s="223"/>
      <c r="D38" s="225">
        <v>0</v>
      </c>
      <c r="E38" s="225"/>
      <c r="F38" s="225"/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7">
        <f t="shared" si="2"/>
        <v>0</v>
      </c>
    </row>
    <row r="39" spans="1:16" ht="12.75">
      <c r="A39" s="285">
        <v>2014</v>
      </c>
      <c r="B39" s="285" t="s">
        <v>106</v>
      </c>
      <c r="C39" s="223">
        <f>'POA-06'!D76</f>
        <v>0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7">
        <f t="shared" si="2"/>
        <v>0</v>
      </c>
    </row>
    <row r="40" spans="1:16" ht="12.75">
      <c r="A40" s="285">
        <v>2015</v>
      </c>
      <c r="B40" s="285" t="s">
        <v>107</v>
      </c>
      <c r="C40" s="223">
        <v>0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7">
        <f t="shared" si="2"/>
        <v>0</v>
      </c>
    </row>
    <row r="41" spans="1:16" ht="12.75">
      <c r="A41" s="285" t="s">
        <v>108</v>
      </c>
      <c r="B41" s="285" t="s">
        <v>109</v>
      </c>
      <c r="C41" s="223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7">
        <f t="shared" si="2"/>
        <v>0</v>
      </c>
    </row>
    <row r="42" spans="1:16" ht="12.75">
      <c r="A42" s="285" t="s">
        <v>110</v>
      </c>
      <c r="B42" s="285" t="s">
        <v>111</v>
      </c>
      <c r="C42" s="223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7">
        <f t="shared" si="2"/>
        <v>0</v>
      </c>
    </row>
    <row r="43" spans="1:16" ht="12.75">
      <c r="A43" s="285">
        <v>2016</v>
      </c>
      <c r="B43" s="285" t="s">
        <v>112</v>
      </c>
      <c r="C43" s="223">
        <f>'POA-06'!D78</f>
        <v>0</v>
      </c>
      <c r="D43" s="225">
        <v>0</v>
      </c>
      <c r="E43" s="225">
        <v>0</v>
      </c>
      <c r="F43" s="225">
        <v>0</v>
      </c>
      <c r="G43" s="225">
        <v>0</v>
      </c>
      <c r="H43" s="225"/>
      <c r="I43" s="225">
        <v>0</v>
      </c>
      <c r="J43" s="225"/>
      <c r="K43" s="225">
        <v>0</v>
      </c>
      <c r="L43" s="225">
        <v>0</v>
      </c>
      <c r="M43" s="225">
        <v>0</v>
      </c>
      <c r="N43" s="225">
        <v>0</v>
      </c>
      <c r="O43" s="225"/>
      <c r="P43" s="227">
        <f t="shared" si="2"/>
        <v>0</v>
      </c>
    </row>
    <row r="44" spans="1:16" ht="12.75">
      <c r="A44" s="285">
        <v>2017</v>
      </c>
      <c r="B44" s="285" t="s">
        <v>113</v>
      </c>
      <c r="C44" s="223">
        <v>0</v>
      </c>
      <c r="D44" s="225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0</v>
      </c>
      <c r="N44" s="225">
        <v>0</v>
      </c>
      <c r="O44" s="225">
        <v>0</v>
      </c>
      <c r="P44" s="227">
        <f t="shared" si="2"/>
        <v>0</v>
      </c>
    </row>
    <row r="45" spans="1:16" ht="12.75">
      <c r="A45" s="286">
        <v>3000</v>
      </c>
      <c r="B45" s="285" t="s">
        <v>114</v>
      </c>
      <c r="C45" s="303">
        <v>0</v>
      </c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>
        <f t="shared" si="2"/>
        <v>0</v>
      </c>
    </row>
    <row r="46" spans="1:17" ht="12.75">
      <c r="A46" s="286">
        <v>4000</v>
      </c>
      <c r="B46" s="285" t="s">
        <v>115</v>
      </c>
      <c r="C46" s="304">
        <f>'POA-05'!C29-'POA-06'!D18</f>
        <v>518811430</v>
      </c>
      <c r="D46" s="299">
        <v>0</v>
      </c>
      <c r="E46" s="299">
        <f>+('POA-05'!C23+'POA-05'!C24+'POA-05'!C26+'POA-05'!C28)*50%</f>
        <v>90000000</v>
      </c>
      <c r="F46" s="299">
        <f>+'POA-05'!C25/2</f>
        <v>65905715</v>
      </c>
      <c r="G46" s="305">
        <f>+'POA-05'!C27/2</f>
        <v>105000000</v>
      </c>
      <c r="H46" s="299">
        <f>+E46/2</f>
        <v>45000000</v>
      </c>
      <c r="I46" s="299">
        <v>0</v>
      </c>
      <c r="J46" s="299">
        <f>+E46/2</f>
        <v>45000000</v>
      </c>
      <c r="K46" s="299">
        <f>+'POA-05'!C25/2-'POA-06'!D18</f>
        <v>62905715</v>
      </c>
      <c r="L46" s="306"/>
      <c r="M46" s="307"/>
      <c r="N46" s="307"/>
      <c r="O46" s="299">
        <f>+'POA-05'!C27/2</f>
        <v>105000000</v>
      </c>
      <c r="P46" s="307">
        <f t="shared" si="2"/>
        <v>518811430</v>
      </c>
      <c r="Q46" s="49"/>
    </row>
    <row r="47" spans="1:17" ht="12.75">
      <c r="A47" s="286">
        <v>5000</v>
      </c>
      <c r="B47" s="285" t="s">
        <v>116</v>
      </c>
      <c r="C47" s="304">
        <f>'POA-05'!C20-'POA-06'!D20</f>
        <v>426242453</v>
      </c>
      <c r="D47" s="299">
        <v>0</v>
      </c>
      <c r="E47" s="299">
        <f>+('POA-05'!C16+'POA-05'!C19)/2</f>
        <v>105121226.5</v>
      </c>
      <c r="F47" s="299">
        <f>+('POA-05'!C15+'POA-05'!C17+'POA-05'!C18)/2</f>
        <v>111000000</v>
      </c>
      <c r="G47" s="299"/>
      <c r="H47" s="299"/>
      <c r="I47" s="299">
        <f>+F47/2</f>
        <v>55500000</v>
      </c>
      <c r="J47" s="304"/>
      <c r="K47" s="304"/>
      <c r="L47" s="304"/>
      <c r="M47" s="299">
        <f>+F47/2-'POA-06'!D20</f>
        <v>49500000</v>
      </c>
      <c r="N47" s="304"/>
      <c r="O47" s="304">
        <f>+('POA-05'!C16+'POA-05'!C19)/2</f>
        <v>105121226.5</v>
      </c>
      <c r="P47" s="307">
        <f t="shared" si="2"/>
        <v>426242453</v>
      </c>
      <c r="Q47" s="49"/>
    </row>
    <row r="48" spans="1:16" ht="12.75">
      <c r="A48" s="286">
        <v>6000</v>
      </c>
      <c r="B48" s="285" t="s">
        <v>117</v>
      </c>
      <c r="C48" s="308">
        <v>0</v>
      </c>
      <c r="D48" s="307"/>
      <c r="E48" s="307"/>
      <c r="F48" s="309"/>
      <c r="G48" s="307"/>
      <c r="H48" s="307"/>
      <c r="I48" s="307"/>
      <c r="J48" s="307"/>
      <c r="K48" s="307"/>
      <c r="L48" s="307"/>
      <c r="M48" s="307"/>
      <c r="N48" s="307"/>
      <c r="O48" s="307"/>
      <c r="P48" s="307">
        <f t="shared" si="2"/>
        <v>0</v>
      </c>
    </row>
    <row r="49" spans="1:16" ht="12.75">
      <c r="A49" s="286">
        <v>7000</v>
      </c>
      <c r="B49" s="285" t="s">
        <v>118</v>
      </c>
      <c r="C49" s="308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>
        <f t="shared" si="2"/>
        <v>0</v>
      </c>
    </row>
    <row r="50" spans="1:16" ht="12.75">
      <c r="A50" s="289"/>
      <c r="B50" s="289" t="s">
        <v>31</v>
      </c>
      <c r="C50" s="298">
        <f>+C11+C14+C45+C46+C47+C48+C49</f>
        <v>1022242453</v>
      </c>
      <c r="D50" s="298">
        <f>+D11+D14+D45+D46+D47+D48+D49</f>
        <v>0</v>
      </c>
      <c r="E50" s="298">
        <f>+E11+E14+E45+E46+E47+E48+E49</f>
        <v>195121226.5</v>
      </c>
      <c r="F50" s="298">
        <f>+F11+F14+F45+F46+F47+F48+F49</f>
        <v>176905715</v>
      </c>
      <c r="G50" s="298">
        <f aca="true" t="shared" si="4" ref="G50:O50">+G11+G14+G45+G46+G47+G48+G49</f>
        <v>105000000</v>
      </c>
      <c r="H50" s="298">
        <f t="shared" si="4"/>
        <v>45000000</v>
      </c>
      <c r="I50" s="298">
        <f t="shared" si="4"/>
        <v>55500000</v>
      </c>
      <c r="J50" s="298">
        <f t="shared" si="4"/>
        <v>45000000</v>
      </c>
      <c r="K50" s="298">
        <f t="shared" si="4"/>
        <v>76405748</v>
      </c>
      <c r="L50" s="298">
        <f t="shared" si="4"/>
        <v>15079045</v>
      </c>
      <c r="M50" s="298">
        <f t="shared" si="4"/>
        <v>62791097</v>
      </c>
      <c r="N50" s="298">
        <f t="shared" si="4"/>
        <v>13291097</v>
      </c>
      <c r="O50" s="298">
        <f t="shared" si="4"/>
        <v>232148523.5</v>
      </c>
      <c r="P50" s="298">
        <f>+P11+P14+P45+P46+P47+P48+P49</f>
        <v>1022242452</v>
      </c>
    </row>
    <row r="51" ht="10.5"/>
    <row r="52" ht="10.5"/>
    <row r="53" spans="6:15" ht="10.5"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3:15" ht="10.5">
      <c r="C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6:16" ht="11.25">
      <c r="F55" s="49"/>
      <c r="G55" s="156"/>
      <c r="H55" s="49"/>
      <c r="I55" s="49"/>
      <c r="J55" s="49"/>
      <c r="K55" s="49"/>
      <c r="L55" s="49"/>
      <c r="M55" s="49"/>
      <c r="N55" s="49"/>
      <c r="O55" s="49"/>
      <c r="P55" s="49"/>
    </row>
    <row r="56" spans="6:16" ht="11.25">
      <c r="F56" s="49"/>
      <c r="G56" s="157"/>
      <c r="H56" s="49"/>
      <c r="I56" s="49"/>
      <c r="J56" s="49"/>
      <c r="K56" s="49"/>
      <c r="L56" s="49"/>
      <c r="M56" s="49"/>
      <c r="N56" s="49"/>
      <c r="O56" s="49"/>
      <c r="P56" s="49"/>
    </row>
    <row r="57" spans="5:15" ht="11.25">
      <c r="E57" s="49"/>
      <c r="F57" s="49"/>
      <c r="G57" s="155"/>
      <c r="H57" s="49"/>
      <c r="I57" s="49"/>
      <c r="J57" s="49"/>
      <c r="K57" s="49"/>
      <c r="L57" s="49"/>
      <c r="M57" s="49"/>
      <c r="N57" s="49"/>
      <c r="O57" s="49"/>
    </row>
    <row r="58" spans="5:15" ht="10.5"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5:15" ht="10.5"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5:15" ht="10.5"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5:15" ht="10.5"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5:16" ht="10.5"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6:15" ht="10.5"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6:15" ht="10.5"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7" spans="5:16" ht="10.5">
      <c r="E67" s="49"/>
      <c r="P67" s="49"/>
    </row>
    <row r="68" ht="10.5">
      <c r="E68" s="49"/>
    </row>
  </sheetData>
  <sheetProtection/>
  <mergeCells count="13">
    <mergeCell ref="P9:P10"/>
    <mergeCell ref="A9:A10"/>
    <mergeCell ref="B9:B10"/>
    <mergeCell ref="C9:C10"/>
    <mergeCell ref="D9:O9"/>
    <mergeCell ref="A8:O8"/>
    <mergeCell ref="C5:E5"/>
    <mergeCell ref="F5:H5"/>
    <mergeCell ref="C6:E6"/>
    <mergeCell ref="F6:H6"/>
    <mergeCell ref="A7:O7"/>
    <mergeCell ref="A1:B6"/>
    <mergeCell ref="C1:H4"/>
  </mergeCells>
  <printOptions horizontalCentered="1" verticalCentered="1"/>
  <pageMargins left="0.984251968503937" right="1.0236220472440944" top="0.984251968503937" bottom="0.984251968503937" header="0" footer="0"/>
  <pageSetup horizontalDpi="600" verticalDpi="600" orientation="landscape" paperSize="14" scale="8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48" sqref="E48"/>
    </sheetView>
  </sheetViews>
  <sheetFormatPr defaultColWidth="11.421875" defaultRowHeight="12.75"/>
  <cols>
    <col min="2" max="2" width="17.57421875" style="0" customWidth="1"/>
    <col min="3" max="3" width="20.8515625" style="0" customWidth="1"/>
    <col min="4" max="4" width="19.00390625" style="0" customWidth="1"/>
    <col min="5" max="5" width="22.00390625" style="0" customWidth="1"/>
    <col min="6" max="6" width="16.00390625" style="0" customWidth="1"/>
    <col min="7" max="7" width="8.7109375" style="0" customWidth="1"/>
    <col min="8" max="8" width="11.28125" style="0" customWidth="1"/>
    <col min="9" max="9" width="13.140625" style="0" customWidth="1"/>
  </cols>
  <sheetData>
    <row r="1" spans="1:9" ht="12.75">
      <c r="A1" s="371"/>
      <c r="B1" s="372"/>
      <c r="C1" s="379" t="s">
        <v>190</v>
      </c>
      <c r="D1" s="380"/>
      <c r="E1" s="380"/>
      <c r="F1" s="380"/>
      <c r="G1" s="380"/>
      <c r="H1" s="381"/>
      <c r="I1" s="228"/>
    </row>
    <row r="2" spans="1:9" ht="12.75">
      <c r="A2" s="373"/>
      <c r="B2" s="374"/>
      <c r="C2" s="382"/>
      <c r="D2" s="383"/>
      <c r="E2" s="383"/>
      <c r="F2" s="383"/>
      <c r="G2" s="383"/>
      <c r="H2" s="384"/>
      <c r="I2" s="228"/>
    </row>
    <row r="3" spans="1:9" ht="12.75">
      <c r="A3" s="373"/>
      <c r="B3" s="374"/>
      <c r="C3" s="382"/>
      <c r="D3" s="383"/>
      <c r="E3" s="383"/>
      <c r="F3" s="383"/>
      <c r="G3" s="383"/>
      <c r="H3" s="384"/>
      <c r="I3" s="228" t="s">
        <v>191</v>
      </c>
    </row>
    <row r="4" spans="1:9" ht="12.75">
      <c r="A4" s="373"/>
      <c r="B4" s="374"/>
      <c r="C4" s="385"/>
      <c r="D4" s="386"/>
      <c r="E4" s="386"/>
      <c r="F4" s="386"/>
      <c r="G4" s="386"/>
      <c r="H4" s="387"/>
      <c r="I4" s="228" t="s">
        <v>192</v>
      </c>
    </row>
    <row r="5" spans="1:9" ht="13.5">
      <c r="A5" s="373"/>
      <c r="B5" s="374"/>
      <c r="C5" s="402" t="s">
        <v>193</v>
      </c>
      <c r="D5" s="403"/>
      <c r="E5" s="404"/>
      <c r="F5" s="402" t="s">
        <v>194</v>
      </c>
      <c r="G5" s="403"/>
      <c r="H5" s="403"/>
      <c r="I5" s="228"/>
    </row>
    <row r="6" spans="1:9" ht="14.25" customHeight="1">
      <c r="A6" s="375"/>
      <c r="B6" s="376"/>
      <c r="C6" s="402">
        <v>0</v>
      </c>
      <c r="D6" s="403"/>
      <c r="E6" s="404"/>
      <c r="F6" s="402" t="s">
        <v>195</v>
      </c>
      <c r="G6" s="403"/>
      <c r="H6" s="403"/>
      <c r="I6" s="228"/>
    </row>
    <row r="7" spans="1:8" ht="18.75" customHeight="1">
      <c r="A7" s="474" t="s">
        <v>7</v>
      </c>
      <c r="B7" s="474"/>
      <c r="C7" s="474" t="str">
        <f>'POA-01'!C7:G7</f>
        <v>FORTALECIMIENTO AL ORDENAMIENTO AMBIENTAL Y TERRITORIAL</v>
      </c>
      <c r="D7" s="474"/>
      <c r="E7" s="474"/>
      <c r="F7" s="474"/>
      <c r="G7" s="295" t="s">
        <v>119</v>
      </c>
      <c r="H7" s="296" t="s">
        <v>201</v>
      </c>
    </row>
    <row r="8" spans="1:8" ht="14.25">
      <c r="A8" s="377" t="s">
        <v>8</v>
      </c>
      <c r="B8" s="377"/>
      <c r="C8" s="361">
        <f>'POA-01'!C8</f>
        <v>1022242453</v>
      </c>
      <c r="D8" s="231"/>
      <c r="F8" s="26"/>
      <c r="G8" s="26"/>
      <c r="H8" s="25"/>
    </row>
    <row r="9" spans="1:8" ht="14.25">
      <c r="A9" s="377" t="s">
        <v>10</v>
      </c>
      <c r="B9" s="377"/>
      <c r="C9" s="235">
        <f>'POA-01'!D9</f>
        <v>0</v>
      </c>
      <c r="D9" s="25"/>
      <c r="F9" s="26"/>
      <c r="G9" s="26"/>
      <c r="H9" s="25"/>
    </row>
    <row r="10" spans="1:8" ht="16.5">
      <c r="A10" s="377" t="s">
        <v>9</v>
      </c>
      <c r="B10" s="377"/>
      <c r="C10" s="235">
        <f>'POA-01'!C10</f>
        <v>1022242453</v>
      </c>
      <c r="D10" s="264"/>
      <c r="F10" s="26"/>
      <c r="G10" s="26"/>
      <c r="H10" s="25"/>
    </row>
    <row r="11" spans="3:5" ht="15" customHeight="1">
      <c r="C11" s="51"/>
      <c r="D11" s="53" t="s">
        <v>28</v>
      </c>
      <c r="E11" s="52" t="s">
        <v>55</v>
      </c>
    </row>
    <row r="12" spans="3:5" ht="16.5" customHeight="1">
      <c r="C12" s="53">
        <v>1000</v>
      </c>
      <c r="D12" s="68" t="s">
        <v>154</v>
      </c>
      <c r="E12" s="54">
        <f>'POA-07'!C11</f>
        <v>68188570</v>
      </c>
    </row>
    <row r="13" spans="3:5" ht="12.75" hidden="1">
      <c r="C13" s="51">
        <v>1001</v>
      </c>
      <c r="D13" s="69" t="s">
        <v>69</v>
      </c>
      <c r="E13" s="56" t="e">
        <f>'POA-02'!#REF!</f>
        <v>#REF!</v>
      </c>
    </row>
    <row r="14" spans="3:5" ht="12.75" hidden="1">
      <c r="C14" s="51">
        <v>1002</v>
      </c>
      <c r="D14" s="69" t="s">
        <v>70</v>
      </c>
      <c r="E14" s="56" t="e">
        <f>'POA-02'!#REF!</f>
        <v>#REF!</v>
      </c>
    </row>
    <row r="15" spans="3:5" ht="18.75" customHeight="1">
      <c r="C15" s="53">
        <v>2000</v>
      </c>
      <c r="D15" s="69" t="s">
        <v>155</v>
      </c>
      <c r="E15" s="54">
        <f>'POA-07'!C14</f>
        <v>9000000</v>
      </c>
    </row>
    <row r="16" spans="3:5" ht="12.75" hidden="1">
      <c r="C16" s="51">
        <v>2001</v>
      </c>
      <c r="D16" s="69" t="s">
        <v>72</v>
      </c>
      <c r="E16" s="57">
        <f>'POA-04'!G25</f>
        <v>0</v>
      </c>
    </row>
    <row r="17" spans="3:5" ht="12.75" hidden="1">
      <c r="C17" s="51">
        <v>2002</v>
      </c>
      <c r="D17" s="69" t="s">
        <v>73</v>
      </c>
      <c r="E17" s="57">
        <f>'POA-03'!H30</f>
        <v>0</v>
      </c>
    </row>
    <row r="18" spans="3:5" ht="12.75" hidden="1">
      <c r="C18" s="51" t="s">
        <v>74</v>
      </c>
      <c r="D18" s="69" t="s">
        <v>75</v>
      </c>
      <c r="E18" s="57"/>
    </row>
    <row r="19" spans="3:5" ht="12.75" hidden="1">
      <c r="C19" s="51" t="s">
        <v>76</v>
      </c>
      <c r="D19" s="69" t="s">
        <v>77</v>
      </c>
      <c r="E19" s="57"/>
    </row>
    <row r="20" spans="3:5" ht="12.75" hidden="1">
      <c r="C20" s="51" t="s">
        <v>78</v>
      </c>
      <c r="D20" s="69" t="s">
        <v>79</v>
      </c>
      <c r="E20" s="57"/>
    </row>
    <row r="21" spans="3:5" ht="21.75" hidden="1">
      <c r="C21" s="51">
        <v>2003</v>
      </c>
      <c r="D21" s="70" t="s">
        <v>80</v>
      </c>
      <c r="E21" s="56">
        <f>'POA-06'!D15</f>
        <v>0</v>
      </c>
    </row>
    <row r="22" spans="3:5" ht="12.75" hidden="1">
      <c r="C22" s="51">
        <v>2004</v>
      </c>
      <c r="D22" s="69" t="s">
        <v>81</v>
      </c>
      <c r="E22" s="56">
        <f>'POA-06'!D16</f>
        <v>0</v>
      </c>
    </row>
    <row r="23" spans="3:5" ht="12.75" hidden="1">
      <c r="C23" s="51" t="s">
        <v>82</v>
      </c>
      <c r="D23" s="69" t="s">
        <v>83</v>
      </c>
      <c r="E23" s="57"/>
    </row>
    <row r="24" spans="3:5" ht="12.75" hidden="1">
      <c r="C24" s="51" t="s">
        <v>84</v>
      </c>
      <c r="D24" s="69" t="s">
        <v>85</v>
      </c>
      <c r="E24" s="57"/>
    </row>
    <row r="25" spans="3:5" ht="12.75" hidden="1">
      <c r="C25" s="51" t="s">
        <v>86</v>
      </c>
      <c r="D25" s="69" t="s">
        <v>87</v>
      </c>
      <c r="E25" s="57"/>
    </row>
    <row r="26" spans="3:5" ht="12.75" hidden="1">
      <c r="C26" s="51">
        <v>2005</v>
      </c>
      <c r="D26" s="69" t="s">
        <v>88</v>
      </c>
      <c r="E26" s="56">
        <v>0</v>
      </c>
    </row>
    <row r="27" spans="3:5" ht="12.75" hidden="1">
      <c r="C27" s="51" t="s">
        <v>89</v>
      </c>
      <c r="D27" s="69" t="s">
        <v>90</v>
      </c>
      <c r="E27" s="57"/>
    </row>
    <row r="28" spans="3:5" ht="12.75" hidden="1">
      <c r="C28" s="51" t="s">
        <v>91</v>
      </c>
      <c r="D28" s="69" t="s">
        <v>92</v>
      </c>
      <c r="E28" s="57"/>
    </row>
    <row r="29" spans="3:5" ht="12.75" hidden="1">
      <c r="C29" s="51">
        <v>2006</v>
      </c>
      <c r="D29" s="69" t="s">
        <v>93</v>
      </c>
      <c r="E29" s="56">
        <f>'POA-06'!D18</f>
        <v>3000000</v>
      </c>
    </row>
    <row r="30" spans="3:5" ht="12.75" hidden="1">
      <c r="C30" s="51" t="s">
        <v>94</v>
      </c>
      <c r="D30" s="69" t="s">
        <v>95</v>
      </c>
      <c r="E30" s="57"/>
    </row>
    <row r="31" spans="3:5" ht="21.75" hidden="1">
      <c r="C31" s="51" t="s">
        <v>96</v>
      </c>
      <c r="D31" s="70" t="s">
        <v>151</v>
      </c>
      <c r="E31" s="57"/>
    </row>
    <row r="32" spans="3:5" ht="12.75" hidden="1">
      <c r="C32" s="51" t="s">
        <v>97</v>
      </c>
      <c r="D32" s="69" t="s">
        <v>98</v>
      </c>
      <c r="E32" s="57"/>
    </row>
    <row r="33" spans="3:5" ht="21.75" hidden="1">
      <c r="C33" s="51">
        <v>2007</v>
      </c>
      <c r="D33" s="70" t="s">
        <v>99</v>
      </c>
      <c r="E33" s="56">
        <f>'POA-06'!D19</f>
        <v>0</v>
      </c>
    </row>
    <row r="34" spans="3:5" ht="21.75" hidden="1">
      <c r="C34" s="51">
        <v>2008</v>
      </c>
      <c r="D34" s="70" t="s">
        <v>100</v>
      </c>
      <c r="E34" s="56">
        <f>'POA-06'!D17</f>
        <v>0</v>
      </c>
    </row>
    <row r="35" spans="3:5" ht="12.75" hidden="1">
      <c r="C35" s="51">
        <v>2009</v>
      </c>
      <c r="D35" s="69" t="s">
        <v>101</v>
      </c>
      <c r="E35" s="56">
        <v>0</v>
      </c>
    </row>
    <row r="36" spans="3:5" ht="21.75" hidden="1">
      <c r="C36" s="51">
        <v>2010</v>
      </c>
      <c r="D36" s="70" t="s">
        <v>102</v>
      </c>
      <c r="E36" s="56">
        <v>0</v>
      </c>
    </row>
    <row r="37" spans="3:5" ht="12.75" hidden="1">
      <c r="C37" s="51">
        <v>2011</v>
      </c>
      <c r="D37" s="69" t="s">
        <v>103</v>
      </c>
      <c r="E37" s="56">
        <f>'POA-06'!D23</f>
        <v>0</v>
      </c>
    </row>
    <row r="38" spans="3:5" ht="21.75" hidden="1">
      <c r="C38" s="51">
        <v>2012</v>
      </c>
      <c r="D38" s="70" t="s">
        <v>104</v>
      </c>
      <c r="E38" s="56">
        <f>'POA-06'!D24</f>
        <v>0</v>
      </c>
    </row>
    <row r="39" spans="3:5" ht="12.75" hidden="1">
      <c r="C39" s="51">
        <v>2013</v>
      </c>
      <c r="D39" s="69" t="s">
        <v>105</v>
      </c>
      <c r="E39" s="56">
        <f>'POA-06'!D22</f>
        <v>0</v>
      </c>
    </row>
    <row r="40" spans="3:5" ht="12.75" hidden="1">
      <c r="C40" s="51">
        <v>2014</v>
      </c>
      <c r="D40" s="69" t="s">
        <v>106</v>
      </c>
      <c r="E40" s="56">
        <v>0</v>
      </c>
    </row>
    <row r="41" spans="3:5" ht="12.75" hidden="1">
      <c r="C41" s="51">
        <v>2015</v>
      </c>
      <c r="D41" s="69" t="s">
        <v>107</v>
      </c>
      <c r="E41" s="56">
        <f>'POA-06'!D27</f>
        <v>0</v>
      </c>
    </row>
    <row r="42" spans="3:5" ht="12.75" hidden="1">
      <c r="C42" s="51" t="s">
        <v>108</v>
      </c>
      <c r="D42" s="69" t="s">
        <v>109</v>
      </c>
      <c r="E42" s="57"/>
    </row>
    <row r="43" spans="3:5" ht="12.75" hidden="1">
      <c r="C43" s="51" t="s">
        <v>110</v>
      </c>
      <c r="D43" s="69" t="s">
        <v>111</v>
      </c>
      <c r="E43" s="57"/>
    </row>
    <row r="44" spans="3:5" ht="12.75" hidden="1">
      <c r="C44" s="51">
        <v>2016</v>
      </c>
      <c r="D44" s="69" t="s">
        <v>112</v>
      </c>
      <c r="E44" s="57">
        <f>'POA-06'!D28</f>
        <v>0</v>
      </c>
    </row>
    <row r="45" spans="3:5" ht="12.75" hidden="1">
      <c r="C45" s="51">
        <v>2017</v>
      </c>
      <c r="D45" s="69" t="s">
        <v>113</v>
      </c>
      <c r="E45" s="57">
        <v>0</v>
      </c>
    </row>
    <row r="46" spans="3:5" ht="12.75" hidden="1">
      <c r="C46" s="53">
        <v>3000</v>
      </c>
      <c r="D46" s="69" t="s">
        <v>114</v>
      </c>
      <c r="E46" s="55">
        <v>0</v>
      </c>
    </row>
    <row r="47" spans="3:5" ht="18.75" customHeight="1">
      <c r="C47" s="53">
        <v>5000</v>
      </c>
      <c r="D47" s="69" t="s">
        <v>176</v>
      </c>
      <c r="E47" s="54">
        <f>'POA-07'!C46+'POA-07'!C47</f>
        <v>945053883</v>
      </c>
    </row>
    <row r="48" spans="3:5" ht="15" customHeight="1">
      <c r="C48" s="53"/>
      <c r="D48" s="51"/>
      <c r="E48" s="54">
        <f>E12+E15+E47</f>
        <v>1022242453</v>
      </c>
    </row>
    <row r="49" spans="1:3" ht="12.75" hidden="1">
      <c r="A49" s="53">
        <v>7000</v>
      </c>
      <c r="B49" s="51" t="s">
        <v>118</v>
      </c>
      <c r="C49" s="54">
        <v>0</v>
      </c>
    </row>
    <row r="50" spans="1:3" ht="12.75" hidden="1">
      <c r="A50" s="53"/>
      <c r="B50" s="53" t="s">
        <v>31</v>
      </c>
      <c r="C50" s="54" t="e">
        <f>+E12+E15+E46+#REF!+E47+E48+C49</f>
        <v>#REF!</v>
      </c>
    </row>
    <row r="70" ht="6.75" customHeight="1"/>
    <row r="71" ht="19.5" customHeight="1" hidden="1"/>
  </sheetData>
  <sheetProtection/>
  <mergeCells count="11">
    <mergeCell ref="A10:B10"/>
    <mergeCell ref="A8:B8"/>
    <mergeCell ref="A9:B9"/>
    <mergeCell ref="C7:F7"/>
    <mergeCell ref="A7:B7"/>
    <mergeCell ref="A1:B6"/>
    <mergeCell ref="C6:E6"/>
    <mergeCell ref="F6:H6"/>
    <mergeCell ref="C1:H4"/>
    <mergeCell ref="C5:E5"/>
    <mergeCell ref="F5:H5"/>
  </mergeCells>
  <printOptions horizontalCentered="1" verticalCentered="1"/>
  <pageMargins left="0.9055118110236221" right="0.9448818897637796" top="0.64" bottom="0.984251968503937" header="0" footer="0"/>
  <pageSetup horizontalDpi="600" verticalDpi="600" orientation="landscape" paperSize="1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2" sqref="C22:C23"/>
    </sheetView>
  </sheetViews>
  <sheetFormatPr defaultColWidth="11.421875" defaultRowHeight="12.75"/>
  <cols>
    <col min="1" max="1" width="7.140625" style="0" customWidth="1"/>
    <col min="2" max="2" width="17.7109375" style="0" customWidth="1"/>
    <col min="3" max="3" width="11.140625" style="0" customWidth="1"/>
    <col min="4" max="4" width="10.28125" style="0" customWidth="1"/>
    <col min="5" max="5" width="10.140625" style="0" customWidth="1"/>
    <col min="6" max="7" width="10.8515625" style="0" customWidth="1"/>
    <col min="8" max="8" width="12.8515625" style="0" customWidth="1"/>
    <col min="9" max="9" width="10.140625" style="0" customWidth="1"/>
    <col min="10" max="10" width="10.57421875" style="0" customWidth="1"/>
    <col min="11" max="11" width="11.140625" style="0" customWidth="1"/>
    <col min="12" max="12" width="10.28125" style="0" customWidth="1"/>
    <col min="13" max="13" width="10.00390625" style="0" customWidth="1"/>
    <col min="14" max="14" width="12.00390625" style="0" customWidth="1"/>
    <col min="15" max="15" width="12.7109375" style="0" bestFit="1" customWidth="1"/>
  </cols>
  <sheetData>
    <row r="1" spans="1:13" ht="12.75" customHeight="1">
      <c r="A1" s="371"/>
      <c r="B1" s="372"/>
      <c r="C1" s="379" t="s">
        <v>216</v>
      </c>
      <c r="D1" s="380"/>
      <c r="E1" s="380"/>
      <c r="F1" s="380"/>
      <c r="G1" s="381"/>
      <c r="H1" s="228"/>
      <c r="I1" s="257"/>
      <c r="J1" s="358"/>
      <c r="K1" s="358"/>
      <c r="L1" s="358"/>
      <c r="M1" s="358"/>
    </row>
    <row r="2" spans="1:13" ht="12.75" customHeight="1">
      <c r="A2" s="373"/>
      <c r="B2" s="374"/>
      <c r="C2" s="382"/>
      <c r="D2" s="383"/>
      <c r="E2" s="383"/>
      <c r="F2" s="383"/>
      <c r="G2" s="384"/>
      <c r="H2" s="228"/>
      <c r="I2" s="257"/>
      <c r="J2" s="358"/>
      <c r="K2" s="358"/>
      <c r="L2" s="358"/>
      <c r="M2" s="358"/>
    </row>
    <row r="3" spans="1:13" ht="12.75" customHeight="1">
      <c r="A3" s="373"/>
      <c r="B3" s="374"/>
      <c r="C3" s="382"/>
      <c r="D3" s="383"/>
      <c r="E3" s="383"/>
      <c r="F3" s="383"/>
      <c r="G3" s="384"/>
      <c r="H3" s="228" t="s">
        <v>191</v>
      </c>
      <c r="I3" s="257"/>
      <c r="J3" s="358"/>
      <c r="K3" s="358"/>
      <c r="L3" s="358"/>
      <c r="M3" s="358"/>
    </row>
    <row r="4" spans="1:13" ht="12.75" customHeight="1">
      <c r="A4" s="373"/>
      <c r="B4" s="374"/>
      <c r="C4" s="385"/>
      <c r="D4" s="386"/>
      <c r="E4" s="386"/>
      <c r="F4" s="386"/>
      <c r="G4" s="387"/>
      <c r="H4" s="228" t="s">
        <v>200</v>
      </c>
      <c r="I4" s="258"/>
      <c r="J4" s="358"/>
      <c r="K4" s="358"/>
      <c r="L4" s="358"/>
      <c r="M4" s="358"/>
    </row>
    <row r="5" spans="1:13" ht="13.5">
      <c r="A5" s="373"/>
      <c r="B5" s="374"/>
      <c r="C5" s="402" t="s">
        <v>193</v>
      </c>
      <c r="D5" s="404"/>
      <c r="E5" s="402" t="s">
        <v>194</v>
      </c>
      <c r="F5" s="403"/>
      <c r="G5" s="403"/>
      <c r="H5" s="228"/>
      <c r="I5" s="257"/>
      <c r="J5" s="358"/>
      <c r="K5" s="358"/>
      <c r="L5" s="358"/>
      <c r="M5" s="358"/>
    </row>
    <row r="6" spans="1:14" ht="13.5">
      <c r="A6" s="375"/>
      <c r="B6" s="376"/>
      <c r="C6" s="402">
        <v>0</v>
      </c>
      <c r="D6" s="404"/>
      <c r="E6" s="402" t="s">
        <v>195</v>
      </c>
      <c r="F6" s="403"/>
      <c r="G6" s="403"/>
      <c r="H6" s="228"/>
      <c r="I6" s="259"/>
      <c r="J6" s="358"/>
      <c r="K6" s="358"/>
      <c r="L6" s="358"/>
      <c r="M6" s="358"/>
      <c r="N6" s="294"/>
    </row>
    <row r="7" spans="1:14" ht="13.5">
      <c r="A7" s="461" t="s">
        <v>173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291"/>
    </row>
    <row r="8" spans="1:14" ht="14.25" thickBot="1">
      <c r="A8" s="473" t="s">
        <v>180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</row>
    <row r="9" spans="1:14" ht="14.25" thickBot="1">
      <c r="A9" s="464"/>
      <c r="B9" s="476" t="s">
        <v>28</v>
      </c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78" t="s">
        <v>31</v>
      </c>
    </row>
    <row r="10" spans="1:14" ht="14.25" thickBot="1">
      <c r="A10" s="465"/>
      <c r="B10" s="477"/>
      <c r="C10" s="280" t="s">
        <v>159</v>
      </c>
      <c r="D10" s="280" t="s">
        <v>160</v>
      </c>
      <c r="E10" s="280" t="s">
        <v>161</v>
      </c>
      <c r="F10" s="280" t="s">
        <v>162</v>
      </c>
      <c r="G10" s="280" t="s">
        <v>163</v>
      </c>
      <c r="H10" s="280" t="s">
        <v>164</v>
      </c>
      <c r="I10" s="280" t="s">
        <v>165</v>
      </c>
      <c r="J10" s="280" t="s">
        <v>166</v>
      </c>
      <c r="K10" s="280" t="s">
        <v>167</v>
      </c>
      <c r="L10" s="280" t="s">
        <v>168</v>
      </c>
      <c r="M10" s="280" t="s">
        <v>169</v>
      </c>
      <c r="N10" s="479"/>
    </row>
    <row r="11" spans="1:16" ht="13.5">
      <c r="A11" s="283">
        <v>1000</v>
      </c>
      <c r="B11" s="284" t="s">
        <v>68</v>
      </c>
      <c r="C11" s="290">
        <f aca="true" t="shared" si="0" ref="C11:M11">SUM(C12:C13)</f>
        <v>9440958.5</v>
      </c>
      <c r="D11" s="290">
        <f t="shared" si="0"/>
        <v>9440958.5</v>
      </c>
      <c r="E11" s="290">
        <f t="shared" si="0"/>
        <v>10598951.666666666</v>
      </c>
      <c r="F11" s="290">
        <f t="shared" si="0"/>
        <v>16598951.666666666</v>
      </c>
      <c r="G11" s="290">
        <f t="shared" si="0"/>
        <v>10598951.666666666</v>
      </c>
      <c r="H11" s="290">
        <f t="shared" si="0"/>
        <v>5754899</v>
      </c>
      <c r="I11" s="290">
        <f t="shared" si="0"/>
        <v>0</v>
      </c>
      <c r="J11" s="290">
        <f t="shared" si="0"/>
        <v>5754899</v>
      </c>
      <c r="K11" s="290">
        <f t="shared" si="0"/>
        <v>0</v>
      </c>
      <c r="L11" s="290">
        <f t="shared" si="0"/>
        <v>0</v>
      </c>
      <c r="M11" s="290">
        <f t="shared" si="0"/>
        <v>0</v>
      </c>
      <c r="N11" s="227">
        <f>+N12+N13</f>
        <v>68188570</v>
      </c>
      <c r="O11" s="102"/>
      <c r="P11" s="102"/>
    </row>
    <row r="12" spans="1:15" ht="13.5">
      <c r="A12" s="285">
        <v>1001</v>
      </c>
      <c r="B12" s="285" t="s">
        <v>69</v>
      </c>
      <c r="C12" s="225">
        <v>0</v>
      </c>
      <c r="D12" s="225">
        <v>0</v>
      </c>
      <c r="E12" s="225">
        <v>0</v>
      </c>
      <c r="F12" s="225">
        <f>+'POA-02'!J15</f>
        <v>6000000</v>
      </c>
      <c r="G12" s="225">
        <v>0</v>
      </c>
      <c r="H12" s="225">
        <v>0</v>
      </c>
      <c r="I12" s="225"/>
      <c r="J12" s="225"/>
      <c r="K12" s="225"/>
      <c r="L12" s="225"/>
      <c r="M12" s="225"/>
      <c r="N12" s="227">
        <f>SUM(C12:M12)</f>
        <v>6000000</v>
      </c>
      <c r="O12" s="102"/>
    </row>
    <row r="13" spans="1:15" ht="13.5">
      <c r="A13" s="285">
        <v>1002</v>
      </c>
      <c r="B13" s="285" t="s">
        <v>70</v>
      </c>
      <c r="C13" s="225">
        <f>+'POA-02'!J19/2</f>
        <v>9440958.5</v>
      </c>
      <c r="D13" s="225">
        <v>9440958.5</v>
      </c>
      <c r="E13" s="225">
        <v>10598951.666666666</v>
      </c>
      <c r="F13" s="225">
        <v>10598951.666666666</v>
      </c>
      <c r="G13" s="225">
        <v>10598951.666666666</v>
      </c>
      <c r="H13" s="225">
        <f>+'POA-02'!J20/2</f>
        <v>5754899</v>
      </c>
      <c r="I13" s="292">
        <v>0</v>
      </c>
      <c r="J13" s="292">
        <v>5754899</v>
      </c>
      <c r="K13" s="292">
        <v>0</v>
      </c>
      <c r="L13" s="292">
        <v>0</v>
      </c>
      <c r="M13" s="292">
        <v>0</v>
      </c>
      <c r="N13" s="227">
        <f>SUM(C13:M13)</f>
        <v>62188569.99999999</v>
      </c>
      <c r="O13" s="102"/>
    </row>
    <row r="14" spans="1:15" ht="13.5">
      <c r="A14" s="286">
        <v>2000</v>
      </c>
      <c r="B14" s="285" t="s">
        <v>71</v>
      </c>
      <c r="C14" s="227">
        <f aca="true" t="shared" si="1" ref="C14:N14">+C15+C16+C20+C21+C25+C28+C32+C33+C34+C35+C36+C37+C38+C39+C40+C43+C44</f>
        <v>0</v>
      </c>
      <c r="D14" s="227">
        <f t="shared" si="1"/>
        <v>0</v>
      </c>
      <c r="E14" s="227">
        <f t="shared" si="1"/>
        <v>0</v>
      </c>
      <c r="F14" s="227">
        <f t="shared" si="1"/>
        <v>0</v>
      </c>
      <c r="G14" s="227">
        <f t="shared" si="1"/>
        <v>0</v>
      </c>
      <c r="H14" s="227">
        <f t="shared" si="1"/>
        <v>0</v>
      </c>
      <c r="I14" s="227">
        <f t="shared" si="1"/>
        <v>0</v>
      </c>
      <c r="J14" s="227">
        <f t="shared" si="1"/>
        <v>0</v>
      </c>
      <c r="K14" s="227">
        <f t="shared" si="1"/>
        <v>0</v>
      </c>
      <c r="L14" s="227">
        <f t="shared" si="1"/>
        <v>0</v>
      </c>
      <c r="M14" s="227">
        <f t="shared" si="1"/>
        <v>0</v>
      </c>
      <c r="N14" s="227">
        <f t="shared" si="1"/>
        <v>0</v>
      </c>
      <c r="O14" s="102"/>
    </row>
    <row r="15" spans="1:15" ht="13.5">
      <c r="A15" s="285">
        <v>2001</v>
      </c>
      <c r="B15" s="285" t="s">
        <v>72</v>
      </c>
      <c r="C15" s="225"/>
      <c r="D15" s="293"/>
      <c r="E15" s="225"/>
      <c r="F15" s="225">
        <v>0</v>
      </c>
      <c r="G15" s="225"/>
      <c r="H15" s="225">
        <v>0</v>
      </c>
      <c r="I15" s="225">
        <v>0</v>
      </c>
      <c r="J15" s="225">
        <v>0</v>
      </c>
      <c r="K15" s="225">
        <v>0</v>
      </c>
      <c r="L15" s="225"/>
      <c r="M15" s="225">
        <v>0</v>
      </c>
      <c r="N15" s="227">
        <f aca="true" t="shared" si="2" ref="N15:N50">SUM(C15:M15)</f>
        <v>0</v>
      </c>
      <c r="O15" s="102"/>
    </row>
    <row r="16" spans="1:15" ht="13.5">
      <c r="A16" s="285">
        <v>2002</v>
      </c>
      <c r="B16" s="285" t="s">
        <v>157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7">
        <f t="shared" si="2"/>
        <v>0</v>
      </c>
      <c r="O16" s="102"/>
    </row>
    <row r="17" spans="1:15" ht="13.5">
      <c r="A17" s="285" t="s">
        <v>74</v>
      </c>
      <c r="B17" s="285" t="s">
        <v>75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7">
        <f t="shared" si="2"/>
        <v>0</v>
      </c>
      <c r="O17" s="102"/>
    </row>
    <row r="18" spans="1:15" ht="13.5">
      <c r="A18" s="285" t="s">
        <v>76</v>
      </c>
      <c r="B18" s="285" t="s">
        <v>77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7">
        <f t="shared" si="2"/>
        <v>0</v>
      </c>
      <c r="O18" s="102"/>
    </row>
    <row r="19" spans="1:15" ht="13.5">
      <c r="A19" s="285" t="s">
        <v>78</v>
      </c>
      <c r="B19" s="285" t="s">
        <v>79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7">
        <f t="shared" si="2"/>
        <v>0</v>
      </c>
      <c r="O19" s="102"/>
    </row>
    <row r="20" spans="1:15" ht="13.5">
      <c r="A20" s="285">
        <v>2003</v>
      </c>
      <c r="B20" s="287" t="s">
        <v>244</v>
      </c>
      <c r="C20" s="225"/>
      <c r="D20" s="225">
        <v>0</v>
      </c>
      <c r="E20" s="225">
        <v>0</v>
      </c>
      <c r="F20" s="225"/>
      <c r="G20" s="225">
        <v>0</v>
      </c>
      <c r="H20" s="225"/>
      <c r="I20" s="225"/>
      <c r="J20" s="225"/>
      <c r="K20" s="225"/>
      <c r="L20" s="225"/>
      <c r="M20" s="225"/>
      <c r="N20" s="227">
        <f t="shared" si="2"/>
        <v>0</v>
      </c>
      <c r="O20" s="102"/>
    </row>
    <row r="21" spans="1:15" ht="13.5">
      <c r="A21" s="285">
        <v>2004</v>
      </c>
      <c r="B21" s="285" t="s">
        <v>81</v>
      </c>
      <c r="C21" s="225">
        <v>0</v>
      </c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7">
        <f t="shared" si="2"/>
        <v>0</v>
      </c>
      <c r="O21" s="102"/>
    </row>
    <row r="22" spans="1:15" ht="13.5">
      <c r="A22" s="285" t="s">
        <v>82</v>
      </c>
      <c r="B22" s="285" t="s">
        <v>83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7">
        <f t="shared" si="2"/>
        <v>0</v>
      </c>
      <c r="O22" s="102"/>
    </row>
    <row r="23" spans="1:15" ht="13.5">
      <c r="A23" s="285" t="s">
        <v>84</v>
      </c>
      <c r="B23" s="285" t="s">
        <v>85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7">
        <f t="shared" si="2"/>
        <v>0</v>
      </c>
      <c r="O23" s="102"/>
    </row>
    <row r="24" spans="1:15" ht="13.5">
      <c r="A24" s="285" t="s">
        <v>86</v>
      </c>
      <c r="B24" s="285" t="s">
        <v>87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7">
        <f t="shared" si="2"/>
        <v>0</v>
      </c>
      <c r="O24" s="102"/>
    </row>
    <row r="25" spans="1:15" ht="13.5">
      <c r="A25" s="285">
        <v>2005</v>
      </c>
      <c r="B25" s="285" t="s">
        <v>88</v>
      </c>
      <c r="C25" s="225">
        <v>0</v>
      </c>
      <c r="D25" s="225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7">
        <f t="shared" si="2"/>
        <v>0</v>
      </c>
      <c r="O25" s="102"/>
    </row>
    <row r="26" spans="1:15" ht="13.5">
      <c r="A26" s="285" t="s">
        <v>89</v>
      </c>
      <c r="B26" s="285" t="s">
        <v>90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7">
        <f t="shared" si="2"/>
        <v>0</v>
      </c>
      <c r="O26" s="102"/>
    </row>
    <row r="27" spans="1:15" ht="13.5">
      <c r="A27" s="285" t="s">
        <v>91</v>
      </c>
      <c r="B27" s="285" t="s">
        <v>92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7">
        <f t="shared" si="2"/>
        <v>0</v>
      </c>
      <c r="O27" s="102"/>
    </row>
    <row r="28" spans="1:15" ht="13.5">
      <c r="A28" s="285">
        <v>2006</v>
      </c>
      <c r="B28" s="285" t="s">
        <v>93</v>
      </c>
      <c r="C28" s="227">
        <f aca="true" t="shared" si="3" ref="C28:I28">SUM(C29:C31)</f>
        <v>0</v>
      </c>
      <c r="D28" s="227">
        <f t="shared" si="3"/>
        <v>0</v>
      </c>
      <c r="E28" s="227">
        <f t="shared" si="3"/>
        <v>0</v>
      </c>
      <c r="F28" s="227">
        <f t="shared" si="3"/>
        <v>0</v>
      </c>
      <c r="G28" s="227">
        <f t="shared" si="3"/>
        <v>0</v>
      </c>
      <c r="H28" s="227">
        <f t="shared" si="3"/>
        <v>0</v>
      </c>
      <c r="I28" s="227">
        <f t="shared" si="3"/>
        <v>0</v>
      </c>
      <c r="J28" s="227">
        <f>SUM(J29:J31)</f>
        <v>0</v>
      </c>
      <c r="K28" s="227">
        <f>SUM(K29:K31)</f>
        <v>0</v>
      </c>
      <c r="L28" s="227">
        <f>SUM(L29:L31)</f>
        <v>0</v>
      </c>
      <c r="M28" s="227">
        <f>SUM(M29:M31)</f>
        <v>0</v>
      </c>
      <c r="N28" s="227">
        <f t="shared" si="2"/>
        <v>0</v>
      </c>
      <c r="O28" s="102"/>
    </row>
    <row r="29" spans="1:15" ht="13.5">
      <c r="A29" s="285" t="s">
        <v>94</v>
      </c>
      <c r="B29" s="285" t="s">
        <v>95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7">
        <f t="shared" si="2"/>
        <v>0</v>
      </c>
      <c r="O29" s="102"/>
    </row>
    <row r="30" spans="1:15" ht="25.5">
      <c r="A30" s="285" t="s">
        <v>96</v>
      </c>
      <c r="B30" s="287" t="s">
        <v>151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7">
        <f t="shared" si="2"/>
        <v>0</v>
      </c>
      <c r="O30" s="102"/>
    </row>
    <row r="31" spans="1:15" ht="13.5">
      <c r="A31" s="285" t="s">
        <v>97</v>
      </c>
      <c r="B31" s="285" t="s">
        <v>98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7">
        <f t="shared" si="2"/>
        <v>0</v>
      </c>
      <c r="O31" s="102"/>
    </row>
    <row r="32" spans="1:15" ht="13.5">
      <c r="A32" s="285">
        <v>2007</v>
      </c>
      <c r="B32" s="287" t="s">
        <v>156</v>
      </c>
      <c r="C32" s="222"/>
      <c r="D32" s="225">
        <v>0</v>
      </c>
      <c r="E32" s="225"/>
      <c r="F32" s="225">
        <v>0</v>
      </c>
      <c r="G32" s="225">
        <v>0</v>
      </c>
      <c r="H32" s="225"/>
      <c r="I32" s="225"/>
      <c r="J32" s="225"/>
      <c r="K32" s="225"/>
      <c r="L32" s="225"/>
      <c r="M32" s="225"/>
      <c r="N32" s="227">
        <f t="shared" si="2"/>
        <v>0</v>
      </c>
      <c r="O32" s="102"/>
    </row>
    <row r="33" spans="1:16" ht="25.5">
      <c r="A33" s="285">
        <v>2008</v>
      </c>
      <c r="B33" s="287" t="s">
        <v>100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7">
        <f t="shared" si="2"/>
        <v>0</v>
      </c>
      <c r="O33" s="102"/>
      <c r="P33" s="102"/>
    </row>
    <row r="34" spans="1:15" ht="13.5">
      <c r="A34" s="285">
        <v>2009</v>
      </c>
      <c r="B34" s="285" t="s">
        <v>101</v>
      </c>
      <c r="C34" s="225">
        <v>0</v>
      </c>
      <c r="D34" s="225">
        <v>0</v>
      </c>
      <c r="E34" s="225">
        <v>0</v>
      </c>
      <c r="F34" s="225">
        <v>0</v>
      </c>
      <c r="G34" s="225">
        <v>0</v>
      </c>
      <c r="H34" s="225">
        <v>0</v>
      </c>
      <c r="I34" s="225">
        <v>0</v>
      </c>
      <c r="J34" s="225">
        <v>0</v>
      </c>
      <c r="K34" s="225">
        <v>0</v>
      </c>
      <c r="L34" s="225">
        <v>0</v>
      </c>
      <c r="M34" s="225">
        <v>0</v>
      </c>
      <c r="N34" s="227">
        <f t="shared" si="2"/>
        <v>0</v>
      </c>
      <c r="O34" s="102"/>
    </row>
    <row r="35" spans="1:15" ht="25.5">
      <c r="A35" s="285">
        <v>2010</v>
      </c>
      <c r="B35" s="287" t="s">
        <v>102</v>
      </c>
      <c r="C35" s="225">
        <v>0</v>
      </c>
      <c r="D35" s="225">
        <v>0</v>
      </c>
      <c r="E35" s="225">
        <v>0</v>
      </c>
      <c r="F35" s="225">
        <v>0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5">
        <v>0</v>
      </c>
      <c r="N35" s="227">
        <f t="shared" si="2"/>
        <v>0</v>
      </c>
      <c r="O35" s="102"/>
    </row>
    <row r="36" spans="1:15" ht="13.5">
      <c r="A36" s="285">
        <v>2011</v>
      </c>
      <c r="B36" s="285" t="s">
        <v>103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7">
        <f t="shared" si="2"/>
        <v>0</v>
      </c>
      <c r="O36" s="102"/>
    </row>
    <row r="37" spans="1:15" ht="25.5">
      <c r="A37" s="285">
        <v>2012</v>
      </c>
      <c r="B37" s="287" t="s">
        <v>104</v>
      </c>
      <c r="C37" s="225"/>
      <c r="D37" s="225">
        <v>0</v>
      </c>
      <c r="E37" s="225">
        <v>0</v>
      </c>
      <c r="F37" s="225"/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7">
        <f t="shared" si="2"/>
        <v>0</v>
      </c>
      <c r="O37" s="102"/>
    </row>
    <row r="38" spans="1:15" ht="13.5">
      <c r="A38" s="285">
        <v>2013</v>
      </c>
      <c r="B38" s="285" t="s">
        <v>105</v>
      </c>
      <c r="C38" s="225"/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7">
        <f t="shared" si="2"/>
        <v>0</v>
      </c>
      <c r="O38" s="102"/>
    </row>
    <row r="39" spans="1:15" ht="13.5">
      <c r="A39" s="285">
        <v>2014</v>
      </c>
      <c r="B39" s="285" t="s">
        <v>106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7">
        <f t="shared" si="2"/>
        <v>0</v>
      </c>
      <c r="O39" s="102"/>
    </row>
    <row r="40" spans="1:15" ht="13.5">
      <c r="A40" s="285">
        <v>2015</v>
      </c>
      <c r="B40" s="285" t="s">
        <v>107</v>
      </c>
      <c r="C40" s="225"/>
      <c r="D40" s="225"/>
      <c r="E40" s="293">
        <f>+E41+E42</f>
        <v>0</v>
      </c>
      <c r="F40" s="225"/>
      <c r="G40" s="225"/>
      <c r="H40" s="225"/>
      <c r="I40" s="225">
        <v>0</v>
      </c>
      <c r="J40" s="225">
        <v>0</v>
      </c>
      <c r="K40" s="225">
        <v>0</v>
      </c>
      <c r="L40" s="225">
        <v>0</v>
      </c>
      <c r="M40" s="225">
        <v>0</v>
      </c>
      <c r="N40" s="227">
        <f t="shared" si="2"/>
        <v>0</v>
      </c>
      <c r="O40" s="102"/>
    </row>
    <row r="41" spans="1:15" ht="13.5">
      <c r="A41" s="285" t="s">
        <v>108</v>
      </c>
      <c r="B41" s="285" t="s">
        <v>109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7">
        <f t="shared" si="2"/>
        <v>0</v>
      </c>
      <c r="O41" s="102"/>
    </row>
    <row r="42" spans="1:15" ht="13.5">
      <c r="A42" s="285" t="s">
        <v>110</v>
      </c>
      <c r="B42" s="285" t="s">
        <v>111</v>
      </c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7">
        <f t="shared" si="2"/>
        <v>0</v>
      </c>
      <c r="O42" s="102"/>
    </row>
    <row r="43" spans="1:15" ht="13.5">
      <c r="A43" s="285">
        <v>2016</v>
      </c>
      <c r="B43" s="285" t="s">
        <v>112</v>
      </c>
      <c r="C43" s="225">
        <v>0</v>
      </c>
      <c r="D43" s="225">
        <v>0</v>
      </c>
      <c r="E43" s="225">
        <v>0</v>
      </c>
      <c r="F43" s="225"/>
      <c r="G43" s="225">
        <v>0</v>
      </c>
      <c r="H43" s="225"/>
      <c r="I43" s="225"/>
      <c r="J43" s="225"/>
      <c r="K43" s="225"/>
      <c r="L43" s="225"/>
      <c r="M43" s="225"/>
      <c r="N43" s="227">
        <f t="shared" si="2"/>
        <v>0</v>
      </c>
      <c r="O43" s="102"/>
    </row>
    <row r="44" spans="1:15" ht="13.5">
      <c r="A44" s="285">
        <v>2017</v>
      </c>
      <c r="B44" s="285" t="s">
        <v>113</v>
      </c>
      <c r="C44" s="225">
        <v>0</v>
      </c>
      <c r="D44" s="225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0</v>
      </c>
      <c r="N44" s="227">
        <f t="shared" si="2"/>
        <v>0</v>
      </c>
      <c r="O44" s="102"/>
    </row>
    <row r="45" spans="1:15" ht="13.5">
      <c r="A45" s="286">
        <v>3000</v>
      </c>
      <c r="B45" s="285" t="s">
        <v>114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>
        <f t="shared" si="2"/>
        <v>0</v>
      </c>
      <c r="O45" s="102"/>
    </row>
    <row r="46" spans="1:16" ht="13.5">
      <c r="A46" s="286">
        <v>4000</v>
      </c>
      <c r="B46" s="285" t="s">
        <v>115</v>
      </c>
      <c r="C46" s="224">
        <f>+'POA-05'!C25</f>
        <v>131811430</v>
      </c>
      <c r="D46" s="224">
        <f>+'POA-05'!C27</f>
        <v>210000000</v>
      </c>
      <c r="E46" s="224">
        <v>0</v>
      </c>
      <c r="F46" s="299">
        <f>+'POA-05'!C28</f>
        <v>100000000</v>
      </c>
      <c r="G46" s="225">
        <v>0</v>
      </c>
      <c r="H46" s="224">
        <f>+'POA-05'!C23</f>
        <v>0</v>
      </c>
      <c r="I46" s="225">
        <f>+'POA-05'!C24</f>
        <v>0</v>
      </c>
      <c r="J46" s="288">
        <v>0</v>
      </c>
      <c r="K46" s="288">
        <f>+'POA-05'!C26</f>
        <v>80000000</v>
      </c>
      <c r="L46" s="288">
        <v>0</v>
      </c>
      <c r="M46" s="288">
        <v>0</v>
      </c>
      <c r="N46" s="307">
        <f t="shared" si="2"/>
        <v>521811430</v>
      </c>
      <c r="O46" s="102"/>
      <c r="P46" s="102"/>
    </row>
    <row r="47" spans="1:15" ht="13.5">
      <c r="A47" s="286">
        <v>5000</v>
      </c>
      <c r="B47" s="285" t="s">
        <v>116</v>
      </c>
      <c r="C47" s="224"/>
      <c r="D47" s="224">
        <v>0</v>
      </c>
      <c r="E47" s="299">
        <f>+'POA-05'!C15</f>
        <v>80000000</v>
      </c>
      <c r="F47" s="299">
        <v>0</v>
      </c>
      <c r="G47" s="288">
        <f>+'POA-05'!C16</f>
        <v>90242453</v>
      </c>
      <c r="H47" s="225">
        <v>0</v>
      </c>
      <c r="I47" s="225">
        <v>0</v>
      </c>
      <c r="J47" s="288">
        <f>+'POA-05'!C19</f>
        <v>120000000</v>
      </c>
      <c r="K47" s="288">
        <v>0</v>
      </c>
      <c r="L47" s="288">
        <f>+'POA-05'!C17</f>
        <v>42000000</v>
      </c>
      <c r="M47" s="288">
        <f>+'POA-05'!C18</f>
        <v>100000000</v>
      </c>
      <c r="N47" s="307">
        <f t="shared" si="2"/>
        <v>432242453</v>
      </c>
      <c r="O47" s="102"/>
    </row>
    <row r="48" spans="1:15" ht="13.5">
      <c r="A48" s="286">
        <v>6000</v>
      </c>
      <c r="B48" s="285" t="s">
        <v>117</v>
      </c>
      <c r="C48" s="224"/>
      <c r="D48" s="224"/>
      <c r="E48" s="227">
        <v>0</v>
      </c>
      <c r="F48" s="227">
        <v>0</v>
      </c>
      <c r="G48" s="227">
        <v>0</v>
      </c>
      <c r="H48" s="227">
        <v>0</v>
      </c>
      <c r="I48" s="227">
        <v>0</v>
      </c>
      <c r="J48" s="227">
        <v>0</v>
      </c>
      <c r="K48" s="227">
        <v>0</v>
      </c>
      <c r="L48" s="227">
        <v>0</v>
      </c>
      <c r="M48" s="227">
        <v>0</v>
      </c>
      <c r="N48" s="307">
        <f t="shared" si="2"/>
        <v>0</v>
      </c>
      <c r="O48" s="102"/>
    </row>
    <row r="49" spans="1:15" ht="13.5">
      <c r="A49" s="286">
        <v>7000</v>
      </c>
      <c r="B49" s="285" t="s">
        <v>118</v>
      </c>
      <c r="C49" s="226"/>
      <c r="D49" s="227">
        <v>0</v>
      </c>
      <c r="E49" s="226"/>
      <c r="F49" s="227">
        <v>0</v>
      </c>
      <c r="G49" s="226"/>
      <c r="H49" s="227">
        <v>0</v>
      </c>
      <c r="I49" s="227">
        <v>0</v>
      </c>
      <c r="J49" s="227">
        <v>0</v>
      </c>
      <c r="K49" s="227">
        <v>0</v>
      </c>
      <c r="L49" s="227">
        <v>0</v>
      </c>
      <c r="M49" s="227">
        <v>0</v>
      </c>
      <c r="N49" s="307">
        <f t="shared" si="2"/>
        <v>0</v>
      </c>
      <c r="O49" s="102"/>
    </row>
    <row r="50" spans="1:15" ht="13.5">
      <c r="A50" s="289"/>
      <c r="B50" s="289" t="s">
        <v>31</v>
      </c>
      <c r="C50" s="298">
        <f aca="true" t="shared" si="4" ref="C50:M50">+C11+C14+C45+C46+C47+C48+C49</f>
        <v>141252388.5</v>
      </c>
      <c r="D50" s="298">
        <f t="shared" si="4"/>
        <v>219440958.5</v>
      </c>
      <c r="E50" s="298">
        <f t="shared" si="4"/>
        <v>90598951.66666667</v>
      </c>
      <c r="F50" s="298">
        <f t="shared" si="4"/>
        <v>116598951.66666667</v>
      </c>
      <c r="G50" s="298">
        <f t="shared" si="4"/>
        <v>100841404.66666667</v>
      </c>
      <c r="H50" s="298">
        <f t="shared" si="4"/>
        <v>5754899</v>
      </c>
      <c r="I50" s="298">
        <f t="shared" si="4"/>
        <v>0</v>
      </c>
      <c r="J50" s="298">
        <f t="shared" si="4"/>
        <v>125754899</v>
      </c>
      <c r="K50" s="298">
        <f t="shared" si="4"/>
        <v>80000000</v>
      </c>
      <c r="L50" s="298">
        <f t="shared" si="4"/>
        <v>42000000</v>
      </c>
      <c r="M50" s="298">
        <f t="shared" si="4"/>
        <v>100000000</v>
      </c>
      <c r="N50" s="298">
        <f t="shared" si="2"/>
        <v>1022242453</v>
      </c>
      <c r="O50" s="102"/>
    </row>
    <row r="51" spans="1:15" ht="12.75">
      <c r="A51" s="475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"/>
      <c r="O51" s="102"/>
    </row>
    <row r="52" spans="1:14" ht="12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49"/>
    </row>
    <row r="53" ht="12.75">
      <c r="N53" s="126"/>
    </row>
    <row r="54" ht="12.75">
      <c r="N54" s="102"/>
    </row>
    <row r="56" ht="12.75">
      <c r="N56" s="102"/>
    </row>
  </sheetData>
  <sheetProtection/>
  <mergeCells count="13">
    <mergeCell ref="E6:G6"/>
    <mergeCell ref="A1:B6"/>
    <mergeCell ref="E5:G5"/>
    <mergeCell ref="C1:G4"/>
    <mergeCell ref="C5:D5"/>
    <mergeCell ref="C6:D6"/>
    <mergeCell ref="A51:M51"/>
    <mergeCell ref="A7:M7"/>
    <mergeCell ref="A8:N8"/>
    <mergeCell ref="A9:A10"/>
    <mergeCell ref="B9:B10"/>
    <mergeCell ref="N9:N10"/>
    <mergeCell ref="C9:M9"/>
  </mergeCells>
  <printOptions horizontalCentered="1" verticalCentered="1"/>
  <pageMargins left="0.6692913385826772" right="0.5905511811023623" top="0.7480314960629921" bottom="0.984251968503937" header="0.15748031496062992" footer="0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Corpoguajira</cp:lastModifiedBy>
  <cp:lastPrinted>2012-02-24T15:32:43Z</cp:lastPrinted>
  <dcterms:created xsi:type="dcterms:W3CDTF">2004-12-29T19:49:42Z</dcterms:created>
  <dcterms:modified xsi:type="dcterms:W3CDTF">2012-02-24T15:32:49Z</dcterms:modified>
  <cp:category/>
  <cp:version/>
  <cp:contentType/>
  <cp:contentStatus/>
</cp:coreProperties>
</file>