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30" windowWidth="14790" windowHeight="11910"/>
  </bookViews>
  <sheets>
    <sheet name="Hoja3" sheetId="3" r:id="rId1"/>
    <sheet name="Hoja2" sheetId="2" r:id="rId2"/>
  </sheets>
  <definedNames>
    <definedName name="_xlnm._FilterDatabase" localSheetId="0" hidden="1">Hoja3!$A$4:$AJ$48</definedName>
  </definedNames>
  <calcPr calcId="145621"/>
</workbook>
</file>

<file path=xl/calcChain.xml><?xml version="1.0" encoding="utf-8"?>
<calcChain xmlns="http://schemas.openxmlformats.org/spreadsheetml/2006/main">
  <c r="S20" i="3" l="1"/>
  <c r="R21" i="3"/>
  <c r="P21" i="3"/>
  <c r="N21" i="3"/>
  <c r="S15" i="3"/>
  <c r="R16" i="3"/>
  <c r="N16" i="3"/>
  <c r="P16" i="3" s="1"/>
  <c r="P59" i="3" l="1"/>
  <c r="L75" i="3" l="1"/>
  <c r="P80" i="3"/>
  <c r="P81" i="3"/>
  <c r="N80" i="3"/>
  <c r="N81" i="3"/>
  <c r="L80" i="3"/>
  <c r="L81" i="3"/>
  <c r="S26" i="3"/>
  <c r="L65" i="3"/>
  <c r="M58" i="3" s="1"/>
  <c r="P65" i="3"/>
  <c r="Q65" i="3" s="1"/>
  <c r="N65" i="3"/>
  <c r="O58" i="3" s="1"/>
  <c r="L7" i="3"/>
  <c r="N8" i="3"/>
  <c r="Q58" i="3" l="1"/>
  <c r="O65" i="3"/>
  <c r="M59" i="3"/>
  <c r="M65" i="3"/>
  <c r="Q59" i="3"/>
  <c r="O59" i="3"/>
  <c r="H34" i="3"/>
  <c r="H33" i="3"/>
  <c r="N48" i="3" l="1"/>
  <c r="P48" i="3" s="1"/>
  <c r="N47" i="3"/>
  <c r="P47" i="3" s="1"/>
  <c r="N46" i="3"/>
  <c r="P46" i="3" s="1"/>
  <c r="N26" i="3" l="1"/>
  <c r="P26" i="3" l="1"/>
  <c r="T26" i="3"/>
  <c r="N45" i="3"/>
  <c r="P45" i="3" s="1"/>
  <c r="N28" i="3" l="1"/>
  <c r="Q30" i="3"/>
  <c r="S28" i="3" s="1"/>
  <c r="P75" i="3" l="1"/>
  <c r="Q61" i="3"/>
  <c r="P83" i="3"/>
  <c r="P84" i="3"/>
  <c r="P85" i="3"/>
  <c r="P82" i="3"/>
  <c r="Q71" i="3" l="1"/>
  <c r="P77" i="3"/>
  <c r="P86" i="3"/>
  <c r="Q74" i="3"/>
  <c r="Q73" i="3"/>
  <c r="Q70" i="3"/>
  <c r="Q72" i="3"/>
  <c r="Q75" i="3"/>
  <c r="Q64" i="3"/>
  <c r="Q63" i="3"/>
  <c r="Q60" i="3"/>
  <c r="Q62" i="3"/>
  <c r="Q81" i="3" l="1"/>
  <c r="Q80" i="3"/>
  <c r="Q82" i="3"/>
  <c r="Q84" i="3"/>
  <c r="Q83" i="3"/>
  <c r="Q85" i="3"/>
  <c r="P1" i="3"/>
  <c r="Q86" i="3" l="1"/>
  <c r="S36" i="3"/>
  <c r="S37" i="3"/>
  <c r="S38" i="3"/>
  <c r="S39" i="3"/>
  <c r="S40" i="3"/>
  <c r="S41" i="3"/>
  <c r="S42" i="3"/>
  <c r="S43" i="3"/>
  <c r="S44" i="3"/>
  <c r="N39" i="3"/>
  <c r="P39" i="3" s="1"/>
  <c r="N40" i="3"/>
  <c r="T40" i="3" s="1"/>
  <c r="N41" i="3"/>
  <c r="T41" i="3" s="1"/>
  <c r="N42" i="3"/>
  <c r="T42" i="3" s="1"/>
  <c r="N43" i="3"/>
  <c r="T43" i="3" s="1"/>
  <c r="N44" i="3"/>
  <c r="T44" i="3" s="1"/>
  <c r="N38" i="3"/>
  <c r="T38" i="3" s="1"/>
  <c r="P44" i="3" l="1"/>
  <c r="P43" i="3"/>
  <c r="P40" i="3"/>
  <c r="T39" i="3"/>
  <c r="P38" i="3"/>
  <c r="P42" i="3"/>
  <c r="P41" i="3"/>
  <c r="S35" i="3" l="1"/>
  <c r="B11" i="2" l="1"/>
  <c r="C6" i="2" s="1"/>
  <c r="D11" i="2"/>
  <c r="E6" i="2" s="1"/>
  <c r="B19" i="2"/>
  <c r="B21" i="2" s="1"/>
  <c r="D19" i="2"/>
  <c r="E15" i="2" s="1"/>
  <c r="E25" i="2"/>
  <c r="E26" i="2"/>
  <c r="D28" i="2"/>
  <c r="E27" i="2" s="1"/>
  <c r="E28" i="2"/>
  <c r="E24" i="2" l="1"/>
  <c r="C17" i="2"/>
  <c r="C15" i="2"/>
  <c r="B28" i="2"/>
  <c r="E19" i="2"/>
  <c r="E18" i="2"/>
  <c r="E16" i="2"/>
  <c r="E14" i="2"/>
  <c r="C11" i="2"/>
  <c r="E9" i="2"/>
  <c r="E7" i="2"/>
  <c r="C9" i="2"/>
  <c r="C7" i="2"/>
  <c r="C18" i="2"/>
  <c r="C16" i="2"/>
  <c r="C14" i="2"/>
  <c r="D21" i="2"/>
  <c r="C19" i="2"/>
  <c r="E17" i="2"/>
  <c r="E11" i="2"/>
  <c r="E10" i="2"/>
  <c r="E8" i="2"/>
  <c r="C10" i="2"/>
  <c r="C8" i="2"/>
  <c r="N84" i="3"/>
  <c r="N85" i="3"/>
  <c r="N83" i="3"/>
  <c r="N82" i="3"/>
  <c r="N86" i="3" s="1"/>
  <c r="L85" i="3"/>
  <c r="L84" i="3"/>
  <c r="L83" i="3"/>
  <c r="L82" i="3"/>
  <c r="L86" i="3" s="1"/>
  <c r="O80" i="3" l="1"/>
  <c r="O81" i="3"/>
  <c r="C28" i="2"/>
  <c r="C25" i="2"/>
  <c r="C27" i="2"/>
  <c r="C26" i="2"/>
  <c r="C24" i="2"/>
  <c r="O86" i="3"/>
  <c r="N75" i="3"/>
  <c r="M61" i="3"/>
  <c r="N37" i="3"/>
  <c r="T37" i="3" s="1"/>
  <c r="N36" i="3"/>
  <c r="T36" i="3" s="1"/>
  <c r="N35" i="3"/>
  <c r="P35" i="3" s="1"/>
  <c r="S34" i="3"/>
  <c r="N34" i="3"/>
  <c r="P34" i="3" s="1"/>
  <c r="S33" i="3"/>
  <c r="N33" i="3"/>
  <c r="P33" i="3" s="1"/>
  <c r="S32" i="3"/>
  <c r="N32" i="3"/>
  <c r="T32" i="3" s="1"/>
  <c r="S31" i="3"/>
  <c r="N31" i="3"/>
  <c r="T31" i="3" s="1"/>
  <c r="S27" i="3"/>
  <c r="N27" i="3"/>
  <c r="P27" i="3" s="1"/>
  <c r="S25" i="3"/>
  <c r="N25" i="3"/>
  <c r="T25" i="3" s="1"/>
  <c r="S24" i="3"/>
  <c r="N24" i="3"/>
  <c r="T24" i="3" s="1"/>
  <c r="S23" i="3"/>
  <c r="N23" i="3"/>
  <c r="P23" i="3" s="1"/>
  <c r="S22" i="3"/>
  <c r="N22" i="3"/>
  <c r="P22" i="3" s="1"/>
  <c r="N20" i="3"/>
  <c r="T20" i="3" s="1"/>
  <c r="S19" i="3"/>
  <c r="N19" i="3"/>
  <c r="T19" i="3" s="1"/>
  <c r="S18" i="3"/>
  <c r="N18" i="3"/>
  <c r="P18" i="3" s="1"/>
  <c r="S17" i="3"/>
  <c r="N17" i="3"/>
  <c r="O17" i="3" s="1"/>
  <c r="N15" i="3"/>
  <c r="T15" i="3" s="1"/>
  <c r="S14" i="3"/>
  <c r="N14" i="3"/>
  <c r="T14" i="3" s="1"/>
  <c r="S13" i="3"/>
  <c r="N13" i="3"/>
  <c r="P13" i="3" s="1"/>
  <c r="S12" i="3"/>
  <c r="N12" i="3"/>
  <c r="P12" i="3" s="1"/>
  <c r="S11" i="3"/>
  <c r="N11" i="3"/>
  <c r="S10" i="3"/>
  <c r="S9" i="3"/>
  <c r="N9" i="3"/>
  <c r="O9" i="3" s="1"/>
  <c r="S8" i="3"/>
  <c r="P8" i="3"/>
  <c r="R7" i="3"/>
  <c r="Q7" i="3"/>
  <c r="Q50" i="3" s="1"/>
  <c r="L50" i="3"/>
  <c r="A7" i="3"/>
  <c r="A9" i="3" s="1"/>
  <c r="A10" i="3" s="1"/>
  <c r="A11" i="3" s="1"/>
  <c r="A12" i="3" s="1"/>
  <c r="A13" i="3" s="1"/>
  <c r="A14" i="3" s="1"/>
  <c r="A15" i="3" s="1"/>
  <c r="A17" i="3" s="1"/>
  <c r="A18" i="3" s="1"/>
  <c r="A19" i="3" s="1"/>
  <c r="A20" i="3" s="1"/>
  <c r="A22" i="3" s="1"/>
  <c r="A23" i="3" s="1"/>
  <c r="A24" i="3" s="1"/>
  <c r="A25" i="3" s="1"/>
  <c r="A27" i="3" s="1"/>
  <c r="A28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S6" i="3"/>
  <c r="N6" i="3"/>
  <c r="O6" i="3" s="1"/>
  <c r="O71" i="3" l="1"/>
  <c r="O68" i="3"/>
  <c r="O69" i="3"/>
  <c r="T11" i="3"/>
  <c r="P11" i="3"/>
  <c r="R50" i="3"/>
  <c r="R2" i="3"/>
  <c r="T2" i="3" s="1"/>
  <c r="T6" i="3"/>
  <c r="T23" i="3"/>
  <c r="P25" i="3"/>
  <c r="T33" i="3"/>
  <c r="T35" i="3"/>
  <c r="P31" i="3"/>
  <c r="M64" i="3"/>
  <c r="O60" i="3"/>
  <c r="O61" i="3"/>
  <c r="O75" i="3"/>
  <c r="O85" i="3"/>
  <c r="T9" i="3"/>
  <c r="T13" i="3"/>
  <c r="O15" i="3"/>
  <c r="T18" i="3"/>
  <c r="P20" i="3"/>
  <c r="N77" i="3"/>
  <c r="M63" i="3"/>
  <c r="O64" i="3"/>
  <c r="O74" i="3"/>
  <c r="O84" i="3"/>
  <c r="M62" i="3"/>
  <c r="O63" i="3"/>
  <c r="O73" i="3"/>
  <c r="O82" i="3"/>
  <c r="O83" i="3"/>
  <c r="P36" i="3"/>
  <c r="M60" i="3"/>
  <c r="O62" i="3"/>
  <c r="O70" i="3"/>
  <c r="O72" i="3"/>
  <c r="S7" i="3"/>
  <c r="S50" i="3" s="1"/>
  <c r="T28" i="3"/>
  <c r="N7" i="3"/>
  <c r="T7" i="3" s="1"/>
  <c r="T8" i="3"/>
  <c r="T12" i="3"/>
  <c r="P14" i="3"/>
  <c r="T17" i="3"/>
  <c r="P19" i="3"/>
  <c r="T22" i="3"/>
  <c r="P24" i="3"/>
  <c r="T27" i="3"/>
  <c r="P32" i="3"/>
  <c r="T34" i="3"/>
  <c r="P37" i="3"/>
  <c r="O50" i="3" l="1"/>
  <c r="S1" i="3"/>
  <c r="M50" i="3"/>
  <c r="N10" i="3"/>
  <c r="N50" i="3" s="1"/>
  <c r="T10" i="3" l="1"/>
  <c r="T50" i="3" s="1"/>
  <c r="P10" i="3"/>
  <c r="P50" i="3" s="1"/>
  <c r="M68" i="3"/>
  <c r="M69" i="3"/>
  <c r="M73" i="3"/>
  <c r="M72" i="3"/>
  <c r="M70" i="3"/>
  <c r="M71" i="3"/>
  <c r="M74" i="3"/>
  <c r="M75" i="3"/>
  <c r="L77" i="3"/>
  <c r="M80" i="3"/>
  <c r="M86" i="3"/>
  <c r="M83" i="3" l="1"/>
  <c r="M82" i="3"/>
  <c r="M84" i="3"/>
  <c r="M85" i="3"/>
  <c r="M81" i="3"/>
</calcChain>
</file>

<file path=xl/comments1.xml><?xml version="1.0" encoding="utf-8"?>
<comments xmlns="http://schemas.openxmlformats.org/spreadsheetml/2006/main">
  <authors>
    <author>JORGE PINEDO</author>
    <author>Funcionario</author>
  </authors>
  <commentList>
    <comment ref="L7" authorId="0">
      <text>
        <r>
          <rPr>
            <b/>
            <sz val="9"/>
            <color indexed="81"/>
            <rFont val="Tahoma"/>
            <family val="2"/>
          </rPr>
          <t>JORGE PINEDO:</t>
        </r>
        <r>
          <rPr>
            <sz val="9"/>
            <color indexed="81"/>
            <rFont val="Tahoma"/>
            <family val="2"/>
          </rPr>
          <t xml:space="preserve">
1.375.199.100+615.483.000</t>
        </r>
      </text>
    </comment>
    <comment ref="R8" authorId="1">
      <text>
        <r>
          <rPr>
            <b/>
            <sz val="9"/>
            <color indexed="81"/>
            <rFont val="Tahoma"/>
            <family val="2"/>
          </rPr>
          <t>Funcionario:</t>
        </r>
        <r>
          <rPr>
            <sz val="9"/>
            <color indexed="81"/>
            <rFont val="Tahoma"/>
            <family val="2"/>
          </rPr>
          <t xml:space="preserve">
Ver contrato adicional aclaratorio</t>
        </r>
      </text>
    </comment>
    <comment ref="R20" authorId="1">
      <text>
        <r>
          <rPr>
            <b/>
            <sz val="9"/>
            <color indexed="81"/>
            <rFont val="Tahoma"/>
            <family val="2"/>
          </rPr>
          <t>Funcionario:</t>
        </r>
        <r>
          <rPr>
            <sz val="9"/>
            <color indexed="81"/>
            <rFont val="Tahoma"/>
            <family val="2"/>
          </rPr>
          <t xml:space="preserve">
Modificatorio 001</t>
        </r>
      </text>
    </comment>
  </commentList>
</comments>
</file>

<file path=xl/sharedStrings.xml><?xml version="1.0" encoding="utf-8"?>
<sst xmlns="http://schemas.openxmlformats.org/spreadsheetml/2006/main" count="610" uniqueCount="372">
  <si>
    <t>CDM001-13</t>
  </si>
  <si>
    <t>2013321
8000011</t>
  </si>
  <si>
    <t>0043-13
27-09-2013</t>
  </si>
  <si>
    <t>Fortalecimiento  y operación del sistema de vigilancia de la calidad de aire (SVCA) de Corpoguajira en todo el departamento de La Guajira</t>
  </si>
  <si>
    <t>CORPOGUAJIRA</t>
  </si>
  <si>
    <t>LP003-13</t>
  </si>
  <si>
    <t>2013321
8000002</t>
  </si>
  <si>
    <t>0055-13
18-11-2013</t>
  </si>
  <si>
    <t>Mejoramiento, limpieza del cauce y construcción de obras de protección en los arroyos Kutanamana y Chemarraín en el municipio de Uribia departamento de La Guajira.</t>
  </si>
  <si>
    <t>LP004-13</t>
  </si>
  <si>
    <t>2013321
8000014</t>
  </si>
  <si>
    <t>0060-13</t>
  </si>
  <si>
    <t>Protección contra inundaciones con gaviones en las márgenes derecha e izquierda del Arroyito corregimiento de Los Remedios municipio de ALBANIA, departamento de La Guajira.</t>
  </si>
  <si>
    <t>LP005-13</t>
  </si>
  <si>
    <t>2013321
8000012</t>
  </si>
  <si>
    <t>0052-13</t>
  </si>
  <si>
    <t>Construir muros en gaviones en el sector pasaje La Yee, LOS HATICOS, La Junta, municipio de SAN JUAN DEL CESAR, departamento de La Guajira, para controlar la erosión y la recuperación de la margen derecha del rio Cesar.</t>
  </si>
  <si>
    <t>LP006-13</t>
  </si>
  <si>
    <t>2013321
8000009</t>
  </si>
  <si>
    <t>0061-13
29-11-2013</t>
  </si>
  <si>
    <t>Construcción de un (1) pozo subterráneo para bombeo, almacenamiento y abastecimiento de agua en la comunidad de PERICO, zona rural del municipio de RIOHACHA, departamento de La Guajira.</t>
  </si>
  <si>
    <t>LP008-13</t>
  </si>
  <si>
    <t>2013321
8000001</t>
  </si>
  <si>
    <t>0058-13
22-11-2013</t>
  </si>
  <si>
    <t>Recuperación de la cuenca de los rios Marquezote, Marquezotico municipio de URUMITA, departamento de La Guajira.</t>
  </si>
  <si>
    <t>LP009-13</t>
  </si>
  <si>
    <t>2013321
8000005</t>
  </si>
  <si>
    <t>0051-13</t>
  </si>
  <si>
    <t>Implementación de acciones ambientales para promover la conservación protección de los recursos naturales agua, suelo, fauna y flora Serranía del Perijá, Villanueva, La Guajira.</t>
  </si>
  <si>
    <t>SAB003-13</t>
  </si>
  <si>
    <t>2013321
8000006</t>
  </si>
  <si>
    <t>0046-13
18-10-2013</t>
  </si>
  <si>
    <t>LIC007-2013</t>
  </si>
  <si>
    <t>2013321
8000013</t>
  </si>
  <si>
    <t>085 DE 2013</t>
  </si>
  <si>
    <t>“Construcción y Adecuación de Reservorios En Los Resguardos Indígenas Jurisdicción del Municipio de Barrancas, La Guajira, Caribe”</t>
  </si>
  <si>
    <t>BARRANCAS</t>
  </si>
  <si>
    <t>LP010-2013</t>
  </si>
  <si>
    <t>2013321
8000015</t>
  </si>
  <si>
    <t>010-13</t>
  </si>
  <si>
    <t xml:space="preserve">Recuperación y Limpieza del Canal San José - Montebello Maicao, La Guajira, Caribe. </t>
  </si>
  <si>
    <t>MAICAO</t>
  </si>
  <si>
    <t>LP006-2013</t>
  </si>
  <si>
    <t>2013321
8000004</t>
  </si>
  <si>
    <t>085-2013</t>
  </si>
  <si>
    <t xml:space="preserve">Desarrollo, manejo y aprovechamiento de los residuos sólidos y orgánicos en el municipio de San Juan del Cesar, departamento de La Guajira” </t>
  </si>
  <si>
    <t>SAN JUAN</t>
  </si>
  <si>
    <t xml:space="preserve">Aprobada modificación OCAD Virtual </t>
  </si>
  <si>
    <t>2013321
8000008</t>
  </si>
  <si>
    <t>056 23-5-14</t>
  </si>
  <si>
    <t>Construcción de micro acueductos para suministro de agua potable y segura utilizando un sistema de bombeo de energía  fotovoltaica para las comunidades de Juyatpana, Galilea, Betania y Santa Clara. Riohacha</t>
  </si>
  <si>
    <t>RIOHACHA</t>
  </si>
  <si>
    <t>LP002-14</t>
  </si>
  <si>
    <t>2013321
8000007</t>
  </si>
  <si>
    <t>071 9-8-2014</t>
  </si>
  <si>
    <t>Desarrollo esquema de sostenibilidad comunitario para sistemas de extracción de agua subterranea en las comunidades rurales, municipios de Riohacha, Albania, Uribia y Maicao</t>
  </si>
  <si>
    <t>Nº  del Proceso</t>
  </si>
  <si>
    <t>CONTRATO N°</t>
  </si>
  <si>
    <t>Objeto del Contrato</t>
  </si>
  <si>
    <t>VALOR SOLICITADO</t>
  </si>
  <si>
    <t>VR CONTRAPARTIDA</t>
  </si>
  <si>
    <t>VALOR TOTAL APROBADO</t>
  </si>
  <si>
    <t>VALOR CONTRATO EJECUCIÓN</t>
  </si>
  <si>
    <t>VALOR CONTRATO INTERVENTORÍA</t>
  </si>
  <si>
    <t>TOTAL CONTRATADO</t>
  </si>
  <si>
    <t>DIFERENCIA APROBADO VS CONTRATADO</t>
  </si>
  <si>
    <t>OCAD Aprobación</t>
  </si>
  <si>
    <t>2013321
8000033</t>
  </si>
  <si>
    <t>2013321
8000022</t>
  </si>
  <si>
    <t>2013321
8000023</t>
  </si>
  <si>
    <t>2013321
8000024</t>
  </si>
  <si>
    <t>2013321
8000003</t>
  </si>
  <si>
    <t>2013321
8000026</t>
  </si>
  <si>
    <t>2013321
8000028</t>
  </si>
  <si>
    <t>2013321
8000031</t>
  </si>
  <si>
    <t>2013321
8000040</t>
  </si>
  <si>
    <t xml:space="preserve">Saneamiento predial en zonas de importancia estratégica para la conservación de Cerro Pintao y la reserva forestal protectora de Montes de Oca, departamento de La Guajira. </t>
  </si>
  <si>
    <t xml:space="preserve">Restauración activa y pasiva de los ríos Tomarrazón, Cotoprix, Cañas y Jerez en los Municipios de Riohacha y Dibulla, La Guajira.  </t>
  </si>
  <si>
    <t xml:space="preserve">Recuperación, protección de la microcuenca Manantial El Pozo y fortalecimiento socioambiental en las comunidades de Rodeito, El Pozo, Yaguarito y Zahino en Hatonuevo, La Guajira.  </t>
  </si>
  <si>
    <t>Estudio para la declaratoria de un área natural protegida en una zona BMS-T y el Humedal  Washington y formulación de su plan de manejo en  Maicao, La Guajira.</t>
  </si>
  <si>
    <t>Apoyo al programa de conservación de la biodiversidad, mediante atención y recuperación de fauna y flora silvestre en el departamento de La Guajira.</t>
  </si>
  <si>
    <t>Restauración activa y pasiva en el río Ranchería, tramo Los Pulgares - Puente El Cercado, municipio de Distracción, La Guajira.</t>
  </si>
  <si>
    <t>Reforestación y aislamiento en la cuenca media del ríos El Molino, en el municipio de El Molino, La Guajira.</t>
  </si>
  <si>
    <t>Reforestación en sectores  de cinco (5) municipios pertenecientes a la cuenca del rio Ranchería, como medida preventiva enmarcada y priorizada en la zonificación de riesgos, Departamento de La Guajira.</t>
  </si>
  <si>
    <r>
      <t xml:space="preserve">Construcción de un (1) pozo subterráneo para proveer suficiente agua en las comunidades de </t>
    </r>
    <r>
      <rPr>
        <b/>
        <sz val="10"/>
        <color indexed="8"/>
        <rFont val="Arial Narrow"/>
        <family val="2"/>
      </rPr>
      <t>Kasiche I Kasiche I</t>
    </r>
    <r>
      <rPr>
        <sz val="10"/>
        <color indexed="8"/>
        <rFont val="Arial Narrow"/>
        <family val="2"/>
      </rPr>
      <t>I, la parcela y Wayumano, zona rural del municipio de Maicao, departamento de La Guajira.</t>
    </r>
  </si>
  <si>
    <t>ESTADO</t>
  </si>
  <si>
    <t>Terminado</t>
  </si>
  <si>
    <t>En ejecución</t>
  </si>
  <si>
    <t>TERMINADOS</t>
  </si>
  <si>
    <t>EN EJECUCIÓN</t>
  </si>
  <si>
    <t>EN PROCESO DE CONTRATACIÓN</t>
  </si>
  <si>
    <t>TOTALES</t>
  </si>
  <si>
    <t>EJECUTADOS POR OTROS MPIOS</t>
  </si>
  <si>
    <t>SUB TOTAL</t>
  </si>
  <si>
    <t>SUBTOTAL</t>
  </si>
  <si>
    <t xml:space="preserve">TODOS LOS CONTRATOS </t>
  </si>
  <si>
    <t>EJECUTADOS POR CORPOGUAJIRA</t>
  </si>
  <si>
    <t>2013321
8000018</t>
  </si>
  <si>
    <t>Reforestación y limpieza de las margenes derecha e izquierda del rio Ranchería en su paso por Barrancas, La Guajira, Caribe</t>
  </si>
  <si>
    <t>Acuerdo 003 29-10-2014</t>
  </si>
  <si>
    <t xml:space="preserve">ACUERDO  </t>
  </si>
  <si>
    <t>OBSERVACIONES</t>
  </si>
  <si>
    <t>IT</t>
  </si>
  <si>
    <t>0133 19-12-2014</t>
  </si>
  <si>
    <t>14-1-127598</t>
  </si>
  <si>
    <t>UNION TEMPORAL RONDAS</t>
  </si>
  <si>
    <t>MILAG FREDDY SARMIENTO BONILLA. CC 77,015,173</t>
  </si>
  <si>
    <t>En Ejecución</t>
  </si>
  <si>
    <t>0124 14-11-2014</t>
  </si>
  <si>
    <t>J.R. FONSECA, INGENIERIA Y CONSULTORIA Y SERVICIOS S.A.S.</t>
  </si>
  <si>
    <t>JOSE RUBEN FONSECA LEON. CC 5.152.807</t>
  </si>
  <si>
    <t>14-1-123760</t>
  </si>
  <si>
    <t>0123 12-11-2014</t>
  </si>
  <si>
    <t>CONSORCIO TRAMO LOS PULGARES</t>
  </si>
  <si>
    <t>EVER BARANDICA ESTRADA.CC 85.487.249</t>
  </si>
  <si>
    <t>14-1-125207</t>
  </si>
  <si>
    <t>0120 20-10-2014</t>
  </si>
  <si>
    <t>FUNDACIÓN BIOTA. NIT 825.001.601-4</t>
  </si>
  <si>
    <t>REYNALDO JOSE ARTETA BONIVENTO. CC 84.030.832</t>
  </si>
  <si>
    <t>300-8371288</t>
  </si>
  <si>
    <t>CUMPLIMIENTO DE REQUISITOS</t>
  </si>
  <si>
    <t>CONTRATISTA</t>
  </si>
  <si>
    <t>REP LEGAL</t>
  </si>
  <si>
    <t>CEL</t>
  </si>
  <si>
    <t>INTERVENTOR</t>
  </si>
  <si>
    <t xml:space="preserve">CORPORACION PARA APOYAR EL SECTOR TURISTICO Y  MINERO AMBIENTAL DE LA GUAJIRA ECOTMAG. </t>
  </si>
  <si>
    <t>LUIS CAMILO QUINTERO FIGUEROA. CC 84,083,340</t>
  </si>
  <si>
    <t>317-7129370 301-4634671</t>
  </si>
  <si>
    <t>cavadia2007@gmail.com</t>
  </si>
  <si>
    <t>YOVANI DELGADO</t>
  </si>
  <si>
    <t>MAIL</t>
  </si>
  <si>
    <t>ARMANDO GOMEZ AÑEZ</t>
  </si>
  <si>
    <t>reynaldoarteta@yahoo.com</t>
  </si>
  <si>
    <t>Javier Gámez Hinojosa. CC 84.037.953</t>
  </si>
  <si>
    <t>315-6026302</t>
  </si>
  <si>
    <t xml:space="preserve">         </t>
  </si>
  <si>
    <t>CONSORCIO GUADUAS GUAJIRA 2014</t>
  </si>
  <si>
    <t>PEDRO BARROS BUELVAS</t>
  </si>
  <si>
    <t>agrofique2206@hotmail.com</t>
  </si>
  <si>
    <t>3145222839 ecotmag@gmail.com</t>
  </si>
  <si>
    <t>CONTRATO</t>
  </si>
  <si>
    <t>0132 15-12-2014</t>
  </si>
  <si>
    <t>INTERVENTORÍA Y OBRAS LTDA-INTERO</t>
  </si>
  <si>
    <t>HUGO ALBERTO DAZA GOMEZ CC 84,048,931</t>
  </si>
  <si>
    <t>0142 30-12-2014</t>
  </si>
  <si>
    <t>Contrato N°2:Recuperar y conservar la biodiversidad mediante el control al tráfico ilegal de flora y fauna silvestre, atención post-decomiso de especímenes y la implementación de jornadas lúdico-pedagógicas de educación ambiental.</t>
  </si>
  <si>
    <t>Contrato N°3: Transporte</t>
  </si>
  <si>
    <t>SUBPROYECTOS</t>
  </si>
  <si>
    <t>CONSORCIO VERDE NIT 900803236-2</t>
  </si>
  <si>
    <t>VIANNY MAXXIEL REDONDO IBARRA. CC 40,942,396</t>
  </si>
  <si>
    <t>vriarquitectura@hotmail.com</t>
  </si>
  <si>
    <t>0135 19-12-2014</t>
  </si>
  <si>
    <t>MIGUEL PITRE RUIZ</t>
  </si>
  <si>
    <t>Contrato N°1:Adecuación de áreas verdes y espacios construidos para la rehabilitación de la fauna silvestre</t>
  </si>
  <si>
    <t>Nº 001              23-04-2013</t>
  </si>
  <si>
    <t>Nº 002           20-2-2014</t>
  </si>
  <si>
    <t>Acuerdo 004 25-11-2014</t>
  </si>
  <si>
    <t xml:space="preserve">Nº 001              23-04-2013 </t>
  </si>
  <si>
    <t>EJECUTOR OBRA</t>
  </si>
  <si>
    <t>EJECUTOR INTERVENTORIA</t>
  </si>
  <si>
    <t>APROBADO INVERSION</t>
  </si>
  <si>
    <t>APROBADO INTERVENTORIA</t>
  </si>
  <si>
    <t>URIBIA</t>
  </si>
  <si>
    <t>ALBANIA</t>
  </si>
  <si>
    <t>URUMITA</t>
  </si>
  <si>
    <t>VILLANUEVA</t>
  </si>
  <si>
    <t>7283429 hudza@hotmail.com</t>
  </si>
  <si>
    <t>Construcción de pozos y obras complementarias para el abastecimiento de agua en las comunidades afrodescendientes de los corregimientos de Juan y Medio y Las Palmas, Municipio de Riohacha.</t>
  </si>
  <si>
    <t>Recuperación de árboles en estado de riesgo, en las riberas de los ríos El Corual, Tapias, Jerez y Cañas, jurisdicción de los municipios de Riohacha y Dibulla, departamento de La Guajira.</t>
  </si>
  <si>
    <t>Construcción de Acueducto para la comunidad indigena de La Loma del Potrero, zona rural del municipio de San Juan Del Cesar, La Guajira.</t>
  </si>
  <si>
    <t>Acuerdo 005 25-3-2015</t>
  </si>
  <si>
    <t>2014321 8000001</t>
  </si>
  <si>
    <t>2014321 8000002</t>
  </si>
  <si>
    <t>2013321 8000039</t>
  </si>
  <si>
    <t>Programa: Gestión Integral del RH. Proyecto: Admon de la O y la D del RH (Superf. Y subterráneas)</t>
  </si>
  <si>
    <t>Prog: Bosques, biodiversidad y Serv. Ecosistémicos. Poy.: Protección y Conservación de la Biodiversidad.</t>
  </si>
  <si>
    <t>Municipio de San Juan del Cesar / Luis A.Maestre Brochero CC 17.971.248</t>
  </si>
  <si>
    <t>U.T. SVCA Corpoguajira 2013</t>
  </si>
  <si>
    <t>Juan Salvador Maya Martinez</t>
  </si>
  <si>
    <t>U.T. Buenos Aires</t>
  </si>
  <si>
    <t>Municipio de Uribia / U.T. Interventorías Obras Regalías de Uribia</t>
  </si>
  <si>
    <t>Everto Daza Cuello</t>
  </si>
  <si>
    <t>Municipio de Albania / Gestores y Consultores. Jorge Eliecer Salazar Vega</t>
  </si>
  <si>
    <t>Adrian Ibarra</t>
  </si>
  <si>
    <t>Javier Calderón</t>
  </si>
  <si>
    <t>Consorcio LOMA FRESCA. / Javier Daza Plata</t>
  </si>
  <si>
    <t>U.T. Pozo Guajira. / Tomás Escamilla Baldobino</t>
  </si>
  <si>
    <t>Municipio de Riohacha. Jorge Alfredo Moreno Galvis</t>
  </si>
  <si>
    <t>Julio Curvelo</t>
  </si>
  <si>
    <t>Consorcio Cuenca Marquezote. / Diana Fonseca López &lt;José Rubén Fonseca</t>
  </si>
  <si>
    <t>Municipio de Urumita. Asociación Agro Ambiental de Perijá. Jorge A. Camacho Murgas</t>
  </si>
  <si>
    <t>Rafael Daza</t>
  </si>
  <si>
    <t>Consorcio Residuos Perijá 2013 / Jorge Camacho Murgas</t>
  </si>
  <si>
    <t>Municipio de Villanueva / Leonardo M. Oviedo Adarme</t>
  </si>
  <si>
    <t>U.T. Pozos de la Sabana / Tomás Escamilla Baldovino</t>
  </si>
  <si>
    <t>Municipio de Maicao / Asociación Regional de Municipios del Caribe -AREMCA-</t>
  </si>
  <si>
    <t>Adelkis Mendoza</t>
  </si>
  <si>
    <t>U.T. ASIRAA / Hector M. Jimenez Ibarra</t>
  </si>
  <si>
    <t>CORPOGUAJIRA U.T. Interventorias Ambientales</t>
  </si>
  <si>
    <t>INTOPARQ LTDA / Arnoldis Garcia</t>
  </si>
  <si>
    <t>UNIÓN TEMPORAL RESIDUOS SÓLIDOS 2013 / Lina M. Morales Vallejo</t>
  </si>
  <si>
    <t>Consorcio Winka Wayuu</t>
  </si>
  <si>
    <t>Macdaniel Ltda</t>
  </si>
  <si>
    <t xml:space="preserve">0028 30-3-2015. </t>
  </si>
  <si>
    <t>FUNDACION CASA ECOLOGICA DEL MUNICIPIO DE RIOHACHA</t>
  </si>
  <si>
    <t>JHON CARLOS PRASCA URIANA</t>
  </si>
  <si>
    <t>SUPERVISOR del contrato</t>
  </si>
  <si>
    <t>SUPERVISOR Interventoría</t>
  </si>
  <si>
    <t>Gregoria Fonseca Lindao</t>
  </si>
  <si>
    <t>Consorcio Los Remedios</t>
  </si>
  <si>
    <t>005-2012</t>
  </si>
  <si>
    <t>191-13</t>
  </si>
  <si>
    <t>089-25-10-2013</t>
  </si>
  <si>
    <t>0027-2014</t>
  </si>
  <si>
    <t>044-2013</t>
  </si>
  <si>
    <t>006-2013</t>
  </si>
  <si>
    <t>CDM-009-2013</t>
  </si>
  <si>
    <t xml:space="preserve">Estudio para la delimitación de cuatro (4) humedales en Riohacha, uno en Dibulla, uno en Maicao y uno en El Molino, Departamento de La Guajira. </t>
  </si>
  <si>
    <t>030 10-4-2015</t>
  </si>
  <si>
    <t>LUIS A. RUEDA AGUDELO C.C. 7.481.848</t>
  </si>
  <si>
    <t>0038 14-4-2015</t>
  </si>
  <si>
    <t>EDGAR MANUEL PEÑARANDA MEDINA. CC19.475.417</t>
  </si>
  <si>
    <t>emapem@yahoo.com.ar</t>
  </si>
  <si>
    <t>PSP para adelantar Proceso de avaluos comerciales de los predios…</t>
  </si>
  <si>
    <t>Mario Henriquez y Yeldis Celedòn</t>
  </si>
  <si>
    <t>Mario Henriquez</t>
  </si>
  <si>
    <t xml:space="preserve">MARIO HENRIQUEZ  </t>
  </si>
  <si>
    <t>Miguel Pitre</t>
  </si>
  <si>
    <t xml:space="preserve">En Ejecución </t>
  </si>
  <si>
    <t>VALOR TOTAL APROBADO (Incluye Contrapartidas)</t>
  </si>
  <si>
    <t>0092 2-07-2015</t>
  </si>
  <si>
    <t>15-1-139500</t>
  </si>
  <si>
    <t>CONSORCIO SOLAR</t>
  </si>
  <si>
    <t>ALVARO RAFAEL DAZA GNECCO. CC 79.689.825</t>
  </si>
  <si>
    <t>3004957043 7275322</t>
  </si>
  <si>
    <t>alvarodazagnecco@yahoo.com</t>
  </si>
  <si>
    <t>MANUEL LUIS BALLESTEROS</t>
  </si>
  <si>
    <t>MIGUEL PITRE</t>
  </si>
  <si>
    <t>Construcción de aislamiento para protección y recuperación de las cuencas de los ríos Cesar y Ranchería, municipio de San Juan del Cesar</t>
  </si>
  <si>
    <t>Estudio de evaluación ambiental estratégica del sector de la minería en el departamento de La Guajira</t>
  </si>
  <si>
    <t>Implementación de estrategias de conservación en especies de fauna con enfoque en ecosistemas en los municipios de Riohacha, San Juan del Cesar, Albania, Maicao y Manaure, La Guajira, Caribe”</t>
  </si>
  <si>
    <t xml:space="preserve">Mantenimiento y sostenimiento de plantaciones forestales protectoras y aislamiento en la cuenca de los ríos Cañas, Palomino, Tapias, Tomarrazón, Jerez y de la Serranía de Perijá, La Guajira. </t>
  </si>
  <si>
    <t>Estudio de línea base para la declaratoria como área protegida de los sectores de Bahía Honda y Bahía Hondita, municipio de Uribia, departamento de La Guajira</t>
  </si>
  <si>
    <t>Construcción de acueducto veredal para las comunidades negras e indígenas de la microcuenca del totumo, cuenca del Rio Tapias en el municipio de Riohacha, departamento de La Guajira</t>
  </si>
  <si>
    <t>2013321-8000032</t>
  </si>
  <si>
    <t>2015321-8000001</t>
  </si>
  <si>
    <t>2015321-8000003</t>
  </si>
  <si>
    <t>2015321-8000002</t>
  </si>
  <si>
    <t>2015321-800004</t>
  </si>
  <si>
    <t>2015321-8000006</t>
  </si>
  <si>
    <t>2013321-8000034</t>
  </si>
  <si>
    <t>En cumplimiento de requisitos</t>
  </si>
  <si>
    <t>JAVIER JOSE DAZA PLATA</t>
  </si>
  <si>
    <t>JAVIER JOSE DAZA PLATA. CC 84037561</t>
  </si>
  <si>
    <t>3015185679 7740252</t>
  </si>
  <si>
    <t>0097 25-08-2015</t>
  </si>
  <si>
    <t>UNION TEMPORAL HATO VERDE</t>
  </si>
  <si>
    <t>Edwin José Romero Campo. CC 84.081.022</t>
  </si>
  <si>
    <t>hatoverdecor@hotmail.com</t>
  </si>
  <si>
    <t>15-15-4092617</t>
  </si>
  <si>
    <t>SECOP</t>
  </si>
  <si>
    <t>CONSORCIO INTERTEC 2015. 900882062-5</t>
  </si>
  <si>
    <t>EDGAR QUINTERO LOPEZ. CC 77012559 edgarquintero28@hotmail.com</t>
  </si>
  <si>
    <t>15-1-141585</t>
  </si>
  <si>
    <t>FUNDACION ALTERNATIVA GUAJIRA 900079069-2</t>
  </si>
  <si>
    <t>YURIS JOSE SALINA DAZA.  84073306</t>
  </si>
  <si>
    <t>0098-25-08-2015</t>
  </si>
  <si>
    <t>7291008-3002002904</t>
  </si>
  <si>
    <t>CORPORACIÓN PARA IMPULSAR EL DESARROLLO AMBIENTAL DE LA GUAJIRA - CIDMAG</t>
  </si>
  <si>
    <t>PEDRO JOSE SOLANO SALTAREN. CC 79.952.490</t>
  </si>
  <si>
    <t>0044-2013 Adicional 03 22-07-2015</t>
  </si>
  <si>
    <t>TOMAS ESCAMILLA</t>
  </si>
  <si>
    <t>Acuerdo 006  26-8-2015</t>
  </si>
  <si>
    <t>CONSORCIO NORTECHON</t>
  </si>
  <si>
    <t>Henry Villa Cantillo</t>
  </si>
  <si>
    <t>BPIN</t>
  </si>
  <si>
    <t>SOLICITADO</t>
  </si>
  <si>
    <t>%</t>
  </si>
  <si>
    <t>7290510 -3002697856</t>
  </si>
  <si>
    <t>15-1-151175 LP009-15</t>
  </si>
  <si>
    <t>15-1-150558 LP007-15</t>
  </si>
  <si>
    <t>15-1-150987 LP008-15</t>
  </si>
  <si>
    <t>Liquidado</t>
  </si>
  <si>
    <t>3899-3900</t>
  </si>
  <si>
    <t>COMERCIALIZADORA NISSAN</t>
  </si>
  <si>
    <t>Formulación del planes de ordenamiento del recurso hidríco de los rios Tapias y Cañas en los municipios de Riohacha y Dibulla, La Guajira.</t>
  </si>
  <si>
    <t>2015321-8000010</t>
  </si>
  <si>
    <t>Acuerdo 008    1-10-2015</t>
  </si>
  <si>
    <t>Formulación del Plan de Ordenación y manejo de la cuencas del NSS Ancho y otros directos al Caribe localizadas en el municipio de Dibulla, departamento de La Guajira, región Caribe.</t>
  </si>
  <si>
    <t xml:space="preserve">En ejecución </t>
  </si>
  <si>
    <t>00120                       4-12-2015</t>
  </si>
  <si>
    <t>DIANA FONSECA LOPEZ</t>
  </si>
  <si>
    <t>DURACIÓN</t>
  </si>
  <si>
    <t>12 meses</t>
  </si>
  <si>
    <t>JR FONSECA INGENIERIA, CONSULTORIA Y SERVICIOS SAS. NIT 825.001.818-9</t>
  </si>
  <si>
    <t>15-15-4465889</t>
  </si>
  <si>
    <t>15-15-4453483</t>
  </si>
  <si>
    <t>POBLACIÓN BENEFICIADA</t>
  </si>
  <si>
    <t>UNION TEMPORAL AISLAMIENTO JEREZ 900917985-0</t>
  </si>
  <si>
    <t>ANGELO ALFONSO JIMENEZ IBARRA   CC 84070867</t>
  </si>
  <si>
    <t>00123                       9-12-2015</t>
  </si>
  <si>
    <t>8 meses</t>
  </si>
  <si>
    <t>15-15-4528844</t>
  </si>
  <si>
    <t>15-15-4528872</t>
  </si>
  <si>
    <t>15-15-4543170   CDM015-15</t>
  </si>
  <si>
    <t>15-15-4548991  CDM016-15</t>
  </si>
  <si>
    <t>Implementación de acciones ambientales para la disposición y manejo adecuado de residuos sólidos domiciliarios y fortalecimiento del comparendo ambiental en el municipio de Distracción, La Guajira</t>
  </si>
  <si>
    <t>2015321-8000008</t>
  </si>
  <si>
    <t>Acuerdo 011    16-dic-2015</t>
  </si>
  <si>
    <t>3 meses</t>
  </si>
  <si>
    <t>Implementación de estrategias ambientales para la gestión integral de residuos sólidos, en los municipios de La Jagua del Pilar, Urumita y El Molino, La Guajira, Caribe</t>
  </si>
  <si>
    <t>2015321-8000005</t>
  </si>
  <si>
    <t>7 meses</t>
  </si>
  <si>
    <t>Restauración y protección de los ecosistemas de 13 comunidades afrocolombianas, devastados por la ola invernal de 2011, municipio de Riohacha, La Guajira</t>
  </si>
  <si>
    <t>Acuerdo 012   29-12-2015</t>
  </si>
  <si>
    <t>2013321-8000037</t>
  </si>
  <si>
    <t>Programa: Bosques, biodiversidad y servicios ecosistémicos. Proyecto: Protección y conservación de la biodiversidad</t>
  </si>
  <si>
    <t>Programa: Bosques, biodiversidad y servicios ecosistémicos. Proyecto:  Ecosistemas estratégicos continentales y marino costeros</t>
  </si>
  <si>
    <t>Programa: Gestión ambiental, sectorial y urbana. Proyecto: Gestión ambiental sectorial</t>
  </si>
  <si>
    <t>Programa: Gestión integral del Recurso Hídrico. Proyecto: Administracón de la Oferta y la demanda del RH.</t>
  </si>
  <si>
    <t>Programa: Planificación, Ordenamiento Ambiental y Territorial. Proyecto: Planificación, Ordenamiento e Información Ambiental Territorial.</t>
  </si>
  <si>
    <t>Programa: Gestión Ambiental Sectorial y Urbana. Proyecto: Gestión Ambiental Urbana. Actividad: Asesoría y Asistencia Técnica para el manejo integral de los residuos solidos y liquidos del Sur de La Guajira</t>
  </si>
  <si>
    <t>PROGRAMAS Y PROYECTOS</t>
  </si>
  <si>
    <t>Acuerdo 009                03-12-2015</t>
  </si>
  <si>
    <t>Programa: Gestión Ambiental Sectorial y Urbana. Proyecto: Gestión Ambiental Urbana. Actividad: Promover alternativas tecnológicas para la disposición final de residuos sólidos</t>
  </si>
  <si>
    <t xml:space="preserve">15-15-4528872  </t>
  </si>
  <si>
    <t>15-15-4549049    CDM017-15</t>
  </si>
  <si>
    <t>15-15-4429257   CDM008-15</t>
  </si>
  <si>
    <t xml:space="preserve">FECHA DE TERMINACIÓN </t>
  </si>
  <si>
    <t>cORPOGUAJIRA</t>
  </si>
  <si>
    <t>F &amp; Q INTERVENTORES 2016 NIT 900931262-2</t>
  </si>
  <si>
    <t>0005-2016</t>
  </si>
  <si>
    <t>0003 15-1-2016</t>
  </si>
  <si>
    <t>10 meses</t>
  </si>
  <si>
    <t>LUIS FERNANDO CASTRO HERNANDEZ</t>
  </si>
  <si>
    <t>INGENIERIA DE DESARROLLO LIMPIO LUIS F CASTRO S.A.S.</t>
  </si>
  <si>
    <t>0010-2016</t>
  </si>
  <si>
    <t>JOSE MARIO BOLAÑO SANCHEZ</t>
  </si>
  <si>
    <t>0001-14-1-2016</t>
  </si>
  <si>
    <t>JOSE MARIO BOLAÑO SANCHEZ. C.C. 84.084.968</t>
  </si>
  <si>
    <t>UNION TEMPORAL REFORANCHERÍA</t>
  </si>
  <si>
    <t>143-2014</t>
  </si>
  <si>
    <t xml:space="preserve">ELIUMATH MAZA </t>
  </si>
  <si>
    <t>JULO CURVELO</t>
  </si>
  <si>
    <t>MARIO HENRIQUEZ</t>
  </si>
  <si>
    <t>RAFAEL DAZA</t>
  </si>
  <si>
    <t>UNION TEMPORAL PRO AMBIENTE, CONFORMADA POR LA ASOCIACION DE BIOLOGOS DE LA UNIVERSIDAD DEL ATLANTICO Y FUCEDES 2016</t>
  </si>
  <si>
    <t>RICARDO JAVIER TAPIA REALES. CC 8’780.914</t>
  </si>
  <si>
    <t>CONSORCIO EAE MINERIA GUAJIRA 2015</t>
  </si>
  <si>
    <t>C. CONSULTORIA 002 14-1-2016</t>
  </si>
  <si>
    <t>C. 0122 9-12-2015</t>
  </si>
  <si>
    <t>CONSORCIO NARANJAL</t>
  </si>
  <si>
    <t>JOSE JAIME DAZA GNECCO</t>
  </si>
  <si>
    <t>6 meses</t>
  </si>
  <si>
    <t>0027 29-2-2016</t>
  </si>
  <si>
    <t>FUNDACION PARA LA INVESTIGACIÓN Y EL MANEJO DE LOS RECURSOS HIDROBIOLOGICOS DE LA REGION CARIBE COLOMBIANA "GEORGE DAHL"</t>
  </si>
  <si>
    <t>EDGAR AVINICIO PATIÑO FLOREZ</t>
  </si>
  <si>
    <t>11 meses</t>
  </si>
  <si>
    <t>OLGA LARA</t>
  </si>
  <si>
    <t>MANUEL MANJARRES</t>
  </si>
  <si>
    <t>LIQUIDADOS</t>
  </si>
  <si>
    <t>CERRADOS</t>
  </si>
  <si>
    <t xml:space="preserve">TOTAL APROBADO </t>
  </si>
  <si>
    <t>0125 21-11-2014 Adicional 1 13-1-2016</t>
  </si>
  <si>
    <t>GERARDO GONZALEZ</t>
  </si>
  <si>
    <t>C.CONSULTORIA 0029 4-3-2016</t>
  </si>
  <si>
    <t>16-15-4938289 CDM001-16</t>
  </si>
  <si>
    <t>En proceso de contratación</t>
  </si>
  <si>
    <t>HENRY MEDINA DELUQUE</t>
  </si>
  <si>
    <t>0096-2015</t>
  </si>
  <si>
    <t>EBERTO DAZA</t>
  </si>
  <si>
    <t>Nº 013 8-4-2016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</si>
</sst>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_-* #,##0.000_-;\-* #,##0.000_-;_-* &quot;-&quot;??_-;_-@_-"/>
    <numFmt numFmtId="165" formatCode="dd/mm/yy;@"/>
    <numFmt numFmtId="166" formatCode="[$$-240A]#,##0;[Red]\-[$$-240A]#,##0"/>
    <numFmt numFmtId="167" formatCode="0.000%"/>
    <numFmt numFmtId="168" formatCode="0.000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rgb="FF000000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8"/>
      <color theme="1"/>
      <name val="Arial Narrow"/>
      <family val="2"/>
    </font>
    <font>
      <sz val="10"/>
      <color rgb="FFFF0000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Arial Narrow"/>
      <family val="2"/>
    </font>
    <font>
      <sz val="9"/>
      <color rgb="FF222222"/>
      <name val="Arial Narrow"/>
      <family val="2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378">
    <xf numFmtId="0" fontId="0" fillId="0" borderId="0" xfId="0"/>
    <xf numFmtId="0" fontId="5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3" fontId="7" fillId="3" borderId="1" xfId="0" applyNumberFormat="1" applyFont="1" applyFill="1" applyBorder="1" applyAlignment="1">
      <alignment horizontal="right" vertical="center" wrapText="1"/>
    </xf>
    <xf numFmtId="4" fontId="7" fillId="3" borderId="1" xfId="0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6" fillId="3" borderId="1" xfId="0" applyFont="1" applyFill="1" applyBorder="1" applyAlignment="1">
      <alignment horizontal="center" vertical="center"/>
    </xf>
    <xf numFmtId="10" fontId="5" fillId="0" borderId="0" xfId="3" applyNumberFormat="1" applyFont="1" applyAlignment="1">
      <alignment horizontal="center"/>
    </xf>
    <xf numFmtId="10" fontId="5" fillId="0" borderId="1" xfId="3" applyNumberFormat="1" applyFont="1" applyBorder="1" applyAlignment="1">
      <alignment horizontal="center"/>
    </xf>
    <xf numFmtId="164" fontId="6" fillId="0" borderId="1" xfId="1" applyNumberFormat="1" applyFont="1" applyBorder="1"/>
    <xf numFmtId="0" fontId="7" fillId="0" borderId="0" xfId="0" applyFont="1"/>
    <xf numFmtId="2" fontId="7" fillId="3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vertical="center" wrapText="1"/>
    </xf>
    <xf numFmtId="164" fontId="6" fillId="0" borderId="0" xfId="0" applyNumberFormat="1" applyFont="1"/>
    <xf numFmtId="3" fontId="7" fillId="0" borderId="0" xfId="0" applyNumberFormat="1" applyFont="1" applyFill="1" applyBorder="1" applyAlignment="1">
      <alignment horizontal="right" vertical="center" wrapText="1"/>
    </xf>
    <xf numFmtId="0" fontId="5" fillId="6" borderId="1" xfId="0" applyFont="1" applyFill="1" applyBorder="1"/>
    <xf numFmtId="15" fontId="5" fillId="6" borderId="1" xfId="0" applyNumberFormat="1" applyFont="1" applyFill="1" applyBorder="1" applyAlignment="1">
      <alignment horizontal="center" vertical="center"/>
    </xf>
    <xf numFmtId="1" fontId="13" fillId="6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4" fontId="7" fillId="6" borderId="1" xfId="0" applyNumberFormat="1" applyFont="1" applyFill="1" applyBorder="1" applyAlignment="1">
      <alignment horizontal="right" vertical="center" wrapText="1"/>
    </xf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vertical="center" wrapText="1"/>
    </xf>
    <xf numFmtId="0" fontId="17" fillId="0" borderId="1" xfId="0" applyFont="1" applyBorder="1"/>
    <xf numFmtId="10" fontId="17" fillId="0" borderId="1" xfId="3" applyNumberFormat="1" applyFont="1" applyBorder="1" applyAlignment="1">
      <alignment horizontal="center"/>
    </xf>
    <xf numFmtId="164" fontId="3" fillId="0" borderId="1" xfId="1" applyNumberFormat="1" applyFont="1" applyBorder="1"/>
    <xf numFmtId="0" fontId="5" fillId="0" borderId="1" xfId="0" applyFont="1" applyBorder="1" applyAlignment="1">
      <alignment horizontal="center"/>
    </xf>
    <xf numFmtId="0" fontId="5" fillId="0" borderId="0" xfId="0" applyFont="1" applyBorder="1"/>
    <xf numFmtId="4" fontId="7" fillId="0" borderId="1" xfId="0" applyNumberFormat="1" applyFont="1" applyFill="1" applyBorder="1" applyAlignment="1">
      <alignment horizontal="right"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right" vertical="center"/>
    </xf>
    <xf numFmtId="4" fontId="12" fillId="5" borderId="1" xfId="1" applyNumberFormat="1" applyFont="1" applyFill="1" applyBorder="1" applyAlignment="1">
      <alignment horizontal="center" vertical="center"/>
    </xf>
    <xf numFmtId="4" fontId="7" fillId="5" borderId="1" xfId="1" applyNumberFormat="1" applyFont="1" applyFill="1" applyBorder="1" applyAlignment="1">
      <alignment horizontal="right" vertical="center"/>
    </xf>
    <xf numFmtId="4" fontId="5" fillId="6" borderId="1" xfId="0" applyNumberFormat="1" applyFont="1" applyFill="1" applyBorder="1"/>
    <xf numFmtId="4" fontId="6" fillId="6" borderId="1" xfId="0" applyNumberFormat="1" applyFont="1" applyFill="1" applyBorder="1" applyAlignment="1">
      <alignment vertical="center"/>
    </xf>
    <xf numFmtId="4" fontId="7" fillId="6" borderId="1" xfId="1" applyNumberFormat="1" applyFont="1" applyFill="1" applyBorder="1" applyAlignment="1">
      <alignment horizontal="right" vertical="center"/>
    </xf>
    <xf numFmtId="4" fontId="5" fillId="0" borderId="0" xfId="0" applyNumberFormat="1" applyFont="1"/>
    <xf numFmtId="0" fontId="5" fillId="0" borderId="0" xfId="0" applyFont="1" applyAlignment="1">
      <alignment horizontal="center"/>
    </xf>
    <xf numFmtId="0" fontId="17" fillId="0" borderId="1" xfId="0" applyFont="1" applyBorder="1" applyAlignment="1">
      <alignment horizontal="center"/>
    </xf>
    <xf numFmtId="0" fontId="7" fillId="2" borderId="3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4" fontId="0" fillId="0" borderId="0" xfId="0" applyNumberFormat="1"/>
    <xf numFmtId="0" fontId="5" fillId="0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43" fontId="6" fillId="0" borderId="1" xfId="1" applyNumberFormat="1" applyFont="1" applyBorder="1"/>
    <xf numFmtId="43" fontId="6" fillId="0" borderId="1" xfId="1" applyNumberFormat="1" applyFont="1" applyFill="1" applyBorder="1"/>
    <xf numFmtId="43" fontId="3" fillId="0" borderId="1" xfId="1" applyNumberFormat="1" applyFont="1" applyBorder="1"/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1" fontId="6" fillId="6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justify" vertical="center" wrapText="1"/>
    </xf>
    <xf numFmtId="1" fontId="11" fillId="6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justify" vertical="center" wrapText="1"/>
    </xf>
    <xf numFmtId="1" fontId="18" fillId="6" borderId="1" xfId="0" applyNumberFormat="1" applyFont="1" applyFill="1" applyBorder="1" applyAlignment="1">
      <alignment horizontal="center" vertical="center" wrapText="1"/>
    </xf>
    <xf numFmtId="3" fontId="7" fillId="6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7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5" fillId="3" borderId="1" xfId="0" applyFont="1" applyFill="1" applyBorder="1"/>
    <xf numFmtId="0" fontId="5" fillId="7" borderId="1" xfId="0" applyFont="1" applyFill="1" applyBorder="1" applyAlignment="1">
      <alignment horizontal="center" vertical="center"/>
    </xf>
    <xf numFmtId="165" fontId="5" fillId="7" borderId="1" xfId="0" applyNumberFormat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4" fontId="7" fillId="7" borderId="1" xfId="0" applyNumberFormat="1" applyFont="1" applyFill="1" applyBorder="1" applyAlignment="1">
      <alignment horizontal="center" vertical="center" wrapText="1"/>
    </xf>
    <xf numFmtId="4" fontId="7" fillId="7" borderId="1" xfId="0" applyNumberFormat="1" applyFont="1" applyFill="1" applyBorder="1" applyAlignment="1">
      <alignment horizontal="right" vertical="center" wrapText="1"/>
    </xf>
    <xf numFmtId="0" fontId="7" fillId="7" borderId="1" xfId="0" applyFont="1" applyFill="1" applyBorder="1" applyAlignment="1">
      <alignment vertical="center" wrapText="1"/>
    </xf>
    <xf numFmtId="0" fontId="5" fillId="7" borderId="1" xfId="0" applyFont="1" applyFill="1" applyBorder="1"/>
    <xf numFmtId="0" fontId="7" fillId="7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 wrapText="1"/>
    </xf>
    <xf numFmtId="165" fontId="5" fillId="8" borderId="1" xfId="0" applyNumberFormat="1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justify" vertical="center" wrapText="1"/>
    </xf>
    <xf numFmtId="4" fontId="7" fillId="8" borderId="1" xfId="0" applyNumberFormat="1" applyFont="1" applyFill="1" applyBorder="1" applyAlignment="1">
      <alignment horizontal="center" vertical="center" wrapText="1"/>
    </xf>
    <xf numFmtId="4" fontId="7" fillId="8" borderId="1" xfId="0" applyNumberFormat="1" applyFont="1" applyFill="1" applyBorder="1" applyAlignment="1">
      <alignment horizontal="right" vertical="center" wrapText="1"/>
    </xf>
    <xf numFmtId="3" fontId="7" fillId="8" borderId="1" xfId="0" applyNumberFormat="1" applyFont="1" applyFill="1" applyBorder="1" applyAlignment="1">
      <alignment horizontal="right" vertical="center" wrapText="1"/>
    </xf>
    <xf numFmtId="0" fontId="7" fillId="8" borderId="1" xfId="0" applyFont="1" applyFill="1" applyBorder="1" applyAlignment="1">
      <alignment vertical="center" wrapText="1"/>
    </xf>
    <xf numFmtId="0" fontId="5" fillId="8" borderId="1" xfId="0" applyFont="1" applyFill="1" applyBorder="1"/>
    <xf numFmtId="0" fontId="7" fillId="8" borderId="1" xfId="0" applyFont="1" applyFill="1" applyBorder="1" applyAlignment="1">
      <alignment wrapText="1"/>
    </xf>
    <xf numFmtId="4" fontId="7" fillId="8" borderId="1" xfId="1" applyNumberFormat="1" applyFont="1" applyFill="1" applyBorder="1" applyAlignment="1">
      <alignment horizontal="right" vertical="center" wrapText="1"/>
    </xf>
    <xf numFmtId="0" fontId="7" fillId="8" borderId="1" xfId="0" applyFont="1" applyFill="1" applyBorder="1" applyAlignment="1">
      <alignment horizontal="center" vertical="center"/>
    </xf>
    <xf numFmtId="4" fontId="8" fillId="8" borderId="1" xfId="0" applyNumberFormat="1" applyFont="1" applyFill="1" applyBorder="1" applyAlignment="1">
      <alignment horizontal="right" vertical="center"/>
    </xf>
    <xf numFmtId="4" fontId="7" fillId="8" borderId="1" xfId="1" applyNumberFormat="1" applyFont="1" applyFill="1" applyBorder="1" applyAlignment="1">
      <alignment horizontal="center" vertical="center" wrapText="1"/>
    </xf>
    <xf numFmtId="0" fontId="7" fillId="8" borderId="1" xfId="0" applyNumberFormat="1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horizontal="left" vertical="center" wrapText="1"/>
    </xf>
    <xf numFmtId="15" fontId="5" fillId="2" borderId="1" xfId="0" applyNumberFormat="1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justify" vertical="center" wrapText="1"/>
    </xf>
    <xf numFmtId="4" fontId="6" fillId="2" borderId="1" xfId="0" applyNumberFormat="1" applyFont="1" applyFill="1" applyBorder="1" applyAlignment="1">
      <alignment vertical="center"/>
    </xf>
    <xf numFmtId="4" fontId="7" fillId="2" borderId="1" xfId="1" applyNumberFormat="1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center" vertical="center"/>
    </xf>
    <xf numFmtId="15" fontId="5" fillId="2" borderId="3" xfId="0" applyNumberFormat="1" applyFont="1" applyFill="1" applyBorder="1" applyAlignment="1">
      <alignment horizontal="center" vertical="center"/>
    </xf>
    <xf numFmtId="1" fontId="13" fillId="2" borderId="3" xfId="0" applyNumberFormat="1" applyFont="1" applyFill="1" applyBorder="1" applyAlignment="1">
      <alignment horizontal="center" vertical="center" wrapText="1"/>
    </xf>
    <xf numFmtId="1" fontId="13" fillId="2" borderId="1" xfId="0" applyNumberFormat="1" applyFont="1" applyFill="1" applyBorder="1" applyAlignment="1">
      <alignment horizontal="center" vertical="center" wrapText="1"/>
    </xf>
    <xf numFmtId="4" fontId="6" fillId="2" borderId="3" xfId="2" applyNumberFormat="1" applyFont="1" applyFill="1" applyBorder="1" applyAlignment="1">
      <alignment horizontal="center" vertical="center"/>
    </xf>
    <xf numFmtId="4" fontId="12" fillId="2" borderId="3" xfId="1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right" vertical="center"/>
    </xf>
    <xf numFmtId="4" fontId="7" fillId="2" borderId="3" xfId="0" applyNumberFormat="1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center" vertical="center"/>
    </xf>
    <xf numFmtId="0" fontId="16" fillId="2" borderId="3" xfId="4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/>
    </xf>
    <xf numFmtId="1" fontId="13" fillId="2" borderId="4" xfId="0" applyNumberFormat="1" applyFont="1" applyFill="1" applyBorder="1" applyAlignment="1">
      <alignment horizontal="center" vertical="center" wrapText="1"/>
    </xf>
    <xf numFmtId="4" fontId="6" fillId="2" borderId="1" xfId="2" applyNumberFormat="1" applyFont="1" applyFill="1" applyBorder="1" applyAlignment="1">
      <alignment horizontal="right" vertical="center"/>
    </xf>
    <xf numFmtId="4" fontId="12" fillId="2" borderId="1" xfId="1" applyNumberFormat="1" applyFont="1" applyFill="1" applyBorder="1" applyAlignment="1">
      <alignment horizontal="center" vertical="center"/>
    </xf>
    <xf numFmtId="0" fontId="16" fillId="2" borderId="1" xfId="4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justify" vertical="center" wrapText="1"/>
    </xf>
    <xf numFmtId="4" fontId="6" fillId="2" borderId="3" xfId="2" applyNumberFormat="1" applyFont="1" applyFill="1" applyBorder="1" applyAlignment="1">
      <alignment horizontal="right" vertical="center"/>
    </xf>
    <xf numFmtId="4" fontId="6" fillId="2" borderId="3" xfId="0" applyNumberFormat="1" applyFont="1" applyFill="1" applyBorder="1" applyAlignment="1">
      <alignment vertical="center"/>
    </xf>
    <xf numFmtId="4" fontId="7" fillId="2" borderId="3" xfId="1" applyNumberFormat="1" applyFont="1" applyFill="1" applyBorder="1" applyAlignment="1">
      <alignment horizontal="right" vertical="center"/>
    </xf>
    <xf numFmtId="0" fontId="5" fillId="2" borderId="3" xfId="0" applyFont="1" applyFill="1" applyBorder="1"/>
    <xf numFmtId="0" fontId="7" fillId="2" borderId="4" xfId="0" applyFont="1" applyFill="1" applyBorder="1" applyAlignment="1">
      <alignment horizontal="center" vertical="center"/>
    </xf>
    <xf numFmtId="15" fontId="5" fillId="2" borderId="4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justify" vertical="center" wrapText="1"/>
    </xf>
    <xf numFmtId="4" fontId="6" fillId="2" borderId="4" xfId="2" applyNumberFormat="1" applyFont="1" applyFill="1" applyBorder="1" applyAlignment="1">
      <alignment horizontal="right" vertical="center"/>
    </xf>
    <xf numFmtId="4" fontId="12" fillId="2" borderId="4" xfId="1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vertical="center"/>
    </xf>
    <xf numFmtId="4" fontId="7" fillId="2" borderId="4" xfId="1" applyNumberFormat="1" applyFont="1" applyFill="1" applyBorder="1" applyAlignment="1">
      <alignment horizontal="right" vertical="center"/>
    </xf>
    <xf numFmtId="4" fontId="7" fillId="2" borderId="4" xfId="0" applyNumberFormat="1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6" fillId="2" borderId="4" xfId="4" applyFill="1" applyBorder="1" applyAlignment="1">
      <alignment vertical="center" wrapText="1"/>
    </xf>
    <xf numFmtId="0" fontId="5" fillId="2" borderId="4" xfId="0" applyFont="1" applyFill="1" applyBorder="1"/>
    <xf numFmtId="0" fontId="14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4" fontId="12" fillId="2" borderId="1" xfId="2" applyNumberFormat="1" applyFont="1" applyFill="1" applyBorder="1" applyAlignment="1">
      <alignment horizontal="right" vertical="center"/>
    </xf>
    <xf numFmtId="4" fontId="5" fillId="2" borderId="1" xfId="0" applyNumberFormat="1" applyFont="1" applyFill="1" applyBorder="1"/>
    <xf numFmtId="0" fontId="5" fillId="2" borderId="1" xfId="0" applyFont="1" applyFill="1" applyBorder="1" applyAlignment="1">
      <alignment vertical="center"/>
    </xf>
    <xf numFmtId="15" fontId="5" fillId="7" borderId="1" xfId="0" applyNumberFormat="1" applyFont="1" applyFill="1" applyBorder="1" applyAlignment="1">
      <alignment horizontal="center" vertical="center"/>
    </xf>
    <xf numFmtId="4" fontId="6" fillId="7" borderId="1" xfId="0" applyNumberFormat="1" applyFont="1" applyFill="1" applyBorder="1" applyAlignment="1">
      <alignment vertical="center"/>
    </xf>
    <xf numFmtId="4" fontId="7" fillId="7" borderId="1" xfId="1" applyNumberFormat="1" applyFont="1" applyFill="1" applyBorder="1" applyAlignment="1">
      <alignment horizontal="right" vertical="center"/>
    </xf>
    <xf numFmtId="1" fontId="13" fillId="7" borderId="1" xfId="0" applyNumberFormat="1" applyFont="1" applyFill="1" applyBorder="1" applyAlignment="1">
      <alignment horizontal="center" vertical="center" wrapText="1"/>
    </xf>
    <xf numFmtId="1" fontId="13" fillId="7" borderId="4" xfId="0" applyNumberFormat="1" applyFont="1" applyFill="1" applyBorder="1" applyAlignment="1">
      <alignment horizontal="center" vertical="center" wrapText="1"/>
    </xf>
    <xf numFmtId="4" fontId="12" fillId="7" borderId="1" xfId="1" applyNumberFormat="1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justify" vertical="center" wrapText="1"/>
    </xf>
    <xf numFmtId="0" fontId="7" fillId="7" borderId="4" xfId="0" applyFont="1" applyFill="1" applyBorder="1" applyAlignment="1">
      <alignment horizontal="center" vertical="center" wrapText="1"/>
    </xf>
    <xf numFmtId="4" fontId="6" fillId="7" borderId="4" xfId="0" applyNumberFormat="1" applyFont="1" applyFill="1" applyBorder="1" applyAlignment="1">
      <alignment vertical="center"/>
    </xf>
    <xf numFmtId="4" fontId="12" fillId="7" borderId="1" xfId="2" applyNumberFormat="1" applyFont="1" applyFill="1" applyBorder="1" applyAlignment="1">
      <alignment horizontal="right" vertical="center"/>
    </xf>
    <xf numFmtId="4" fontId="5" fillId="7" borderId="1" xfId="0" applyNumberFormat="1" applyFont="1" applyFill="1" applyBorder="1"/>
    <xf numFmtId="4" fontId="5" fillId="7" borderId="1" xfId="0" applyNumberFormat="1" applyFont="1" applyFill="1" applyBorder="1" applyAlignment="1">
      <alignment horizontal="right"/>
    </xf>
    <xf numFmtId="0" fontId="7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13" fillId="9" borderId="3" xfId="0" applyFont="1" applyFill="1" applyBorder="1" applyAlignment="1">
      <alignment horizontal="justify" vertical="center" wrapText="1"/>
    </xf>
    <xf numFmtId="0" fontId="17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7" fillId="0" borderId="4" xfId="0" applyFont="1" applyBorder="1" applyAlignment="1">
      <alignment horizontal="center"/>
    </xf>
    <xf numFmtId="10" fontId="7" fillId="0" borderId="1" xfId="3" applyNumberFormat="1" applyFont="1" applyBorder="1" applyAlignment="1">
      <alignment horizontal="center"/>
    </xf>
    <xf numFmtId="10" fontId="6" fillId="0" borderId="1" xfId="3" applyNumberFormat="1" applyFont="1" applyBorder="1" applyAlignment="1">
      <alignment horizontal="center" vertical="center"/>
    </xf>
    <xf numFmtId="10" fontId="5" fillId="0" borderId="1" xfId="3" applyNumberFormat="1" applyFont="1" applyBorder="1" applyAlignment="1">
      <alignment horizontal="center" vertical="center"/>
    </xf>
    <xf numFmtId="10" fontId="7" fillId="0" borderId="1" xfId="3" applyNumberFormat="1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 wrapText="1"/>
    </xf>
    <xf numFmtId="165" fontId="5" fillId="10" borderId="1" xfId="0" applyNumberFormat="1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justify" vertical="center" wrapText="1"/>
    </xf>
    <xf numFmtId="4" fontId="7" fillId="10" borderId="1" xfId="0" applyNumberFormat="1" applyFont="1" applyFill="1" applyBorder="1" applyAlignment="1">
      <alignment horizontal="center" vertical="center" wrapText="1"/>
    </xf>
    <xf numFmtId="4" fontId="7" fillId="10" borderId="1" xfId="0" applyNumberFormat="1" applyFont="1" applyFill="1" applyBorder="1" applyAlignment="1">
      <alignment horizontal="right" vertical="center" wrapText="1"/>
    </xf>
    <xf numFmtId="3" fontId="7" fillId="10" borderId="1" xfId="0" applyNumberFormat="1" applyFont="1" applyFill="1" applyBorder="1" applyAlignment="1">
      <alignment horizontal="right" vertical="center" wrapText="1"/>
    </xf>
    <xf numFmtId="0" fontId="7" fillId="10" borderId="1" xfId="0" applyFont="1" applyFill="1" applyBorder="1" applyAlignment="1">
      <alignment vertical="center" wrapText="1"/>
    </xf>
    <xf numFmtId="0" fontId="5" fillId="10" borderId="1" xfId="0" applyFont="1" applyFill="1" applyBorder="1"/>
    <xf numFmtId="0" fontId="7" fillId="10" borderId="1" xfId="0" applyFont="1" applyFill="1" applyBorder="1" applyAlignment="1">
      <alignment wrapText="1"/>
    </xf>
    <xf numFmtId="4" fontId="15" fillId="10" borderId="1" xfId="0" applyNumberFormat="1" applyFont="1" applyFill="1" applyBorder="1" applyAlignment="1">
      <alignment horizontal="right" vertical="center" wrapText="1"/>
    </xf>
    <xf numFmtId="0" fontId="7" fillId="10" borderId="1" xfId="0" applyFont="1" applyFill="1" applyBorder="1" applyAlignment="1">
      <alignment horizontal="center" vertical="center"/>
    </xf>
    <xf numFmtId="4" fontId="7" fillId="10" borderId="1" xfId="1" applyNumberFormat="1" applyFont="1" applyFill="1" applyBorder="1" applyAlignment="1">
      <alignment horizontal="right" vertical="center" wrapText="1"/>
    </xf>
    <xf numFmtId="0" fontId="7" fillId="10" borderId="3" xfId="0" applyFont="1" applyFill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8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3" fillId="9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19" fillId="0" borderId="0" xfId="0" applyFont="1"/>
    <xf numFmtId="10" fontId="0" fillId="0" borderId="0" xfId="3" applyNumberFormat="1" applyFont="1"/>
    <xf numFmtId="0" fontId="7" fillId="10" borderId="3" xfId="0" applyFont="1" applyFill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10" fontId="6" fillId="0" borderId="1" xfId="3" applyNumberFormat="1" applyFont="1" applyBorder="1" applyAlignment="1">
      <alignment horizontal="center"/>
    </xf>
    <xf numFmtId="10" fontId="3" fillId="0" borderId="1" xfId="3" applyNumberFormat="1" applyFont="1" applyBorder="1" applyAlignment="1">
      <alignment horizontal="center"/>
    </xf>
    <xf numFmtId="15" fontId="5" fillId="8" borderId="1" xfId="0" applyNumberFormat="1" applyFont="1" applyFill="1" applyBorder="1" applyAlignment="1">
      <alignment horizontal="center" vertical="center"/>
    </xf>
    <xf numFmtId="1" fontId="13" fillId="8" borderId="1" xfId="0" applyNumberFormat="1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justify" vertical="center" wrapText="1"/>
    </xf>
    <xf numFmtId="0" fontId="13" fillId="8" borderId="1" xfId="0" applyFont="1" applyFill="1" applyBorder="1" applyAlignment="1">
      <alignment horizontal="center" vertical="center" wrapText="1"/>
    </xf>
    <xf numFmtId="4" fontId="5" fillId="8" borderId="1" xfId="0" applyNumberFormat="1" applyFont="1" applyFill="1" applyBorder="1"/>
    <xf numFmtId="4" fontId="6" fillId="8" borderId="1" xfId="0" applyNumberFormat="1" applyFont="1" applyFill="1" applyBorder="1" applyAlignment="1">
      <alignment vertical="center"/>
    </xf>
    <xf numFmtId="4" fontId="7" fillId="8" borderId="1" xfId="1" applyNumberFormat="1" applyFont="1" applyFill="1" applyBorder="1" applyAlignment="1">
      <alignment horizontal="right" vertical="center"/>
    </xf>
    <xf numFmtId="4" fontId="5" fillId="8" borderId="1" xfId="0" applyNumberFormat="1" applyFont="1" applyFill="1" applyBorder="1" applyAlignment="1">
      <alignment horizontal="right"/>
    </xf>
    <xf numFmtId="0" fontId="5" fillId="11" borderId="1" xfId="0" applyFont="1" applyFill="1" applyBorder="1" applyAlignment="1">
      <alignment horizontal="center" vertical="center"/>
    </xf>
    <xf numFmtId="0" fontId="5" fillId="11" borderId="1" xfId="0" applyFont="1" applyFill="1" applyBorder="1"/>
    <xf numFmtId="15" fontId="5" fillId="11" borderId="1" xfId="0" applyNumberFormat="1" applyFont="1" applyFill="1" applyBorder="1" applyAlignment="1">
      <alignment horizontal="center" vertical="center"/>
    </xf>
    <xf numFmtId="1" fontId="13" fillId="11" borderId="1" xfId="0" applyNumberFormat="1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justify" vertical="center" wrapText="1"/>
    </xf>
    <xf numFmtId="0" fontId="13" fillId="11" borderId="1" xfId="0" applyFont="1" applyFill="1" applyBorder="1" applyAlignment="1">
      <alignment horizontal="center" vertical="center" wrapText="1"/>
    </xf>
    <xf numFmtId="4" fontId="5" fillId="11" borderId="1" xfId="0" applyNumberFormat="1" applyFont="1" applyFill="1" applyBorder="1"/>
    <xf numFmtId="4" fontId="6" fillId="11" borderId="1" xfId="0" applyNumberFormat="1" applyFont="1" applyFill="1" applyBorder="1" applyAlignment="1">
      <alignment vertical="center"/>
    </xf>
    <xf numFmtId="4" fontId="7" fillId="11" borderId="1" xfId="1" applyNumberFormat="1" applyFont="1" applyFill="1" applyBorder="1" applyAlignment="1">
      <alignment horizontal="right" vertical="center"/>
    </xf>
    <xf numFmtId="4" fontId="5" fillId="11" borderId="1" xfId="0" applyNumberFormat="1" applyFont="1" applyFill="1" applyBorder="1" applyAlignment="1">
      <alignment horizontal="right"/>
    </xf>
    <xf numFmtId="4" fontId="7" fillId="11" borderId="1" xfId="0" applyNumberFormat="1" applyFont="1" applyFill="1" applyBorder="1" applyAlignment="1">
      <alignment horizontal="right" vertical="center" wrapText="1"/>
    </xf>
    <xf numFmtId="0" fontId="7" fillId="11" borderId="1" xfId="0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5" fillId="12" borderId="1" xfId="0" applyFont="1" applyFill="1" applyBorder="1"/>
    <xf numFmtId="15" fontId="5" fillId="12" borderId="1" xfId="0" applyNumberFormat="1" applyFont="1" applyFill="1" applyBorder="1" applyAlignment="1">
      <alignment horizontal="center" vertical="center"/>
    </xf>
    <xf numFmtId="1" fontId="13" fillId="12" borderId="1" xfId="0" applyNumberFormat="1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0" fontId="13" fillId="12" borderId="1" xfId="0" applyFont="1" applyFill="1" applyBorder="1" applyAlignment="1">
      <alignment horizontal="justify" vertical="center" wrapText="1"/>
    </xf>
    <xf numFmtId="0" fontId="13" fillId="12" borderId="1" xfId="0" applyFont="1" applyFill="1" applyBorder="1" applyAlignment="1">
      <alignment horizontal="center" vertical="center" wrapText="1"/>
    </xf>
    <xf numFmtId="4" fontId="5" fillId="12" borderId="1" xfId="0" applyNumberFormat="1" applyFont="1" applyFill="1" applyBorder="1"/>
    <xf numFmtId="4" fontId="6" fillId="12" borderId="1" xfId="0" applyNumberFormat="1" applyFont="1" applyFill="1" applyBorder="1" applyAlignment="1">
      <alignment vertical="center"/>
    </xf>
    <xf numFmtId="4" fontId="7" fillId="12" borderId="1" xfId="1" applyNumberFormat="1" applyFont="1" applyFill="1" applyBorder="1" applyAlignment="1">
      <alignment horizontal="right" vertical="center"/>
    </xf>
    <xf numFmtId="4" fontId="5" fillId="12" borderId="1" xfId="0" applyNumberFormat="1" applyFont="1" applyFill="1" applyBorder="1" applyAlignment="1">
      <alignment horizontal="right"/>
    </xf>
    <xf numFmtId="4" fontId="7" fillId="12" borderId="1" xfId="0" applyNumberFormat="1" applyFont="1" applyFill="1" applyBorder="1" applyAlignment="1">
      <alignment horizontal="right" vertical="center" wrapText="1"/>
    </xf>
    <xf numFmtId="0" fontId="7" fillId="12" borderId="1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vertical="center" wrapText="1"/>
    </xf>
    <xf numFmtId="0" fontId="12" fillId="8" borderId="1" xfId="0" applyFont="1" applyFill="1" applyBorder="1" applyAlignment="1">
      <alignment horizontal="justify" vertical="center" wrapText="1"/>
    </xf>
    <xf numFmtId="0" fontId="6" fillId="8" borderId="1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14" fontId="6" fillId="10" borderId="1" xfId="0" applyNumberFormat="1" applyFont="1" applyFill="1" applyBorder="1" applyAlignment="1">
      <alignment horizontal="center" vertical="center" wrapText="1"/>
    </xf>
    <xf numFmtId="14" fontId="6" fillId="8" borderId="1" xfId="0" applyNumberFormat="1" applyFont="1" applyFill="1" applyBorder="1" applyAlignment="1">
      <alignment horizontal="center" vertical="center" wrapText="1"/>
    </xf>
    <xf numFmtId="14" fontId="6" fillId="2" borderId="4" xfId="0" applyNumberFormat="1" applyFont="1" applyFill="1" applyBorder="1" applyAlignment="1">
      <alignment horizontal="center" vertical="center" wrapText="1"/>
    </xf>
    <xf numFmtId="166" fontId="8" fillId="6" borderId="1" xfId="0" applyNumberFormat="1" applyFont="1" applyFill="1" applyBorder="1" applyAlignment="1">
      <alignment horizontal="right" vertical="center"/>
    </xf>
    <xf numFmtId="166" fontId="8" fillId="12" borderId="1" xfId="0" applyNumberFormat="1" applyFont="1" applyFill="1" applyBorder="1" applyAlignment="1">
      <alignment horizontal="right" vertical="center"/>
    </xf>
    <xf numFmtId="166" fontId="8" fillId="8" borderId="1" xfId="0" applyNumberFormat="1" applyFont="1" applyFill="1" applyBorder="1" applyAlignment="1">
      <alignment horizontal="right" vertical="center"/>
    </xf>
    <xf numFmtId="166" fontId="8" fillId="11" borderId="1" xfId="0" applyNumberFormat="1" applyFont="1" applyFill="1" applyBorder="1" applyAlignment="1">
      <alignment horizontal="right" vertical="center"/>
    </xf>
    <xf numFmtId="0" fontId="6" fillId="6" borderId="4" xfId="0" applyFont="1" applyFill="1" applyBorder="1" applyAlignment="1">
      <alignment horizontal="center" vertical="center" wrapText="1"/>
    </xf>
    <xf numFmtId="167" fontId="6" fillId="3" borderId="1" xfId="3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" fontId="13" fillId="2" borderId="5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vertical="center" wrapText="1"/>
    </xf>
    <xf numFmtId="168" fontId="7" fillId="7" borderId="1" xfId="3" applyNumberFormat="1" applyFont="1" applyFill="1" applyBorder="1" applyAlignment="1">
      <alignment horizontal="justify" vertical="center"/>
    </xf>
    <xf numFmtId="4" fontId="7" fillId="8" borderId="1" xfId="0" applyNumberFormat="1" applyFont="1" applyFill="1" applyBorder="1" applyAlignment="1">
      <alignment horizontal="justify" vertical="center" wrapText="1"/>
    </xf>
    <xf numFmtId="4" fontId="6" fillId="7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4" fontId="7" fillId="6" borderId="1" xfId="0" applyNumberFormat="1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13" borderId="3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/>
    </xf>
    <xf numFmtId="0" fontId="7" fillId="13" borderId="3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43" fontId="7" fillId="0" borderId="0" xfId="3" applyNumberFormat="1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wrapText="1"/>
    </xf>
    <xf numFmtId="43" fontId="0" fillId="0" borderId="0" xfId="1" applyFont="1"/>
    <xf numFmtId="0" fontId="22" fillId="0" borderId="0" xfId="0" applyFont="1"/>
    <xf numFmtId="0" fontId="5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4" fontId="7" fillId="2" borderId="1" xfId="1" applyNumberFormat="1" applyFont="1" applyFill="1" applyBorder="1" applyAlignment="1">
      <alignment horizontal="right" vertical="center"/>
    </xf>
    <xf numFmtId="4" fontId="7" fillId="2" borderId="3" xfId="0" applyNumberFormat="1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/>
    </xf>
    <xf numFmtId="4" fontId="7" fillId="2" borderId="3" xfId="0" applyNumberFormat="1" applyFont="1" applyFill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" fontId="7" fillId="7" borderId="3" xfId="0" applyNumberFormat="1" applyFont="1" applyFill="1" applyBorder="1" applyAlignment="1">
      <alignment horizontal="center" vertical="center" wrapText="1"/>
    </xf>
    <xf numFmtId="4" fontId="7" fillId="7" borderId="4" xfId="0" applyNumberFormat="1" applyFont="1" applyFill="1" applyBorder="1" applyAlignment="1">
      <alignment horizontal="center" vertical="center" wrapText="1"/>
    </xf>
    <xf numFmtId="3" fontId="7" fillId="7" borderId="3" xfId="0" applyNumberFormat="1" applyFont="1" applyFill="1" applyBorder="1" applyAlignment="1">
      <alignment horizontal="center" vertical="center" wrapText="1"/>
    </xf>
    <xf numFmtId="3" fontId="7" fillId="7" borderId="4" xfId="0" applyNumberFormat="1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" fontId="13" fillId="2" borderId="3" xfId="0" applyNumberFormat="1" applyFont="1" applyFill="1" applyBorder="1" applyAlignment="1">
      <alignment horizontal="center" vertical="center" wrapText="1"/>
    </xf>
    <xf numFmtId="1" fontId="13" fillId="2" borderId="4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right" vertical="center" wrapText="1"/>
    </xf>
    <xf numFmtId="4" fontId="7" fillId="5" borderId="5" xfId="0" applyNumberFormat="1" applyFont="1" applyFill="1" applyBorder="1" applyAlignment="1">
      <alignment horizontal="right" vertical="center" wrapText="1"/>
    </xf>
    <xf numFmtId="4" fontId="7" fillId="5" borderId="4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5" fillId="10" borderId="3" xfId="0" applyFont="1" applyFill="1" applyBorder="1" applyAlignment="1">
      <alignment horizontal="center"/>
    </xf>
    <xf numFmtId="0" fontId="5" fillId="10" borderId="4" xfId="0" applyFont="1" applyFill="1" applyBorder="1" applyAlignment="1">
      <alignment horizontal="center"/>
    </xf>
    <xf numFmtId="0" fontId="7" fillId="10" borderId="3" xfId="0" applyFont="1" applyFill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center" vertical="center" wrapText="1"/>
    </xf>
    <xf numFmtId="0" fontId="5" fillId="10" borderId="3" xfId="0" applyFont="1" applyFill="1" applyBorder="1" applyAlignment="1">
      <alignment horizontal="center" vertical="center"/>
    </xf>
    <xf numFmtId="0" fontId="5" fillId="10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5" borderId="1" xfId="0" applyNumberFormat="1" applyFont="1" applyFill="1" applyBorder="1" applyAlignment="1">
      <alignment horizontal="center" vertical="center"/>
    </xf>
    <xf numFmtId="4" fontId="6" fillId="2" borderId="1" xfId="2" applyNumberFormat="1" applyFont="1" applyFill="1" applyBorder="1" applyAlignment="1">
      <alignment horizontal="center" vertical="center"/>
    </xf>
    <xf numFmtId="4" fontId="6" fillId="5" borderId="1" xfId="2" applyNumberFormat="1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7" fillId="10" borderId="3" xfId="0" applyFont="1" applyFill="1" applyBorder="1" applyAlignment="1">
      <alignment horizontal="justify" vertical="center" wrapText="1"/>
    </xf>
    <xf numFmtId="0" fontId="7" fillId="10" borderId="4" xfId="0" applyFont="1" applyFill="1" applyBorder="1" applyAlignment="1">
      <alignment horizontal="justify" vertical="center" wrapText="1"/>
    </xf>
    <xf numFmtId="0" fontId="5" fillId="10" borderId="3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15" fontId="5" fillId="10" borderId="3" xfId="0" applyNumberFormat="1" applyFont="1" applyFill="1" applyBorder="1" applyAlignment="1">
      <alignment horizontal="center" vertical="center" wrapText="1"/>
    </xf>
    <xf numFmtId="15" fontId="5" fillId="10" borderId="4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" fontId="13" fillId="2" borderId="1" xfId="0" applyNumberFormat="1" applyFont="1" applyFill="1" applyBorder="1" applyAlignment="1">
      <alignment horizontal="center" vertical="center" wrapText="1"/>
    </xf>
    <xf numFmtId="1" fontId="13" fillId="5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14" fontId="6" fillId="10" borderId="3" xfId="0" applyNumberFormat="1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4" fontId="7" fillId="2" borderId="1" xfId="1" applyNumberFormat="1" applyFont="1" applyFill="1" applyBorder="1" applyAlignment="1">
      <alignment horizontal="right" vertical="center"/>
    </xf>
    <xf numFmtId="4" fontId="7" fillId="5" borderId="1" xfId="1" applyNumberFormat="1" applyFont="1" applyFill="1" applyBorder="1" applyAlignment="1">
      <alignment horizontal="right" vertical="center"/>
    </xf>
    <xf numFmtId="4" fontId="7" fillId="2" borderId="1" xfId="0" applyNumberFormat="1" applyFont="1" applyFill="1" applyBorder="1" applyAlignment="1">
      <alignment horizontal="right" vertical="center" wrapText="1"/>
    </xf>
    <xf numFmtId="4" fontId="7" fillId="5" borderId="1" xfId="0" applyNumberFormat="1" applyFont="1" applyFill="1" applyBorder="1" applyAlignment="1">
      <alignment horizontal="right" vertical="center" wrapText="1"/>
    </xf>
    <xf numFmtId="0" fontId="7" fillId="10" borderId="3" xfId="0" applyFont="1" applyFill="1" applyBorder="1" applyAlignment="1">
      <alignment horizontal="center" vertical="center"/>
    </xf>
    <xf numFmtId="0" fontId="7" fillId="10" borderId="4" xfId="0" applyFont="1" applyFill="1" applyBorder="1" applyAlignment="1">
      <alignment horizontal="center" vertical="center"/>
    </xf>
    <xf numFmtId="15" fontId="5" fillId="2" borderId="1" xfId="0" applyNumberFormat="1" applyFont="1" applyFill="1" applyBorder="1" applyAlignment="1">
      <alignment horizontal="center" vertical="center"/>
    </xf>
    <xf numFmtId="15" fontId="5" fillId="5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</cellXfs>
  <cellStyles count="5">
    <cellStyle name="Hipervínculo" xfId="4" builtinId="8"/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agrofique2206@hotmail.com" TargetMode="External"/><Relationship Id="rId7" Type="http://schemas.openxmlformats.org/officeDocument/2006/relationships/hyperlink" Target="mailto:hatoverdecor@hotmail.com" TargetMode="External"/><Relationship Id="rId2" Type="http://schemas.openxmlformats.org/officeDocument/2006/relationships/hyperlink" Target="mailto:reynaldoarteta@yahoo.com" TargetMode="External"/><Relationship Id="rId1" Type="http://schemas.openxmlformats.org/officeDocument/2006/relationships/hyperlink" Target="mailto:cavadia2007@gmail.com" TargetMode="External"/><Relationship Id="rId6" Type="http://schemas.openxmlformats.org/officeDocument/2006/relationships/hyperlink" Target="mailto:alvarodazagnecco@yahoo.com" TargetMode="External"/><Relationship Id="rId5" Type="http://schemas.openxmlformats.org/officeDocument/2006/relationships/hyperlink" Target="mailto:emapem@yahoo.com.ar" TargetMode="External"/><Relationship Id="rId10" Type="http://schemas.openxmlformats.org/officeDocument/2006/relationships/comments" Target="../comments1.xml"/><Relationship Id="rId4" Type="http://schemas.openxmlformats.org/officeDocument/2006/relationships/hyperlink" Target="mailto:vriarquitectura@hotmail.com" TargetMode="External"/><Relationship Id="rId9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89"/>
  <sheetViews>
    <sheetView tabSelected="1" zoomScale="90" zoomScaleNormal="90" workbookViewId="0">
      <pane xSplit="9" ySplit="5" topLeftCell="K13" activePane="bottomRight" state="frozen"/>
      <selection pane="topRight" activeCell="I1" sqref="I1"/>
      <selection pane="bottomLeft" activeCell="A6" sqref="A6"/>
      <selection pane="bottomRight" activeCell="M15" sqref="M15:M16"/>
    </sheetView>
  </sheetViews>
  <sheetFormatPr baseColWidth="10" defaultRowHeight="15" x14ac:dyDescent="0.25"/>
  <cols>
    <col min="1" max="1" width="5.28515625" customWidth="1"/>
    <col min="2" max="2" width="10.5703125" customWidth="1"/>
    <col min="3" max="3" width="10.140625" customWidth="1"/>
    <col min="4" max="4" width="9" customWidth="1"/>
    <col min="5" max="5" width="11.7109375" customWidth="1"/>
    <col min="6" max="6" width="14.7109375" customWidth="1"/>
    <col min="7" max="8" width="16.7109375" customWidth="1"/>
    <col min="9" max="9" width="30.5703125" customWidth="1"/>
    <col min="10" max="10" width="15.7109375" customWidth="1"/>
    <col min="11" max="11" width="14" style="193" customWidth="1"/>
    <col min="12" max="12" width="13.7109375" customWidth="1"/>
    <col min="13" max="13" width="14" customWidth="1"/>
    <col min="14" max="14" width="15" customWidth="1"/>
    <col min="15" max="15" width="15.7109375" customWidth="1"/>
    <col min="16" max="16" width="17.140625" customWidth="1"/>
    <col min="17" max="17" width="15.85546875" customWidth="1"/>
    <col min="18" max="18" width="15.28515625" customWidth="1"/>
    <col min="19" max="19" width="15.140625" customWidth="1"/>
    <col min="20" max="21" width="14.5703125" customWidth="1"/>
    <col min="22" max="22" width="14.28515625" customWidth="1"/>
    <col min="23" max="23" width="28" customWidth="1"/>
    <col min="24" max="24" width="25.7109375" customWidth="1"/>
    <col min="25" max="25" width="19" customWidth="1"/>
    <col min="26" max="26" width="14.42578125" customWidth="1"/>
    <col min="27" max="27" width="12.42578125" customWidth="1"/>
    <col min="29" max="29" width="13.5703125" customWidth="1"/>
    <col min="30" max="30" width="12.7109375" customWidth="1"/>
    <col min="31" max="31" width="17" customWidth="1"/>
    <col min="32" max="32" width="15.5703125" customWidth="1"/>
    <col min="39" max="39" width="24.85546875" customWidth="1"/>
  </cols>
  <sheetData>
    <row r="1" spans="1:37" x14ac:dyDescent="0.25">
      <c r="N1" s="51">
        <v>710779976</v>
      </c>
      <c r="O1">
        <v>46499624</v>
      </c>
      <c r="P1" s="51">
        <f>+N1-O1</f>
        <v>664280352</v>
      </c>
      <c r="R1" s="200">
        <v>108787077</v>
      </c>
      <c r="S1" s="201">
        <f>+R1/O15</f>
        <v>2.666666672222882E-2</v>
      </c>
    </row>
    <row r="2" spans="1:37" x14ac:dyDescent="0.25">
      <c r="O2" s="51"/>
      <c r="P2" s="51"/>
      <c r="R2" s="51">
        <f>+R7+R15+R17+R18+R19+R20</f>
        <v>685258400</v>
      </c>
      <c r="S2">
        <v>685258400</v>
      </c>
      <c r="T2" s="51">
        <f>+R2-S2</f>
        <v>0</v>
      </c>
    </row>
    <row r="4" spans="1:37" ht="38.25" customHeight="1" x14ac:dyDescent="0.25">
      <c r="A4" s="361" t="s">
        <v>102</v>
      </c>
      <c r="B4" s="361" t="s">
        <v>56</v>
      </c>
      <c r="C4" s="361" t="s">
        <v>66</v>
      </c>
      <c r="D4" s="361" t="s">
        <v>275</v>
      </c>
      <c r="E4" s="320" t="s">
        <v>100</v>
      </c>
      <c r="F4" s="361" t="s">
        <v>57</v>
      </c>
      <c r="G4" s="361" t="s">
        <v>85</v>
      </c>
      <c r="H4" s="318" t="s">
        <v>328</v>
      </c>
      <c r="I4" s="322" t="s">
        <v>58</v>
      </c>
      <c r="J4" s="318" t="s">
        <v>297</v>
      </c>
      <c r="K4" s="320" t="s">
        <v>292</v>
      </c>
      <c r="L4" s="323" t="s">
        <v>59</v>
      </c>
      <c r="M4" s="377" t="s">
        <v>60</v>
      </c>
      <c r="N4" s="323" t="s">
        <v>61</v>
      </c>
      <c r="O4" s="323" t="s">
        <v>160</v>
      </c>
      <c r="P4" s="323" t="s">
        <v>161</v>
      </c>
      <c r="Q4" s="323" t="s">
        <v>62</v>
      </c>
      <c r="R4" s="323" t="s">
        <v>63</v>
      </c>
      <c r="S4" s="323" t="s">
        <v>64</v>
      </c>
      <c r="T4" s="323" t="s">
        <v>65</v>
      </c>
      <c r="U4" s="318" t="s">
        <v>158</v>
      </c>
      <c r="V4" s="318" t="s">
        <v>159</v>
      </c>
      <c r="W4" s="320" t="s">
        <v>147</v>
      </c>
      <c r="X4" s="320" t="s">
        <v>101</v>
      </c>
      <c r="Y4" s="318" t="s">
        <v>322</v>
      </c>
      <c r="Z4" s="322" t="s">
        <v>121</v>
      </c>
      <c r="AA4" s="322" t="s">
        <v>122</v>
      </c>
      <c r="AB4" s="322" t="s">
        <v>123</v>
      </c>
      <c r="AC4" s="320" t="s">
        <v>130</v>
      </c>
      <c r="AD4" s="318" t="s">
        <v>206</v>
      </c>
      <c r="AE4" s="322" t="s">
        <v>124</v>
      </c>
      <c r="AF4" s="322" t="s">
        <v>122</v>
      </c>
      <c r="AG4" s="322" t="s">
        <v>123</v>
      </c>
      <c r="AH4" s="322" t="s">
        <v>140</v>
      </c>
      <c r="AI4" s="320" t="s">
        <v>260</v>
      </c>
      <c r="AJ4" s="318" t="s">
        <v>207</v>
      </c>
      <c r="AK4" s="322"/>
    </row>
    <row r="5" spans="1:37" x14ac:dyDescent="0.25">
      <c r="A5" s="361"/>
      <c r="B5" s="361"/>
      <c r="C5" s="361"/>
      <c r="D5" s="361"/>
      <c r="E5" s="321"/>
      <c r="F5" s="361"/>
      <c r="G5" s="361"/>
      <c r="H5" s="319"/>
      <c r="I5" s="322"/>
      <c r="J5" s="319"/>
      <c r="K5" s="321"/>
      <c r="L5" s="323"/>
      <c r="M5" s="377"/>
      <c r="N5" s="323"/>
      <c r="O5" s="323"/>
      <c r="P5" s="323"/>
      <c r="Q5" s="323"/>
      <c r="R5" s="323"/>
      <c r="S5" s="323"/>
      <c r="T5" s="323"/>
      <c r="U5" s="319"/>
      <c r="V5" s="319"/>
      <c r="W5" s="321"/>
      <c r="X5" s="321"/>
      <c r="Y5" s="319"/>
      <c r="Z5" s="322"/>
      <c r="AA5" s="322"/>
      <c r="AB5" s="322"/>
      <c r="AC5" s="321"/>
      <c r="AD5" s="319"/>
      <c r="AE5" s="322"/>
      <c r="AF5" s="322"/>
      <c r="AG5" s="322"/>
      <c r="AH5" s="322"/>
      <c r="AI5" s="321"/>
      <c r="AJ5" s="319"/>
      <c r="AK5" s="322"/>
    </row>
    <row r="6" spans="1:37" ht="67.5" x14ac:dyDescent="0.3">
      <c r="A6" s="171">
        <v>1</v>
      </c>
      <c r="B6" s="172" t="s">
        <v>5</v>
      </c>
      <c r="C6" s="173">
        <v>41384</v>
      </c>
      <c r="D6" s="174" t="s">
        <v>6</v>
      </c>
      <c r="E6" s="174" t="s">
        <v>154</v>
      </c>
      <c r="F6" s="174" t="s">
        <v>7</v>
      </c>
      <c r="G6" s="175" t="s">
        <v>282</v>
      </c>
      <c r="H6" s="252">
        <v>41733</v>
      </c>
      <c r="I6" s="176" t="s">
        <v>8</v>
      </c>
      <c r="J6" s="176"/>
      <c r="K6" s="174"/>
      <c r="L6" s="177">
        <v>1285989076</v>
      </c>
      <c r="M6" s="178">
        <v>200000000</v>
      </c>
      <c r="N6" s="178">
        <f>SUM(L6:M6)</f>
        <v>1485989076</v>
      </c>
      <c r="O6" s="178">
        <f>+N6-P6</f>
        <v>1350899160</v>
      </c>
      <c r="P6" s="178">
        <v>135089916</v>
      </c>
      <c r="Q6" s="178">
        <v>1350899160</v>
      </c>
      <c r="R6" s="178">
        <v>135089916</v>
      </c>
      <c r="S6" s="177">
        <f t="shared" ref="S6:S19" si="0">+Q6+R6</f>
        <v>1485989076</v>
      </c>
      <c r="T6" s="179">
        <f>N6-Q6-R6</f>
        <v>0</v>
      </c>
      <c r="U6" s="174" t="s">
        <v>4</v>
      </c>
      <c r="V6" s="174" t="s">
        <v>162</v>
      </c>
      <c r="W6" s="174"/>
      <c r="X6" s="174"/>
      <c r="Y6" s="180"/>
      <c r="Z6" s="174" t="s">
        <v>179</v>
      </c>
      <c r="AA6" s="175" t="s">
        <v>299</v>
      </c>
      <c r="AB6" s="174">
        <v>3126546395</v>
      </c>
      <c r="AC6" s="181"/>
      <c r="AD6" s="174" t="s">
        <v>181</v>
      </c>
      <c r="AE6" s="182" t="s">
        <v>180</v>
      </c>
      <c r="AF6" s="181"/>
      <c r="AG6" s="181"/>
      <c r="AH6" s="171" t="s">
        <v>210</v>
      </c>
      <c r="AI6" s="171"/>
      <c r="AJ6" s="181"/>
      <c r="AK6" s="181"/>
    </row>
    <row r="7" spans="1:37" ht="25.5" x14ac:dyDescent="0.25">
      <c r="A7" s="341">
        <f>+A6+1</f>
        <v>2</v>
      </c>
      <c r="B7" s="357" t="s">
        <v>0</v>
      </c>
      <c r="C7" s="359">
        <v>41384</v>
      </c>
      <c r="D7" s="339" t="s">
        <v>1</v>
      </c>
      <c r="E7" s="174" t="s">
        <v>157</v>
      </c>
      <c r="F7" s="339" t="s">
        <v>2</v>
      </c>
      <c r="G7" s="175" t="s">
        <v>282</v>
      </c>
      <c r="H7" s="366">
        <v>42129</v>
      </c>
      <c r="I7" s="355" t="s">
        <v>3</v>
      </c>
      <c r="J7" s="202"/>
      <c r="K7" s="186"/>
      <c r="L7" s="177">
        <f>1375199100</f>
        <v>1375199100</v>
      </c>
      <c r="M7" s="177"/>
      <c r="N7" s="178">
        <f>+L7+M7</f>
        <v>1375199100</v>
      </c>
      <c r="O7" s="178">
        <v>1250180900</v>
      </c>
      <c r="P7" s="178">
        <v>125018100</v>
      </c>
      <c r="Q7" s="183">
        <f>1250180900</f>
        <v>1250180900</v>
      </c>
      <c r="R7" s="183">
        <f>125018100</f>
        <v>125018100</v>
      </c>
      <c r="S7" s="177">
        <f t="shared" si="0"/>
        <v>1375199000</v>
      </c>
      <c r="T7" s="179">
        <f>N7-Q7-R7</f>
        <v>100</v>
      </c>
      <c r="U7" s="279" t="s">
        <v>4</v>
      </c>
      <c r="V7" s="339" t="s">
        <v>4</v>
      </c>
      <c r="W7" s="174"/>
      <c r="X7" s="180"/>
      <c r="Y7" s="180"/>
      <c r="Z7" s="339" t="s">
        <v>177</v>
      </c>
      <c r="AA7" s="339" t="s">
        <v>178</v>
      </c>
      <c r="AB7" s="337"/>
      <c r="AC7" s="337"/>
      <c r="AD7" s="373" t="s">
        <v>184</v>
      </c>
      <c r="AE7" s="339" t="s">
        <v>198</v>
      </c>
      <c r="AF7" s="337"/>
      <c r="AG7" s="337"/>
      <c r="AH7" s="337"/>
      <c r="AI7" s="337"/>
      <c r="AJ7" s="341" t="s">
        <v>227</v>
      </c>
      <c r="AK7" s="337"/>
    </row>
    <row r="8" spans="1:37" ht="25.5" x14ac:dyDescent="0.25">
      <c r="A8" s="342"/>
      <c r="B8" s="358"/>
      <c r="C8" s="360"/>
      <c r="D8" s="340"/>
      <c r="E8" s="174" t="s">
        <v>156</v>
      </c>
      <c r="F8" s="340"/>
      <c r="G8" s="175" t="s">
        <v>282</v>
      </c>
      <c r="H8" s="367"/>
      <c r="I8" s="356"/>
      <c r="J8" s="203"/>
      <c r="K8" s="187"/>
      <c r="L8" s="177">
        <v>615483000</v>
      </c>
      <c r="M8" s="177"/>
      <c r="N8" s="178">
        <f>+L8+M8</f>
        <v>615483000</v>
      </c>
      <c r="O8" s="178">
        <v>559530100</v>
      </c>
      <c r="P8" s="178">
        <f>+N8-O8</f>
        <v>55952900</v>
      </c>
      <c r="Q8" s="183">
        <v>559530000</v>
      </c>
      <c r="R8" s="183">
        <v>55953000</v>
      </c>
      <c r="S8" s="177">
        <f t="shared" si="0"/>
        <v>615483000</v>
      </c>
      <c r="T8" s="179">
        <f>N8-Q8-R8</f>
        <v>0</v>
      </c>
      <c r="U8" s="279" t="s">
        <v>4</v>
      </c>
      <c r="V8" s="340"/>
      <c r="W8" s="174"/>
      <c r="X8" s="180"/>
      <c r="Y8" s="180"/>
      <c r="Z8" s="340"/>
      <c r="AA8" s="340"/>
      <c r="AB8" s="338"/>
      <c r="AC8" s="338"/>
      <c r="AD8" s="374"/>
      <c r="AE8" s="340"/>
      <c r="AF8" s="338"/>
      <c r="AG8" s="338"/>
      <c r="AH8" s="338"/>
      <c r="AI8" s="338"/>
      <c r="AJ8" s="342"/>
      <c r="AK8" s="338"/>
    </row>
    <row r="9" spans="1:37" ht="63.75" x14ac:dyDescent="0.3">
      <c r="A9" s="171">
        <f>+A7+1</f>
        <v>3</v>
      </c>
      <c r="B9" s="171" t="s">
        <v>9</v>
      </c>
      <c r="C9" s="173">
        <v>41384</v>
      </c>
      <c r="D9" s="174" t="s">
        <v>10</v>
      </c>
      <c r="E9" s="174" t="s">
        <v>154</v>
      </c>
      <c r="F9" s="174" t="s">
        <v>11</v>
      </c>
      <c r="G9" s="175" t="s">
        <v>282</v>
      </c>
      <c r="H9" s="252">
        <v>41956</v>
      </c>
      <c r="I9" s="176" t="s">
        <v>12</v>
      </c>
      <c r="J9" s="176"/>
      <c r="K9" s="174"/>
      <c r="L9" s="177">
        <v>1658164128</v>
      </c>
      <c r="M9" s="178">
        <v>414541032</v>
      </c>
      <c r="N9" s="178">
        <f>SUM(L9:M9)</f>
        <v>2072705160</v>
      </c>
      <c r="O9" s="178">
        <f>+N9-P9</f>
        <v>1967750472</v>
      </c>
      <c r="P9" s="178">
        <v>104954688</v>
      </c>
      <c r="Q9" s="178">
        <v>1966604255</v>
      </c>
      <c r="R9" s="185">
        <v>104950000</v>
      </c>
      <c r="S9" s="177">
        <f t="shared" si="0"/>
        <v>2071554255</v>
      </c>
      <c r="T9" s="179">
        <f t="shared" ref="T9:T44" si="1">N9-Q9-R9</f>
        <v>1150905</v>
      </c>
      <c r="U9" s="174" t="s">
        <v>4</v>
      </c>
      <c r="V9" s="174" t="s">
        <v>163</v>
      </c>
      <c r="W9" s="174"/>
      <c r="X9" s="174"/>
      <c r="Y9" s="180"/>
      <c r="Z9" s="174" t="s">
        <v>209</v>
      </c>
      <c r="AA9" s="180" t="s">
        <v>274</v>
      </c>
      <c r="AB9" s="181"/>
      <c r="AC9" s="181"/>
      <c r="AD9" s="184" t="s">
        <v>183</v>
      </c>
      <c r="AE9" s="182" t="s">
        <v>182</v>
      </c>
      <c r="AF9" s="181"/>
      <c r="AG9" s="181"/>
      <c r="AH9" s="171" t="s">
        <v>211</v>
      </c>
      <c r="AI9" s="171"/>
      <c r="AJ9" s="181"/>
      <c r="AK9" s="181"/>
    </row>
    <row r="10" spans="1:37" ht="76.5" x14ac:dyDescent="0.3">
      <c r="A10" s="83">
        <f t="shared" ref="A10:A37" si="2">+A9+1</f>
        <v>4</v>
      </c>
      <c r="B10" s="84" t="s">
        <v>13</v>
      </c>
      <c r="C10" s="85">
        <v>41384</v>
      </c>
      <c r="D10" s="86" t="s">
        <v>14</v>
      </c>
      <c r="E10" s="86" t="s">
        <v>154</v>
      </c>
      <c r="F10" s="86" t="s">
        <v>15</v>
      </c>
      <c r="G10" s="87" t="s">
        <v>282</v>
      </c>
      <c r="H10" s="253">
        <v>41666</v>
      </c>
      <c r="I10" s="88" t="s">
        <v>16</v>
      </c>
      <c r="J10" s="267"/>
      <c r="K10" s="86"/>
      <c r="L10" s="89">
        <v>710779976</v>
      </c>
      <c r="M10" s="89"/>
      <c r="N10" s="90">
        <f>+L10+M10</f>
        <v>710779976</v>
      </c>
      <c r="O10" s="90">
        <v>664280352</v>
      </c>
      <c r="P10" s="90">
        <f>+N10-O10</f>
        <v>46499624</v>
      </c>
      <c r="Q10" s="90">
        <v>658423090</v>
      </c>
      <c r="R10" s="97">
        <v>46489349</v>
      </c>
      <c r="S10" s="89">
        <f t="shared" si="0"/>
        <v>704912439</v>
      </c>
      <c r="T10" s="91">
        <f t="shared" si="1"/>
        <v>5867537</v>
      </c>
      <c r="U10" s="5" t="s">
        <v>4</v>
      </c>
      <c r="V10" s="86" t="s">
        <v>46</v>
      </c>
      <c r="W10" s="86"/>
      <c r="X10" s="86"/>
      <c r="Y10" s="92"/>
      <c r="Z10" s="86" t="s">
        <v>185</v>
      </c>
      <c r="AA10" s="93"/>
      <c r="AB10" s="93"/>
      <c r="AC10" s="93"/>
      <c r="AD10" s="86" t="s">
        <v>181</v>
      </c>
      <c r="AE10" s="94" t="s">
        <v>176</v>
      </c>
      <c r="AF10" s="93"/>
      <c r="AG10" s="93"/>
      <c r="AH10" s="84" t="s">
        <v>212</v>
      </c>
      <c r="AI10" s="84"/>
      <c r="AJ10" s="93"/>
      <c r="AK10" s="93"/>
    </row>
    <row r="11" spans="1:37" ht="63.75" x14ac:dyDescent="0.3">
      <c r="A11" s="83">
        <f t="shared" si="2"/>
        <v>5</v>
      </c>
      <c r="B11" s="84" t="s">
        <v>17</v>
      </c>
      <c r="C11" s="85">
        <v>41384</v>
      </c>
      <c r="D11" s="86" t="s">
        <v>18</v>
      </c>
      <c r="E11" s="86" t="s">
        <v>154</v>
      </c>
      <c r="F11" s="86" t="s">
        <v>19</v>
      </c>
      <c r="G11" s="87" t="s">
        <v>86</v>
      </c>
      <c r="H11" s="253">
        <v>41908</v>
      </c>
      <c r="I11" s="88" t="s">
        <v>20</v>
      </c>
      <c r="J11" s="88"/>
      <c r="K11" s="86"/>
      <c r="L11" s="89">
        <v>185813194</v>
      </c>
      <c r="M11" s="89"/>
      <c r="N11" s="90">
        <f>+L11+M11</f>
        <v>185813194</v>
      </c>
      <c r="O11" s="90">
        <v>176964947</v>
      </c>
      <c r="P11" s="90">
        <f>+N11-O11</f>
        <v>8848247</v>
      </c>
      <c r="Q11" s="90">
        <v>176864027</v>
      </c>
      <c r="R11" s="90">
        <v>8847000</v>
      </c>
      <c r="S11" s="89">
        <f t="shared" si="0"/>
        <v>185711027</v>
      </c>
      <c r="T11" s="91">
        <f t="shared" si="1"/>
        <v>102167</v>
      </c>
      <c r="U11" s="5" t="s">
        <v>4</v>
      </c>
      <c r="V11" s="86" t="s">
        <v>51</v>
      </c>
      <c r="W11" s="89"/>
      <c r="X11" s="86"/>
      <c r="Y11" s="92"/>
      <c r="Z11" s="86" t="s">
        <v>186</v>
      </c>
      <c r="AA11" s="93"/>
      <c r="AB11" s="93"/>
      <c r="AC11" s="93"/>
      <c r="AD11" s="86" t="s">
        <v>188</v>
      </c>
      <c r="AE11" s="86" t="s">
        <v>187</v>
      </c>
      <c r="AF11" s="93"/>
      <c r="AG11" s="93"/>
      <c r="AH11" s="83" t="s">
        <v>213</v>
      </c>
      <c r="AI11" s="83"/>
      <c r="AJ11" s="93"/>
      <c r="AK11" s="93"/>
    </row>
    <row r="12" spans="1:37" ht="57" customHeight="1" x14ac:dyDescent="0.3">
      <c r="A12" s="83">
        <f t="shared" si="2"/>
        <v>6</v>
      </c>
      <c r="B12" s="83" t="s">
        <v>21</v>
      </c>
      <c r="C12" s="85">
        <v>41384</v>
      </c>
      <c r="D12" s="86" t="s">
        <v>22</v>
      </c>
      <c r="E12" s="86" t="s">
        <v>154</v>
      </c>
      <c r="F12" s="86" t="s">
        <v>23</v>
      </c>
      <c r="G12" s="87" t="s">
        <v>282</v>
      </c>
      <c r="H12" s="253">
        <v>42256</v>
      </c>
      <c r="I12" s="88" t="s">
        <v>24</v>
      </c>
      <c r="J12" s="88"/>
      <c r="K12" s="86"/>
      <c r="L12" s="98">
        <v>395029278</v>
      </c>
      <c r="M12" s="98"/>
      <c r="N12" s="90">
        <f>SUM(L12:M12)</f>
        <v>395029278</v>
      </c>
      <c r="O12" s="90">
        <v>365947850</v>
      </c>
      <c r="P12" s="90">
        <f>+N12-O12</f>
        <v>29081428</v>
      </c>
      <c r="Q12" s="90">
        <v>365716505</v>
      </c>
      <c r="R12" s="95">
        <v>29081428</v>
      </c>
      <c r="S12" s="89">
        <f t="shared" si="0"/>
        <v>394797933</v>
      </c>
      <c r="T12" s="91">
        <f t="shared" si="1"/>
        <v>231345</v>
      </c>
      <c r="U12" s="5" t="s">
        <v>4</v>
      </c>
      <c r="V12" s="86" t="s">
        <v>164</v>
      </c>
      <c r="W12" s="86"/>
      <c r="X12" s="86"/>
      <c r="Y12" s="92"/>
      <c r="Z12" s="86" t="s">
        <v>189</v>
      </c>
      <c r="AA12" s="93"/>
      <c r="AB12" s="93"/>
      <c r="AC12" s="93"/>
      <c r="AD12" s="96" t="s">
        <v>191</v>
      </c>
      <c r="AE12" s="86" t="s">
        <v>190</v>
      </c>
      <c r="AF12" s="93"/>
      <c r="AG12" s="93"/>
      <c r="AH12" s="83"/>
      <c r="AI12" s="83"/>
      <c r="AJ12" s="93"/>
      <c r="AK12" s="93"/>
    </row>
    <row r="13" spans="1:37" ht="63.75" x14ac:dyDescent="0.3">
      <c r="A13" s="83">
        <f t="shared" si="2"/>
        <v>7</v>
      </c>
      <c r="B13" s="84" t="s">
        <v>25</v>
      </c>
      <c r="C13" s="85">
        <v>41384</v>
      </c>
      <c r="D13" s="86" t="s">
        <v>26</v>
      </c>
      <c r="E13" s="86" t="s">
        <v>154</v>
      </c>
      <c r="F13" s="86" t="s">
        <v>27</v>
      </c>
      <c r="G13" s="87" t="s">
        <v>282</v>
      </c>
      <c r="H13" s="253">
        <v>41909</v>
      </c>
      <c r="I13" s="99" t="s">
        <v>28</v>
      </c>
      <c r="J13" s="99"/>
      <c r="K13" s="194"/>
      <c r="L13" s="89">
        <v>396745642</v>
      </c>
      <c r="M13" s="89"/>
      <c r="N13" s="90">
        <f t="shared" ref="N13:N14" si="3">SUM(L13:M13)</f>
        <v>396745642</v>
      </c>
      <c r="O13" s="90">
        <v>377852992</v>
      </c>
      <c r="P13" s="90">
        <f>+N13-O13</f>
        <v>18892650</v>
      </c>
      <c r="Q13" s="90">
        <v>377852992</v>
      </c>
      <c r="R13" s="90">
        <v>18892650</v>
      </c>
      <c r="S13" s="89">
        <f t="shared" si="0"/>
        <v>396745642</v>
      </c>
      <c r="T13" s="91">
        <f t="shared" si="1"/>
        <v>0</v>
      </c>
      <c r="U13" s="5" t="s">
        <v>4</v>
      </c>
      <c r="V13" s="86" t="s">
        <v>165</v>
      </c>
      <c r="W13" s="86"/>
      <c r="X13" s="86"/>
      <c r="Y13" s="92"/>
      <c r="Z13" s="86" t="s">
        <v>192</v>
      </c>
      <c r="AA13" s="93"/>
      <c r="AB13" s="93"/>
      <c r="AC13" s="93"/>
      <c r="AD13" s="96" t="s">
        <v>196</v>
      </c>
      <c r="AE13" s="86" t="s">
        <v>193</v>
      </c>
      <c r="AF13" s="93"/>
      <c r="AG13" s="93"/>
      <c r="AH13" s="83" t="s">
        <v>215</v>
      </c>
      <c r="AI13" s="83"/>
      <c r="AJ13" s="93"/>
      <c r="AK13" s="93"/>
    </row>
    <row r="14" spans="1:37" ht="76.5" x14ac:dyDescent="0.3">
      <c r="A14" s="83">
        <f t="shared" si="2"/>
        <v>8</v>
      </c>
      <c r="B14" s="84" t="s">
        <v>29</v>
      </c>
      <c r="C14" s="85">
        <v>41384</v>
      </c>
      <c r="D14" s="86" t="s">
        <v>30</v>
      </c>
      <c r="E14" s="86" t="s">
        <v>154</v>
      </c>
      <c r="F14" s="86" t="s">
        <v>31</v>
      </c>
      <c r="G14" s="87" t="s">
        <v>86</v>
      </c>
      <c r="H14" s="253">
        <v>41714</v>
      </c>
      <c r="I14" s="100" t="s">
        <v>84</v>
      </c>
      <c r="J14" s="100"/>
      <c r="K14" s="86"/>
      <c r="L14" s="89">
        <v>106233584</v>
      </c>
      <c r="M14" s="89"/>
      <c r="N14" s="90">
        <f t="shared" si="3"/>
        <v>106233584</v>
      </c>
      <c r="O14" s="90">
        <v>101174842</v>
      </c>
      <c r="P14" s="90">
        <f>+N14-O14</f>
        <v>5058742</v>
      </c>
      <c r="Q14" s="90">
        <v>101074830</v>
      </c>
      <c r="R14" s="90">
        <v>5058742</v>
      </c>
      <c r="S14" s="89">
        <f t="shared" si="0"/>
        <v>106133572</v>
      </c>
      <c r="T14" s="91">
        <f t="shared" si="1"/>
        <v>100012</v>
      </c>
      <c r="U14" s="5" t="s">
        <v>4</v>
      </c>
      <c r="V14" s="86" t="s">
        <v>41</v>
      </c>
      <c r="W14" s="86"/>
      <c r="X14" s="86"/>
      <c r="Y14" s="92"/>
      <c r="Z14" s="86" t="s">
        <v>194</v>
      </c>
      <c r="AA14" s="93"/>
      <c r="AB14" s="93"/>
      <c r="AC14" s="93"/>
      <c r="AD14" s="96" t="s">
        <v>188</v>
      </c>
      <c r="AE14" s="86" t="s">
        <v>195</v>
      </c>
      <c r="AF14" s="93"/>
      <c r="AG14" s="93"/>
      <c r="AH14" s="84" t="s">
        <v>216</v>
      </c>
      <c r="AI14" s="84"/>
      <c r="AJ14" s="93"/>
      <c r="AK14" s="93"/>
    </row>
    <row r="15" spans="1:37" ht="38.25" x14ac:dyDescent="0.3">
      <c r="A15" s="312">
        <f>+A14+1</f>
        <v>9</v>
      </c>
      <c r="B15" s="312" t="s">
        <v>32</v>
      </c>
      <c r="C15" s="75">
        <v>41384</v>
      </c>
      <c r="D15" s="314" t="s">
        <v>33</v>
      </c>
      <c r="E15" s="76" t="s">
        <v>154</v>
      </c>
      <c r="F15" s="76" t="s">
        <v>34</v>
      </c>
      <c r="G15" s="316" t="s">
        <v>87</v>
      </c>
      <c r="H15" s="316"/>
      <c r="I15" s="314" t="s">
        <v>35</v>
      </c>
      <c r="J15" s="266"/>
      <c r="K15" s="82"/>
      <c r="L15" s="78">
        <v>2500000000</v>
      </c>
      <c r="M15" s="306">
        <v>1905876609</v>
      </c>
      <c r="N15" s="79">
        <f>SUM(L15:M15)</f>
        <v>4405876609</v>
      </c>
      <c r="O15" s="306">
        <f>+N15-P15</f>
        <v>4079515379</v>
      </c>
      <c r="P15" s="79">
        <v>326361230</v>
      </c>
      <c r="Q15" s="306">
        <v>4079280147.2199998</v>
      </c>
      <c r="R15" s="79">
        <v>326361230</v>
      </c>
      <c r="S15" s="306">
        <f>+Q15+R15+R16</f>
        <v>4496032637.2199993</v>
      </c>
      <c r="T15" s="308">
        <f>N15-Q15-R15</f>
        <v>235231.78000020981</v>
      </c>
      <c r="U15" s="310" t="s">
        <v>36</v>
      </c>
      <c r="V15" s="298" t="s">
        <v>4</v>
      </c>
      <c r="W15" s="82"/>
      <c r="X15" s="82"/>
      <c r="Y15" s="80"/>
      <c r="Z15" s="76" t="s">
        <v>197</v>
      </c>
      <c r="AA15" s="81"/>
      <c r="AB15" s="81"/>
      <c r="AC15" s="81"/>
      <c r="AD15" s="81"/>
      <c r="AE15" s="86" t="s">
        <v>198</v>
      </c>
      <c r="AF15" s="81"/>
      <c r="AG15" s="81"/>
      <c r="AH15" s="74"/>
      <c r="AI15" s="74"/>
      <c r="AJ15" s="74" t="s">
        <v>227</v>
      </c>
      <c r="AK15" s="81"/>
    </row>
    <row r="16" spans="1:37" ht="25.5" x14ac:dyDescent="0.3">
      <c r="A16" s="313"/>
      <c r="B16" s="313"/>
      <c r="C16" s="75">
        <v>42461</v>
      </c>
      <c r="D16" s="315"/>
      <c r="E16" s="76" t="s">
        <v>371</v>
      </c>
      <c r="F16" s="76"/>
      <c r="G16" s="317"/>
      <c r="H16" s="317"/>
      <c r="I16" s="315"/>
      <c r="J16" s="266"/>
      <c r="K16" s="82"/>
      <c r="L16" s="78">
        <v>90391260</v>
      </c>
      <c r="M16" s="307"/>
      <c r="N16" s="79">
        <f>SUM(L16:M16)</f>
        <v>90391260</v>
      </c>
      <c r="O16" s="307"/>
      <c r="P16" s="79">
        <f>+N16</f>
        <v>90391260</v>
      </c>
      <c r="Q16" s="307"/>
      <c r="R16" s="79">
        <f>+P16</f>
        <v>90391260</v>
      </c>
      <c r="S16" s="307"/>
      <c r="T16" s="309"/>
      <c r="U16" s="311"/>
      <c r="V16" s="299"/>
      <c r="W16" s="82"/>
      <c r="X16" s="82"/>
      <c r="Y16" s="80"/>
      <c r="Z16" s="76"/>
      <c r="AA16" s="81"/>
      <c r="AB16" s="81"/>
      <c r="AC16" s="81"/>
      <c r="AD16" s="81"/>
      <c r="AE16" s="86"/>
      <c r="AF16" s="81"/>
      <c r="AG16" s="81"/>
      <c r="AH16" s="74"/>
      <c r="AI16" s="74"/>
      <c r="AJ16" s="74"/>
      <c r="AK16" s="81"/>
    </row>
    <row r="17" spans="1:39" ht="38.25" x14ac:dyDescent="0.3">
      <c r="A17" s="70">
        <f>+A15+1</f>
        <v>10</v>
      </c>
      <c r="B17" s="6" t="s">
        <v>37</v>
      </c>
      <c r="C17" s="71">
        <v>41384</v>
      </c>
      <c r="D17" s="12" t="s">
        <v>38</v>
      </c>
      <c r="E17" s="12" t="s">
        <v>154</v>
      </c>
      <c r="F17" s="9" t="s">
        <v>39</v>
      </c>
      <c r="G17" s="14" t="s">
        <v>86</v>
      </c>
      <c r="H17" s="14"/>
      <c r="I17" s="10" t="s">
        <v>40</v>
      </c>
      <c r="J17" s="10"/>
      <c r="K17" s="195"/>
      <c r="L17" s="39">
        <v>343397786</v>
      </c>
      <c r="M17" s="39"/>
      <c r="N17" s="8">
        <f t="shared" ref="N17:N19" si="4">SUM(L17:M17)</f>
        <v>343397786</v>
      </c>
      <c r="O17" s="8">
        <f>+N17-P17</f>
        <v>312174284</v>
      </c>
      <c r="P17" s="8">
        <v>31223502</v>
      </c>
      <c r="Q17" s="40">
        <v>309219364</v>
      </c>
      <c r="R17" s="8">
        <v>31223502</v>
      </c>
      <c r="S17" s="8">
        <f t="shared" si="0"/>
        <v>340442866</v>
      </c>
      <c r="T17" s="7">
        <f t="shared" si="1"/>
        <v>2954920</v>
      </c>
      <c r="U17" s="9" t="s">
        <v>41</v>
      </c>
      <c r="V17" s="69" t="s">
        <v>4</v>
      </c>
      <c r="W17" s="9"/>
      <c r="X17" s="9"/>
      <c r="Y17" s="72"/>
      <c r="Z17" s="12" t="s">
        <v>199</v>
      </c>
      <c r="AA17" s="73"/>
      <c r="AB17" s="73"/>
      <c r="AC17" s="73"/>
      <c r="AD17" s="73"/>
      <c r="AE17" s="12" t="s">
        <v>198</v>
      </c>
      <c r="AF17" s="73"/>
      <c r="AG17" s="73"/>
      <c r="AH17" s="70" t="s">
        <v>214</v>
      </c>
      <c r="AI17" s="70"/>
      <c r="AJ17" s="73"/>
      <c r="AK17" s="73"/>
    </row>
    <row r="18" spans="1:39" ht="56.25" customHeight="1" x14ac:dyDescent="0.3">
      <c r="A18" s="70">
        <f t="shared" si="2"/>
        <v>11</v>
      </c>
      <c r="B18" s="6" t="s">
        <v>42</v>
      </c>
      <c r="C18" s="71">
        <v>41384</v>
      </c>
      <c r="D18" s="12" t="s">
        <v>43</v>
      </c>
      <c r="E18" s="12" t="s">
        <v>154</v>
      </c>
      <c r="F18" s="12" t="s">
        <v>44</v>
      </c>
      <c r="G18" s="14" t="s">
        <v>86</v>
      </c>
      <c r="H18" s="260"/>
      <c r="I18" s="11" t="s">
        <v>45</v>
      </c>
      <c r="J18" s="11"/>
      <c r="K18" s="12"/>
      <c r="L18" s="39">
        <v>315000000</v>
      </c>
      <c r="M18" s="39"/>
      <c r="N18" s="8">
        <f t="shared" si="4"/>
        <v>315000000</v>
      </c>
      <c r="O18" s="8">
        <v>300000000</v>
      </c>
      <c r="P18" s="8">
        <f>+N18-O18</f>
        <v>15000000</v>
      </c>
      <c r="Q18" s="40">
        <v>300000000</v>
      </c>
      <c r="R18" s="8">
        <v>15000000</v>
      </c>
      <c r="S18" s="8">
        <f t="shared" si="0"/>
        <v>315000000</v>
      </c>
      <c r="T18" s="7">
        <f t="shared" si="1"/>
        <v>0</v>
      </c>
      <c r="U18" s="9" t="s">
        <v>46</v>
      </c>
      <c r="V18" s="69" t="s">
        <v>4</v>
      </c>
      <c r="W18" s="9"/>
      <c r="X18" s="9"/>
      <c r="Y18" s="72"/>
      <c r="Z18" s="12" t="s">
        <v>200</v>
      </c>
      <c r="AA18" s="73"/>
      <c r="AB18" s="73"/>
      <c r="AC18" s="73"/>
      <c r="AD18" s="73"/>
      <c r="AE18" s="12" t="s">
        <v>198</v>
      </c>
      <c r="AF18" s="73"/>
      <c r="AG18" s="73"/>
      <c r="AH18" s="70" t="s">
        <v>214</v>
      </c>
      <c r="AI18" s="70"/>
      <c r="AJ18" s="73"/>
      <c r="AK18" s="73"/>
    </row>
    <row r="19" spans="1:39" ht="76.5" x14ac:dyDescent="0.3">
      <c r="A19" s="70">
        <f t="shared" si="2"/>
        <v>12</v>
      </c>
      <c r="B19" s="12" t="s">
        <v>47</v>
      </c>
      <c r="C19" s="71">
        <v>41384</v>
      </c>
      <c r="D19" s="19" t="s">
        <v>48</v>
      </c>
      <c r="E19" s="12" t="s">
        <v>154</v>
      </c>
      <c r="F19" s="12" t="s">
        <v>49</v>
      </c>
      <c r="G19" s="14" t="s">
        <v>86</v>
      </c>
      <c r="H19" s="14"/>
      <c r="I19" s="11" t="s">
        <v>50</v>
      </c>
      <c r="J19" s="11"/>
      <c r="K19" s="12"/>
      <c r="L19" s="39">
        <v>1089967271</v>
      </c>
      <c r="M19" s="39">
        <v>1000000000</v>
      </c>
      <c r="N19" s="8">
        <f t="shared" si="4"/>
        <v>2089967271</v>
      </c>
      <c r="O19" s="8">
        <v>1990445020</v>
      </c>
      <c r="P19" s="8">
        <f>+N19-O19</f>
        <v>99522251</v>
      </c>
      <c r="Q19" s="40">
        <v>1987154607</v>
      </c>
      <c r="R19" s="8">
        <v>99522251</v>
      </c>
      <c r="S19" s="8">
        <f t="shared" si="0"/>
        <v>2086676858</v>
      </c>
      <c r="T19" s="8">
        <f t="shared" si="1"/>
        <v>3290413</v>
      </c>
      <c r="U19" s="9" t="s">
        <v>51</v>
      </c>
      <c r="V19" s="69" t="s">
        <v>4</v>
      </c>
      <c r="W19" s="9"/>
      <c r="X19" s="9"/>
      <c r="Y19" s="72"/>
      <c r="Z19" s="12" t="s">
        <v>201</v>
      </c>
      <c r="AA19" s="161" t="s">
        <v>271</v>
      </c>
      <c r="AB19" s="73"/>
      <c r="AC19" s="73"/>
      <c r="AD19" s="73"/>
      <c r="AE19" s="12" t="s">
        <v>198</v>
      </c>
      <c r="AF19" s="73"/>
      <c r="AG19" s="73"/>
      <c r="AH19" s="70"/>
      <c r="AI19" s="70"/>
      <c r="AJ19" s="73"/>
      <c r="AK19" s="73"/>
    </row>
    <row r="20" spans="1:39" ht="63.75" customHeight="1" x14ac:dyDescent="0.3">
      <c r="A20" s="300">
        <f t="shared" si="2"/>
        <v>13</v>
      </c>
      <c r="B20" s="302" t="s">
        <v>52</v>
      </c>
      <c r="C20" s="101">
        <v>41306</v>
      </c>
      <c r="D20" s="304" t="s">
        <v>53</v>
      </c>
      <c r="E20" s="5" t="s">
        <v>154</v>
      </c>
      <c r="F20" s="304" t="s">
        <v>54</v>
      </c>
      <c r="G20" s="295" t="s">
        <v>87</v>
      </c>
      <c r="H20" s="251"/>
      <c r="I20" s="353" t="s">
        <v>55</v>
      </c>
      <c r="J20" s="102"/>
      <c r="K20" s="190"/>
      <c r="L20" s="4">
        <v>1986170598</v>
      </c>
      <c r="M20" s="4"/>
      <c r="N20" s="38">
        <f>SUM(L20:M20)</f>
        <v>1986170598</v>
      </c>
      <c r="O20" s="296">
        <v>1897896349.6300001</v>
      </c>
      <c r="P20" s="103">
        <f>+N20-O20</f>
        <v>88274248.369999886</v>
      </c>
      <c r="Q20" s="104">
        <v>1894161825</v>
      </c>
      <c r="R20" s="38">
        <v>88133317</v>
      </c>
      <c r="S20" s="296">
        <f>+Q20+R20+R21</f>
        <v>1991737542</v>
      </c>
      <c r="T20" s="296">
        <f t="shared" si="1"/>
        <v>3875456</v>
      </c>
      <c r="U20" s="298" t="s">
        <v>4</v>
      </c>
      <c r="V20" s="298" t="s">
        <v>4</v>
      </c>
      <c r="W20" s="69"/>
      <c r="X20" s="69"/>
      <c r="Y20" s="50"/>
      <c r="Z20" s="5" t="s">
        <v>202</v>
      </c>
      <c r="AA20" s="68"/>
      <c r="AB20" s="68"/>
      <c r="AC20" s="68"/>
      <c r="AD20" s="282" t="s">
        <v>188</v>
      </c>
      <c r="AE20" s="5" t="s">
        <v>198</v>
      </c>
      <c r="AF20" s="68"/>
      <c r="AG20" s="68"/>
      <c r="AH20" s="67"/>
      <c r="AI20" s="67"/>
      <c r="AJ20" s="68"/>
      <c r="AK20" s="68"/>
    </row>
    <row r="21" spans="1:39" ht="25.5" x14ac:dyDescent="0.3">
      <c r="A21" s="301"/>
      <c r="B21" s="303"/>
      <c r="C21" s="106">
        <v>42461</v>
      </c>
      <c r="D21" s="305"/>
      <c r="E21" s="291" t="s">
        <v>371</v>
      </c>
      <c r="F21" s="305"/>
      <c r="G21" s="295" t="s">
        <v>87</v>
      </c>
      <c r="H21" s="251"/>
      <c r="I21" s="354"/>
      <c r="J21" s="102"/>
      <c r="K21" s="292"/>
      <c r="L21" s="294">
        <v>9442400</v>
      </c>
      <c r="M21" s="294"/>
      <c r="N21" s="289">
        <f>SUM(L21:M21)</f>
        <v>9442400</v>
      </c>
      <c r="O21" s="297"/>
      <c r="P21" s="124">
        <f>+N21</f>
        <v>9442400</v>
      </c>
      <c r="Q21" s="293"/>
      <c r="R21" s="289">
        <f>+P21</f>
        <v>9442400</v>
      </c>
      <c r="S21" s="297"/>
      <c r="T21" s="297"/>
      <c r="U21" s="299"/>
      <c r="V21" s="299"/>
      <c r="W21" s="290"/>
      <c r="X21" s="290"/>
      <c r="Y21" s="50"/>
      <c r="Z21" s="291"/>
      <c r="AA21" s="68"/>
      <c r="AB21" s="68"/>
      <c r="AC21" s="126"/>
      <c r="AD21" s="288"/>
      <c r="AE21" s="287"/>
      <c r="AF21" s="126"/>
      <c r="AG21" s="126"/>
      <c r="AH21" s="286"/>
      <c r="AI21" s="286"/>
      <c r="AJ21" s="126"/>
      <c r="AK21" s="126"/>
    </row>
    <row r="22" spans="1:39" ht="66" customHeight="1" x14ac:dyDescent="0.3">
      <c r="A22" s="105">
        <f>+A20+1</f>
        <v>14</v>
      </c>
      <c r="B22" s="68"/>
      <c r="C22" s="106">
        <v>41671</v>
      </c>
      <c r="D22" s="107" t="s">
        <v>67</v>
      </c>
      <c r="E22" s="108" t="s">
        <v>155</v>
      </c>
      <c r="F22" s="69" t="s">
        <v>220</v>
      </c>
      <c r="G22" s="3" t="s">
        <v>87</v>
      </c>
      <c r="H22" s="249"/>
      <c r="I22" s="162" t="s">
        <v>76</v>
      </c>
      <c r="J22" s="162"/>
      <c r="K22" s="196"/>
      <c r="L22" s="109">
        <v>5981924944</v>
      </c>
      <c r="M22" s="110"/>
      <c r="N22" s="111">
        <f>+L22+M22</f>
        <v>5981924944</v>
      </c>
      <c r="O22" s="111">
        <v>5697071375</v>
      </c>
      <c r="P22" s="111">
        <f>+N22-O22</f>
        <v>284853569</v>
      </c>
      <c r="Q22" s="104">
        <v>77000000</v>
      </c>
      <c r="R22" s="112">
        <v>284853564</v>
      </c>
      <c r="S22" s="112">
        <f t="shared" ref="S22:S44" si="5">+Q22+R22</f>
        <v>361853564</v>
      </c>
      <c r="T22" s="112">
        <f t="shared" si="1"/>
        <v>5620071380</v>
      </c>
      <c r="U22" s="113" t="s">
        <v>4</v>
      </c>
      <c r="V22" s="113" t="s">
        <v>4</v>
      </c>
      <c r="W22" s="5" t="s">
        <v>223</v>
      </c>
      <c r="X22" s="5"/>
      <c r="Y22" s="50"/>
      <c r="Z22" s="5" t="s">
        <v>221</v>
      </c>
      <c r="AA22" s="68"/>
      <c r="AB22" s="3">
        <v>7272689</v>
      </c>
      <c r="AC22" s="114" t="s">
        <v>222</v>
      </c>
      <c r="AD22" s="282" t="s">
        <v>137</v>
      </c>
      <c r="AE22" s="58" t="s">
        <v>273</v>
      </c>
      <c r="AF22" s="115" t="s">
        <v>219</v>
      </c>
      <c r="AG22" s="115" t="s">
        <v>278</v>
      </c>
      <c r="AH22" s="113" t="s">
        <v>218</v>
      </c>
      <c r="AI22" s="113"/>
      <c r="AJ22" s="116" t="s">
        <v>224</v>
      </c>
      <c r="AK22" s="117"/>
    </row>
    <row r="23" spans="1:39" ht="74.25" customHeight="1" x14ac:dyDescent="0.3">
      <c r="A23" s="67">
        <f>+A22+1</f>
        <v>15</v>
      </c>
      <c r="B23" s="69" t="s">
        <v>104</v>
      </c>
      <c r="C23" s="101">
        <v>41671</v>
      </c>
      <c r="D23" s="108" t="s">
        <v>68</v>
      </c>
      <c r="E23" s="118" t="s">
        <v>155</v>
      </c>
      <c r="F23" s="5" t="s">
        <v>103</v>
      </c>
      <c r="G23" s="3" t="s">
        <v>87</v>
      </c>
      <c r="H23" s="249"/>
      <c r="I23" s="162" t="s">
        <v>77</v>
      </c>
      <c r="J23" s="162"/>
      <c r="K23" s="196"/>
      <c r="L23" s="119">
        <v>2007867225</v>
      </c>
      <c r="M23" s="120"/>
      <c r="N23" s="103">
        <f t="shared" ref="N23:N34" si="6">+L23+M23</f>
        <v>2007867225</v>
      </c>
      <c r="O23" s="103">
        <v>1912254500</v>
      </c>
      <c r="P23" s="103">
        <f t="shared" ref="P23:P27" si="7">+N23-O23</f>
        <v>95612725</v>
      </c>
      <c r="Q23" s="104">
        <v>1893131955.0599999</v>
      </c>
      <c r="R23" s="104">
        <v>95612725</v>
      </c>
      <c r="S23" s="38">
        <f t="shared" si="5"/>
        <v>1988744680.0599999</v>
      </c>
      <c r="T23" s="38">
        <f>N23-Q23-R23</f>
        <v>19122544.940000057</v>
      </c>
      <c r="U23" s="69" t="s">
        <v>4</v>
      </c>
      <c r="V23" s="69" t="s">
        <v>4</v>
      </c>
      <c r="W23" s="69"/>
      <c r="X23" s="69"/>
      <c r="Y23" s="50"/>
      <c r="Z23" s="5" t="s">
        <v>136</v>
      </c>
      <c r="AA23" s="5" t="s">
        <v>133</v>
      </c>
      <c r="AB23" s="3" t="s">
        <v>134</v>
      </c>
      <c r="AC23" s="121" t="s">
        <v>138</v>
      </c>
      <c r="AD23" s="282" t="s">
        <v>137</v>
      </c>
      <c r="AE23" s="3" t="s">
        <v>125</v>
      </c>
      <c r="AF23" s="3" t="s">
        <v>126</v>
      </c>
      <c r="AG23" s="69">
        <v>3145222839</v>
      </c>
      <c r="AH23" s="58" t="s">
        <v>141</v>
      </c>
      <c r="AI23" s="157"/>
      <c r="AJ23" s="2" t="s">
        <v>225</v>
      </c>
      <c r="AK23" s="68"/>
    </row>
    <row r="24" spans="1:39" ht="81" x14ac:dyDescent="0.3">
      <c r="A24" s="67">
        <f t="shared" si="2"/>
        <v>16</v>
      </c>
      <c r="B24" s="69"/>
      <c r="C24" s="101">
        <v>41671</v>
      </c>
      <c r="D24" s="108" t="s">
        <v>69</v>
      </c>
      <c r="E24" s="118" t="s">
        <v>155</v>
      </c>
      <c r="F24" s="5" t="s">
        <v>255</v>
      </c>
      <c r="G24" s="3" t="s">
        <v>87</v>
      </c>
      <c r="H24" s="249"/>
      <c r="I24" s="102" t="s">
        <v>78</v>
      </c>
      <c r="J24" s="119">
        <v>1696</v>
      </c>
      <c r="K24" s="190"/>
      <c r="L24" s="119">
        <v>388100256.60000002</v>
      </c>
      <c r="M24" s="120"/>
      <c r="N24" s="103">
        <f t="shared" si="6"/>
        <v>388100256.60000002</v>
      </c>
      <c r="O24" s="103">
        <v>369619291.60000002</v>
      </c>
      <c r="P24" s="103">
        <f t="shared" si="7"/>
        <v>18480965</v>
      </c>
      <c r="Q24" s="104">
        <v>369256467</v>
      </c>
      <c r="R24" s="104">
        <v>18480965</v>
      </c>
      <c r="S24" s="38">
        <f t="shared" si="5"/>
        <v>387737432</v>
      </c>
      <c r="T24" s="38">
        <f t="shared" si="1"/>
        <v>362824.60000002384</v>
      </c>
      <c r="U24" s="69" t="s">
        <v>4</v>
      </c>
      <c r="V24" s="69" t="s">
        <v>4</v>
      </c>
      <c r="W24" s="69"/>
      <c r="X24" s="69"/>
      <c r="Y24" s="50"/>
      <c r="Z24" s="5" t="s">
        <v>256</v>
      </c>
      <c r="AA24" s="5" t="s">
        <v>257</v>
      </c>
      <c r="AB24" s="3">
        <v>3166970133</v>
      </c>
      <c r="AC24" s="121" t="s">
        <v>258</v>
      </c>
      <c r="AD24" s="282" t="s">
        <v>368</v>
      </c>
      <c r="AE24" s="3" t="s">
        <v>125</v>
      </c>
      <c r="AF24" s="3" t="s">
        <v>126</v>
      </c>
      <c r="AG24" s="69">
        <v>3145222839</v>
      </c>
      <c r="AH24" s="5" t="s">
        <v>141</v>
      </c>
      <c r="AI24" s="69"/>
      <c r="AJ24" s="2" t="s">
        <v>225</v>
      </c>
      <c r="AK24" s="68"/>
      <c r="AM24" s="285"/>
    </row>
    <row r="25" spans="1:39" ht="69.75" customHeight="1" x14ac:dyDescent="0.3">
      <c r="A25" s="300">
        <f>+A24+1</f>
        <v>17</v>
      </c>
      <c r="B25" s="298"/>
      <c r="C25" s="101">
        <v>41671</v>
      </c>
      <c r="D25" s="326" t="s">
        <v>70</v>
      </c>
      <c r="E25" s="118" t="s">
        <v>155</v>
      </c>
      <c r="F25" s="304" t="s">
        <v>363</v>
      </c>
      <c r="G25" s="277" t="s">
        <v>87</v>
      </c>
      <c r="H25" s="249"/>
      <c r="I25" s="353" t="s">
        <v>217</v>
      </c>
      <c r="J25" s="204"/>
      <c r="K25" s="353" t="s">
        <v>357</v>
      </c>
      <c r="L25" s="119">
        <v>759927000</v>
      </c>
      <c r="M25" s="120"/>
      <c r="N25" s="103">
        <f t="shared" si="6"/>
        <v>759927000</v>
      </c>
      <c r="O25" s="103">
        <v>723740000</v>
      </c>
      <c r="P25" s="103">
        <f t="shared" si="7"/>
        <v>36187000</v>
      </c>
      <c r="Q25" s="104">
        <v>723740000</v>
      </c>
      <c r="R25" s="104">
        <v>36187000</v>
      </c>
      <c r="S25" s="38">
        <f t="shared" si="5"/>
        <v>759927000</v>
      </c>
      <c r="T25" s="38">
        <f t="shared" si="1"/>
        <v>0</v>
      </c>
      <c r="U25" s="278" t="s">
        <v>4</v>
      </c>
      <c r="V25" s="298" t="s">
        <v>4</v>
      </c>
      <c r="W25" s="69"/>
      <c r="X25" s="69"/>
      <c r="Y25" s="50"/>
      <c r="Z25" s="324" t="s">
        <v>105</v>
      </c>
      <c r="AA25" s="324" t="s">
        <v>106</v>
      </c>
      <c r="AB25" s="3" t="s">
        <v>135</v>
      </c>
      <c r="AC25" s="3"/>
      <c r="AD25" s="282" t="s">
        <v>129</v>
      </c>
      <c r="AE25" s="324" t="s">
        <v>125</v>
      </c>
      <c r="AF25" s="324" t="s">
        <v>126</v>
      </c>
      <c r="AG25" s="304" t="s">
        <v>139</v>
      </c>
      <c r="AH25" s="302" t="s">
        <v>141</v>
      </c>
      <c r="AI25" s="2"/>
      <c r="AJ25" s="302" t="s">
        <v>225</v>
      </c>
      <c r="AK25" s="68"/>
    </row>
    <row r="26" spans="1:39" ht="69.75" customHeight="1" x14ac:dyDescent="0.3">
      <c r="A26" s="301"/>
      <c r="B26" s="299"/>
      <c r="C26" s="106">
        <v>42333</v>
      </c>
      <c r="D26" s="327"/>
      <c r="E26" s="118" t="s">
        <v>323</v>
      </c>
      <c r="F26" s="305"/>
      <c r="G26" s="277" t="s">
        <v>87</v>
      </c>
      <c r="H26" s="250"/>
      <c r="I26" s="354"/>
      <c r="J26" s="192"/>
      <c r="K26" s="354"/>
      <c r="L26" s="123">
        <v>87566248.200000003</v>
      </c>
      <c r="M26" s="110"/>
      <c r="N26" s="124">
        <f t="shared" si="6"/>
        <v>87566248.200000003</v>
      </c>
      <c r="O26" s="124">
        <v>87566248.200000003</v>
      </c>
      <c r="P26" s="103">
        <f t="shared" si="7"/>
        <v>0</v>
      </c>
      <c r="Q26" s="125">
        <v>87566248.200000003</v>
      </c>
      <c r="R26" s="125">
        <v>0</v>
      </c>
      <c r="S26" s="112">
        <f t="shared" si="5"/>
        <v>87566248.200000003</v>
      </c>
      <c r="T26" s="112">
        <f t="shared" si="1"/>
        <v>0</v>
      </c>
      <c r="U26" s="278" t="s">
        <v>4</v>
      </c>
      <c r="V26" s="299"/>
      <c r="W26" s="113"/>
      <c r="X26" s="230"/>
      <c r="Y26" s="49"/>
      <c r="Z26" s="325"/>
      <c r="AA26" s="325"/>
      <c r="AB26" s="115"/>
      <c r="AC26" s="115"/>
      <c r="AD26" s="282"/>
      <c r="AE26" s="325"/>
      <c r="AF26" s="325"/>
      <c r="AG26" s="305"/>
      <c r="AH26" s="303"/>
      <c r="AI26" s="2"/>
      <c r="AJ26" s="303"/>
      <c r="AK26" s="126"/>
      <c r="AM26" s="284"/>
    </row>
    <row r="27" spans="1:39" ht="81" x14ac:dyDescent="0.3">
      <c r="A27" s="67">
        <f>+A25+1</f>
        <v>18</v>
      </c>
      <c r="B27" s="113"/>
      <c r="C27" s="106">
        <v>41671</v>
      </c>
      <c r="D27" s="107" t="s">
        <v>71</v>
      </c>
      <c r="E27" s="263" t="s">
        <v>155</v>
      </c>
      <c r="F27" s="58" t="s">
        <v>116</v>
      </c>
      <c r="G27" s="115" t="s">
        <v>87</v>
      </c>
      <c r="H27" s="249"/>
      <c r="I27" s="102" t="s">
        <v>79</v>
      </c>
      <c r="J27" s="102"/>
      <c r="K27" s="190"/>
      <c r="L27" s="123">
        <v>330720000</v>
      </c>
      <c r="M27" s="110"/>
      <c r="N27" s="124">
        <f t="shared" si="6"/>
        <v>330720000</v>
      </c>
      <c r="O27" s="124">
        <v>312000000</v>
      </c>
      <c r="P27" s="124">
        <f t="shared" si="7"/>
        <v>18720000</v>
      </c>
      <c r="Q27" s="125">
        <v>311190000</v>
      </c>
      <c r="R27" s="125">
        <v>18212990</v>
      </c>
      <c r="S27" s="112">
        <f t="shared" si="5"/>
        <v>329402990</v>
      </c>
      <c r="T27" s="112">
        <f t="shared" si="1"/>
        <v>1317010</v>
      </c>
      <c r="U27" s="113" t="s">
        <v>4</v>
      </c>
      <c r="V27" s="113" t="s">
        <v>4</v>
      </c>
      <c r="W27" s="113"/>
      <c r="X27" s="230"/>
      <c r="Y27" s="49"/>
      <c r="Z27" s="115" t="s">
        <v>117</v>
      </c>
      <c r="AA27" s="115" t="s">
        <v>118</v>
      </c>
      <c r="AB27" s="115" t="s">
        <v>119</v>
      </c>
      <c r="AC27" s="114" t="s">
        <v>132</v>
      </c>
      <c r="AD27" s="282" t="s">
        <v>129</v>
      </c>
      <c r="AE27" s="115" t="s">
        <v>125</v>
      </c>
      <c r="AF27" s="115" t="s">
        <v>126</v>
      </c>
      <c r="AG27" s="113">
        <v>3145222839</v>
      </c>
      <c r="AH27" s="261" t="s">
        <v>141</v>
      </c>
      <c r="AI27" s="261"/>
      <c r="AJ27" s="261" t="s">
        <v>225</v>
      </c>
      <c r="AK27" s="126"/>
    </row>
    <row r="28" spans="1:39" ht="76.5" customHeight="1" x14ac:dyDescent="0.3">
      <c r="A28" s="300">
        <f t="shared" si="2"/>
        <v>19</v>
      </c>
      <c r="B28" s="333"/>
      <c r="C28" s="375">
        <v>41671</v>
      </c>
      <c r="D28" s="362" t="s">
        <v>72</v>
      </c>
      <c r="E28" s="362" t="s">
        <v>155</v>
      </c>
      <c r="F28" s="5" t="s">
        <v>151</v>
      </c>
      <c r="G28" s="276" t="s">
        <v>87</v>
      </c>
      <c r="H28" s="3"/>
      <c r="I28" s="364" t="s">
        <v>80</v>
      </c>
      <c r="J28" s="197"/>
      <c r="K28" s="197"/>
      <c r="L28" s="346">
        <v>780634680</v>
      </c>
      <c r="M28" s="120">
        <v>0</v>
      </c>
      <c r="N28" s="344">
        <f>+L28+M28+M29</f>
        <v>847834680</v>
      </c>
      <c r="O28" s="344">
        <v>807461600</v>
      </c>
      <c r="P28" s="344">
        <v>40373080</v>
      </c>
      <c r="Q28" s="104">
        <v>118189683</v>
      </c>
      <c r="R28" s="369">
        <v>40000094</v>
      </c>
      <c r="S28" s="371">
        <f>+Q28+Q29+Q30+R28</f>
        <v>836676977</v>
      </c>
      <c r="T28" s="330">
        <f>+N28-S28</f>
        <v>11157703</v>
      </c>
      <c r="U28" s="278" t="s">
        <v>4</v>
      </c>
      <c r="V28" s="333" t="s">
        <v>4</v>
      </c>
      <c r="W28" s="50" t="s">
        <v>153</v>
      </c>
      <c r="X28" s="50"/>
      <c r="Y28" s="50"/>
      <c r="Z28" s="3" t="s">
        <v>148</v>
      </c>
      <c r="AA28" s="3" t="s">
        <v>149</v>
      </c>
      <c r="AB28" s="3">
        <v>3008026414</v>
      </c>
      <c r="AC28" s="121" t="s">
        <v>150</v>
      </c>
      <c r="AD28" s="3" t="s">
        <v>152</v>
      </c>
      <c r="AE28" s="328" t="s">
        <v>142</v>
      </c>
      <c r="AF28" s="328" t="s">
        <v>143</v>
      </c>
      <c r="AG28" s="335" t="s">
        <v>166</v>
      </c>
      <c r="AH28" s="2" t="s">
        <v>144</v>
      </c>
      <c r="AI28" s="2"/>
      <c r="AJ28" s="328" t="s">
        <v>137</v>
      </c>
      <c r="AK28" s="68"/>
    </row>
    <row r="29" spans="1:39" ht="78" customHeight="1" x14ac:dyDescent="0.3">
      <c r="A29" s="368"/>
      <c r="B29" s="334"/>
      <c r="C29" s="376"/>
      <c r="D29" s="363"/>
      <c r="E29" s="363"/>
      <c r="F29" s="5" t="s">
        <v>203</v>
      </c>
      <c r="G29" s="276" t="s">
        <v>87</v>
      </c>
      <c r="H29" s="20"/>
      <c r="I29" s="365"/>
      <c r="J29" s="264"/>
      <c r="K29" s="264"/>
      <c r="L29" s="347"/>
      <c r="M29" s="41">
        <v>67200000</v>
      </c>
      <c r="N29" s="345"/>
      <c r="O29" s="345"/>
      <c r="P29" s="345"/>
      <c r="Q29" s="42">
        <v>546920000</v>
      </c>
      <c r="R29" s="370"/>
      <c r="S29" s="372"/>
      <c r="T29" s="331"/>
      <c r="U29" s="278" t="s">
        <v>4</v>
      </c>
      <c r="V29" s="334"/>
      <c r="W29" s="21" t="s">
        <v>145</v>
      </c>
      <c r="X29" s="21"/>
      <c r="Y29" s="21"/>
      <c r="Z29" s="20" t="s">
        <v>204</v>
      </c>
      <c r="AA29" s="20" t="s">
        <v>205</v>
      </c>
      <c r="AB29" s="20">
        <v>7282621</v>
      </c>
      <c r="AC29" s="3"/>
      <c r="AD29" s="3" t="s">
        <v>208</v>
      </c>
      <c r="AE29" s="329"/>
      <c r="AF29" s="329"/>
      <c r="AG29" s="336"/>
      <c r="AH29" s="67"/>
      <c r="AI29" s="67"/>
      <c r="AJ29" s="329"/>
      <c r="AK29" s="68"/>
    </row>
    <row r="30" spans="1:39" ht="27" x14ac:dyDescent="0.3">
      <c r="A30" s="301"/>
      <c r="B30" s="334"/>
      <c r="C30" s="376"/>
      <c r="D30" s="363"/>
      <c r="E30" s="363"/>
      <c r="F30" s="5" t="s">
        <v>283</v>
      </c>
      <c r="G30" s="277" t="s">
        <v>87</v>
      </c>
      <c r="H30" s="20"/>
      <c r="I30" s="365"/>
      <c r="J30" s="264"/>
      <c r="K30" s="264"/>
      <c r="L30" s="347"/>
      <c r="M30" s="41">
        <v>0</v>
      </c>
      <c r="N30" s="345"/>
      <c r="O30" s="345"/>
      <c r="P30" s="345"/>
      <c r="Q30" s="42">
        <f>57508600+74058600</f>
        <v>131567200</v>
      </c>
      <c r="R30" s="370"/>
      <c r="S30" s="372"/>
      <c r="T30" s="332"/>
      <c r="U30" s="280" t="s">
        <v>4</v>
      </c>
      <c r="V30" s="334"/>
      <c r="W30" s="21" t="s">
        <v>146</v>
      </c>
      <c r="X30" s="21"/>
      <c r="Y30" s="265"/>
      <c r="Z30" s="20" t="s">
        <v>284</v>
      </c>
      <c r="AA30" s="20"/>
      <c r="AB30" s="20"/>
      <c r="AC30" s="3"/>
      <c r="AD30" s="3"/>
      <c r="AE30" s="329"/>
      <c r="AF30" s="329"/>
      <c r="AG30" s="336"/>
      <c r="AH30" s="67"/>
      <c r="AI30" s="67"/>
      <c r="AJ30" s="329"/>
      <c r="AK30" s="68"/>
    </row>
    <row r="31" spans="1:39" ht="88.5" customHeight="1" x14ac:dyDescent="0.3">
      <c r="A31" s="67">
        <f>+A28+1</f>
        <v>20</v>
      </c>
      <c r="B31" s="127" t="s">
        <v>115</v>
      </c>
      <c r="C31" s="128">
        <v>41671</v>
      </c>
      <c r="D31" s="118" t="s">
        <v>73</v>
      </c>
      <c r="E31" s="118" t="s">
        <v>155</v>
      </c>
      <c r="F31" s="59" t="s">
        <v>112</v>
      </c>
      <c r="G31" s="129" t="s">
        <v>282</v>
      </c>
      <c r="H31" s="254">
        <v>42340</v>
      </c>
      <c r="I31" s="130" t="s">
        <v>81</v>
      </c>
      <c r="J31" s="130"/>
      <c r="K31" s="191"/>
      <c r="L31" s="131">
        <v>465046340</v>
      </c>
      <c r="M31" s="132"/>
      <c r="N31" s="133">
        <f t="shared" si="6"/>
        <v>465046340</v>
      </c>
      <c r="O31" s="133">
        <v>447389153</v>
      </c>
      <c r="P31" s="133">
        <f>+N31-O31</f>
        <v>17657187</v>
      </c>
      <c r="Q31" s="134">
        <v>447083506</v>
      </c>
      <c r="R31" s="134">
        <v>17657187</v>
      </c>
      <c r="S31" s="135">
        <f t="shared" si="5"/>
        <v>464740693</v>
      </c>
      <c r="T31" s="135">
        <f t="shared" si="1"/>
        <v>305647</v>
      </c>
      <c r="U31" s="127" t="s">
        <v>4</v>
      </c>
      <c r="V31" s="127" t="s">
        <v>4</v>
      </c>
      <c r="W31" s="127"/>
      <c r="X31" s="231"/>
      <c r="Y31" s="136"/>
      <c r="Z31" s="137" t="s">
        <v>113</v>
      </c>
      <c r="AA31" s="129" t="s">
        <v>114</v>
      </c>
      <c r="AB31" s="129" t="s">
        <v>127</v>
      </c>
      <c r="AC31" s="138" t="s">
        <v>128</v>
      </c>
      <c r="AD31" s="59" t="s">
        <v>131</v>
      </c>
      <c r="AE31" s="129" t="s">
        <v>125</v>
      </c>
      <c r="AF31" s="129" t="s">
        <v>126</v>
      </c>
      <c r="AG31" s="127">
        <v>3145222839</v>
      </c>
      <c r="AH31" s="262" t="s">
        <v>141</v>
      </c>
      <c r="AI31" s="158"/>
      <c r="AJ31" s="59" t="s">
        <v>226</v>
      </c>
      <c r="AK31" s="139"/>
    </row>
    <row r="32" spans="1:39" ht="77.25" customHeight="1" x14ac:dyDescent="0.3">
      <c r="A32" s="67">
        <f t="shared" si="2"/>
        <v>21</v>
      </c>
      <c r="B32" s="69" t="s">
        <v>111</v>
      </c>
      <c r="C32" s="101">
        <v>41671</v>
      </c>
      <c r="D32" s="108" t="s">
        <v>74</v>
      </c>
      <c r="E32" s="118" t="s">
        <v>155</v>
      </c>
      <c r="F32" s="5" t="s">
        <v>108</v>
      </c>
      <c r="G32" s="3" t="s">
        <v>107</v>
      </c>
      <c r="H32" s="3"/>
      <c r="I32" s="122" t="s">
        <v>82</v>
      </c>
      <c r="J32" s="122"/>
      <c r="K32" s="197"/>
      <c r="L32" s="119">
        <v>672061321</v>
      </c>
      <c r="M32" s="120"/>
      <c r="N32" s="103">
        <f t="shared" si="6"/>
        <v>672061321</v>
      </c>
      <c r="O32" s="103">
        <v>634020114</v>
      </c>
      <c r="P32" s="133">
        <f t="shared" ref="P32:P34" si="8">+N32-O32</f>
        <v>38041207</v>
      </c>
      <c r="Q32" s="104">
        <v>634019722</v>
      </c>
      <c r="R32" s="104">
        <v>38041207</v>
      </c>
      <c r="S32" s="38">
        <f t="shared" si="5"/>
        <v>672060929</v>
      </c>
      <c r="T32" s="38">
        <f t="shared" si="1"/>
        <v>392</v>
      </c>
      <c r="U32" s="69" t="s">
        <v>4</v>
      </c>
      <c r="V32" s="69" t="s">
        <v>4</v>
      </c>
      <c r="W32" s="69"/>
      <c r="X32" s="69"/>
      <c r="Y32" s="50"/>
      <c r="Z32" s="140" t="s">
        <v>109</v>
      </c>
      <c r="AA32" s="3" t="s">
        <v>110</v>
      </c>
      <c r="AB32" s="3">
        <v>7270450</v>
      </c>
      <c r="AC32" s="3"/>
      <c r="AD32" s="141" t="s">
        <v>131</v>
      </c>
      <c r="AE32" s="3" t="s">
        <v>125</v>
      </c>
      <c r="AF32" s="3" t="s">
        <v>126</v>
      </c>
      <c r="AG32" s="69">
        <v>3145222839</v>
      </c>
      <c r="AH32" s="2" t="s">
        <v>141</v>
      </c>
      <c r="AI32" s="158"/>
      <c r="AJ32" s="59" t="s">
        <v>226</v>
      </c>
      <c r="AK32" s="68"/>
    </row>
    <row r="33" spans="1:37" ht="73.5" customHeight="1" x14ac:dyDescent="0.3">
      <c r="A33" s="74">
        <f t="shared" si="2"/>
        <v>22</v>
      </c>
      <c r="B33" s="81"/>
      <c r="C33" s="145">
        <v>41671</v>
      </c>
      <c r="D33" s="148" t="s">
        <v>75</v>
      </c>
      <c r="E33" s="149" t="s">
        <v>155</v>
      </c>
      <c r="F33" s="76"/>
      <c r="G33" s="77" t="s">
        <v>228</v>
      </c>
      <c r="H33" s="268">
        <f>+O33-Q33</f>
        <v>64119</v>
      </c>
      <c r="I33" s="151" t="s">
        <v>83</v>
      </c>
      <c r="J33" s="151"/>
      <c r="K33" s="198" t="s">
        <v>293</v>
      </c>
      <c r="L33" s="154">
        <v>1815646308</v>
      </c>
      <c r="M33" s="150"/>
      <c r="N33" s="146">
        <f t="shared" si="6"/>
        <v>1815646308</v>
      </c>
      <c r="O33" s="146">
        <v>1729186960</v>
      </c>
      <c r="P33" s="153">
        <f t="shared" si="8"/>
        <v>86459348</v>
      </c>
      <c r="Q33" s="153">
        <v>1729122841</v>
      </c>
      <c r="R33" s="153">
        <v>86459348</v>
      </c>
      <c r="S33" s="79">
        <f t="shared" si="5"/>
        <v>1815582189</v>
      </c>
      <c r="T33" s="79">
        <f t="shared" si="1"/>
        <v>64119</v>
      </c>
      <c r="U33" s="82" t="s">
        <v>36</v>
      </c>
      <c r="V33" s="82" t="s">
        <v>4</v>
      </c>
      <c r="W33" s="82"/>
      <c r="X33" s="82"/>
      <c r="Y33" s="80"/>
      <c r="Z33" s="77" t="s">
        <v>340</v>
      </c>
      <c r="AA33" s="77" t="s">
        <v>110</v>
      </c>
      <c r="AB33" s="77"/>
      <c r="AC33" s="77"/>
      <c r="AD33" s="81"/>
      <c r="AE33" s="77" t="s">
        <v>125</v>
      </c>
      <c r="AF33" s="77" t="s">
        <v>126</v>
      </c>
      <c r="AG33" s="82">
        <v>3145222839</v>
      </c>
      <c r="AH33" s="76" t="s">
        <v>141</v>
      </c>
      <c r="AI33" s="152"/>
      <c r="AJ33" s="152" t="s">
        <v>226</v>
      </c>
      <c r="AK33" s="81"/>
    </row>
    <row r="34" spans="1:37" ht="71.25" customHeight="1" x14ac:dyDescent="0.3">
      <c r="A34" s="74">
        <f t="shared" si="2"/>
        <v>23</v>
      </c>
      <c r="B34" s="81"/>
      <c r="C34" s="145">
        <v>41921</v>
      </c>
      <c r="D34" s="148" t="s">
        <v>97</v>
      </c>
      <c r="E34" s="148" t="s">
        <v>99</v>
      </c>
      <c r="F34" s="76" t="s">
        <v>341</v>
      </c>
      <c r="G34" s="77" t="s">
        <v>87</v>
      </c>
      <c r="H34" s="268">
        <f>+O34-Q34</f>
        <v>300000</v>
      </c>
      <c r="I34" s="151" t="s">
        <v>98</v>
      </c>
      <c r="J34" s="151"/>
      <c r="K34" s="198"/>
      <c r="L34" s="154">
        <v>991212515</v>
      </c>
      <c r="M34" s="155"/>
      <c r="N34" s="146">
        <f t="shared" si="6"/>
        <v>991212515</v>
      </c>
      <c r="O34" s="146">
        <v>881951942</v>
      </c>
      <c r="P34" s="153">
        <f t="shared" si="8"/>
        <v>109260573</v>
      </c>
      <c r="Q34" s="147">
        <v>881651942</v>
      </c>
      <c r="R34" s="156"/>
      <c r="S34" s="79">
        <f t="shared" si="5"/>
        <v>881651942</v>
      </c>
      <c r="T34" s="79">
        <f t="shared" si="1"/>
        <v>109560573</v>
      </c>
      <c r="U34" s="82" t="s">
        <v>36</v>
      </c>
      <c r="V34" s="82" t="s">
        <v>4</v>
      </c>
      <c r="W34" s="82"/>
      <c r="X34" s="82"/>
      <c r="Y34" s="80"/>
      <c r="Z34" s="160" t="s">
        <v>268</v>
      </c>
      <c r="AA34" s="77" t="s">
        <v>269</v>
      </c>
      <c r="AB34" s="77"/>
      <c r="AC34" s="77"/>
      <c r="AD34" s="81"/>
      <c r="AE34" s="77" t="s">
        <v>125</v>
      </c>
      <c r="AF34" s="77" t="s">
        <v>126</v>
      </c>
      <c r="AG34" s="82">
        <v>3145222839</v>
      </c>
      <c r="AH34" s="76" t="s">
        <v>141</v>
      </c>
      <c r="AI34" s="152"/>
      <c r="AJ34" s="152" t="s">
        <v>226</v>
      </c>
      <c r="AK34" s="81"/>
    </row>
    <row r="35" spans="1:37" ht="80.25" customHeight="1" x14ac:dyDescent="0.3">
      <c r="A35" s="67">
        <f t="shared" si="2"/>
        <v>24</v>
      </c>
      <c r="B35" s="69" t="s">
        <v>231</v>
      </c>
      <c r="C35" s="101">
        <v>42080</v>
      </c>
      <c r="D35" s="108" t="s">
        <v>171</v>
      </c>
      <c r="E35" s="108" t="s">
        <v>170</v>
      </c>
      <c r="F35" s="5" t="s">
        <v>230</v>
      </c>
      <c r="G35" s="3" t="s">
        <v>107</v>
      </c>
      <c r="H35" s="3"/>
      <c r="I35" s="122" t="s">
        <v>167</v>
      </c>
      <c r="J35" s="122"/>
      <c r="K35" s="197" t="s">
        <v>353</v>
      </c>
      <c r="L35" s="142">
        <v>4233279264</v>
      </c>
      <c r="M35" s="143"/>
      <c r="N35" s="103">
        <f>+L35+M35</f>
        <v>4233279264</v>
      </c>
      <c r="O35" s="103">
        <v>3956335761</v>
      </c>
      <c r="P35" s="103">
        <f>+N35-O35</f>
        <v>276943503</v>
      </c>
      <c r="Q35" s="104">
        <v>3956028586</v>
      </c>
      <c r="R35" s="103">
        <v>276943503</v>
      </c>
      <c r="S35" s="38">
        <f t="shared" si="5"/>
        <v>4232972089</v>
      </c>
      <c r="T35" s="38">
        <f t="shared" si="1"/>
        <v>307175</v>
      </c>
      <c r="U35" s="69" t="s">
        <v>4</v>
      </c>
      <c r="V35" s="69" t="s">
        <v>4</v>
      </c>
      <c r="W35" s="69"/>
      <c r="X35" s="69"/>
      <c r="Y35" s="50" t="s">
        <v>174</v>
      </c>
      <c r="Z35" s="3" t="s">
        <v>232</v>
      </c>
      <c r="AA35" s="3" t="s">
        <v>233</v>
      </c>
      <c r="AB35" s="3" t="s">
        <v>234</v>
      </c>
      <c r="AC35" s="121" t="s">
        <v>235</v>
      </c>
      <c r="AD35" s="144" t="s">
        <v>188</v>
      </c>
      <c r="AE35" s="5" t="s">
        <v>198</v>
      </c>
      <c r="AF35" s="3" t="s">
        <v>236</v>
      </c>
      <c r="AG35" s="5"/>
      <c r="AH35" s="5" t="s">
        <v>270</v>
      </c>
      <c r="AI35" s="159"/>
      <c r="AJ35" s="59" t="s">
        <v>237</v>
      </c>
      <c r="AK35" s="68"/>
    </row>
    <row r="36" spans="1:37" ht="75.75" customHeight="1" x14ac:dyDescent="0.3">
      <c r="A36" s="67">
        <f t="shared" si="2"/>
        <v>25</v>
      </c>
      <c r="B36" s="69" t="s">
        <v>263</v>
      </c>
      <c r="C36" s="101">
        <v>42080</v>
      </c>
      <c r="D36" s="108" t="s">
        <v>172</v>
      </c>
      <c r="E36" s="108" t="s">
        <v>170</v>
      </c>
      <c r="F36" s="5" t="s">
        <v>266</v>
      </c>
      <c r="G36" s="3" t="s">
        <v>107</v>
      </c>
      <c r="H36" s="3"/>
      <c r="I36" s="122" t="s">
        <v>168</v>
      </c>
      <c r="J36" s="122"/>
      <c r="K36" s="197"/>
      <c r="L36" s="142">
        <v>758149868</v>
      </c>
      <c r="M36" s="143"/>
      <c r="N36" s="103">
        <f t="shared" ref="N36:N48" si="9">+L36+M36</f>
        <v>758149868</v>
      </c>
      <c r="O36" s="103">
        <v>708551278.5</v>
      </c>
      <c r="P36" s="103">
        <f t="shared" ref="P36:P37" si="10">+N36-O36</f>
        <v>49598589.5</v>
      </c>
      <c r="Q36" s="104">
        <v>708310806</v>
      </c>
      <c r="R36" s="38">
        <v>49572983</v>
      </c>
      <c r="S36" s="38">
        <f t="shared" si="5"/>
        <v>757883789</v>
      </c>
      <c r="T36" s="38">
        <f t="shared" si="1"/>
        <v>266079</v>
      </c>
      <c r="U36" s="69" t="s">
        <v>4</v>
      </c>
      <c r="V36" s="69" t="s">
        <v>4</v>
      </c>
      <c r="W36" s="69"/>
      <c r="X36" s="69"/>
      <c r="Y36" s="50" t="s">
        <v>175</v>
      </c>
      <c r="Z36" s="3" t="s">
        <v>264</v>
      </c>
      <c r="AA36" s="3" t="s">
        <v>265</v>
      </c>
      <c r="AB36" s="3" t="s">
        <v>267</v>
      </c>
      <c r="AC36" s="3"/>
      <c r="AD36" s="3" t="s">
        <v>152</v>
      </c>
      <c r="AE36" s="3" t="s">
        <v>261</v>
      </c>
      <c r="AF36" s="3" t="s">
        <v>262</v>
      </c>
      <c r="AG36" s="69"/>
      <c r="AH36" s="2"/>
      <c r="AI36" s="2" t="s">
        <v>259</v>
      </c>
      <c r="AJ36" s="68"/>
      <c r="AK36" s="68"/>
    </row>
    <row r="37" spans="1:37" ht="78" customHeight="1" x14ac:dyDescent="0.3">
      <c r="A37" s="67">
        <f t="shared" si="2"/>
        <v>26</v>
      </c>
      <c r="B37" s="144"/>
      <c r="C37" s="101">
        <v>42080</v>
      </c>
      <c r="D37" s="108" t="s">
        <v>173</v>
      </c>
      <c r="E37" s="108" t="s">
        <v>170</v>
      </c>
      <c r="F37" s="5" t="s">
        <v>369</v>
      </c>
      <c r="G37" s="3" t="s">
        <v>87</v>
      </c>
      <c r="H37" s="3"/>
      <c r="I37" s="122" t="s">
        <v>169</v>
      </c>
      <c r="J37" s="122"/>
      <c r="K37" s="197"/>
      <c r="L37" s="142">
        <v>724486565</v>
      </c>
      <c r="M37" s="143"/>
      <c r="N37" s="103">
        <f t="shared" si="9"/>
        <v>724486565</v>
      </c>
      <c r="O37" s="103">
        <v>677092248</v>
      </c>
      <c r="P37" s="103">
        <f t="shared" si="10"/>
        <v>47394317</v>
      </c>
      <c r="Q37" s="104">
        <v>676991364</v>
      </c>
      <c r="R37" s="103">
        <v>47394317</v>
      </c>
      <c r="S37" s="38">
        <f t="shared" si="5"/>
        <v>724385681</v>
      </c>
      <c r="T37" s="38">
        <f t="shared" si="1"/>
        <v>100884</v>
      </c>
      <c r="U37" s="69" t="s">
        <v>4</v>
      </c>
      <c r="V37" s="69" t="s">
        <v>4</v>
      </c>
      <c r="W37" s="69"/>
      <c r="X37" s="69"/>
      <c r="Y37" s="50" t="s">
        <v>174</v>
      </c>
      <c r="Z37" s="3" t="s">
        <v>252</v>
      </c>
      <c r="AA37" s="3" t="s">
        <v>253</v>
      </c>
      <c r="AB37" s="3" t="s">
        <v>254</v>
      </c>
      <c r="AC37" s="3"/>
      <c r="AD37" s="282" t="s">
        <v>370</v>
      </c>
      <c r="AE37" s="3" t="s">
        <v>261</v>
      </c>
      <c r="AF37" s="3" t="s">
        <v>262</v>
      </c>
      <c r="AG37" s="69"/>
      <c r="AH37" s="67"/>
      <c r="AI37" s="67"/>
      <c r="AJ37" s="68"/>
      <c r="AK37" s="68"/>
    </row>
    <row r="38" spans="1:37" ht="78" customHeight="1" x14ac:dyDescent="0.3">
      <c r="A38" s="60">
        <f>+A37+1</f>
        <v>27</v>
      </c>
      <c r="B38" s="170" t="s">
        <v>280</v>
      </c>
      <c r="C38" s="25">
        <v>42231</v>
      </c>
      <c r="D38" s="61" t="s">
        <v>244</v>
      </c>
      <c r="E38" s="26" t="s">
        <v>272</v>
      </c>
      <c r="F38" s="27" t="s">
        <v>290</v>
      </c>
      <c r="G38" s="28" t="s">
        <v>289</v>
      </c>
      <c r="H38" s="28"/>
      <c r="I38" s="62" t="s">
        <v>238</v>
      </c>
      <c r="J38" s="62"/>
      <c r="K38" s="27" t="s">
        <v>293</v>
      </c>
      <c r="L38" s="66">
        <v>2008995412</v>
      </c>
      <c r="M38" s="43"/>
      <c r="N38" s="44">
        <f t="shared" si="9"/>
        <v>2008995412</v>
      </c>
      <c r="O38" s="44">
        <v>1904261054</v>
      </c>
      <c r="P38" s="44">
        <f>+N38-O38</f>
        <v>104734358</v>
      </c>
      <c r="Q38" s="45">
        <v>1904218521</v>
      </c>
      <c r="R38" s="45">
        <v>104375217</v>
      </c>
      <c r="S38" s="29">
        <f t="shared" si="5"/>
        <v>2008593738</v>
      </c>
      <c r="T38" s="29">
        <f t="shared" si="1"/>
        <v>401674</v>
      </c>
      <c r="U38" s="69" t="s">
        <v>4</v>
      </c>
      <c r="V38" s="69" t="s">
        <v>4</v>
      </c>
      <c r="W38" s="30"/>
      <c r="X38" s="30"/>
      <c r="Y38" s="31" t="s">
        <v>316</v>
      </c>
      <c r="Z38" s="28" t="s">
        <v>294</v>
      </c>
      <c r="AA38" s="28" t="s">
        <v>291</v>
      </c>
      <c r="AB38" s="28"/>
      <c r="AC38" s="28"/>
      <c r="AD38" s="269" t="s">
        <v>345</v>
      </c>
      <c r="AE38" s="28" t="s">
        <v>330</v>
      </c>
      <c r="AF38" s="259" t="s">
        <v>126</v>
      </c>
      <c r="AG38" s="259">
        <v>3145222839</v>
      </c>
      <c r="AH38" s="60" t="s">
        <v>331</v>
      </c>
      <c r="AI38" s="170" t="s">
        <v>303</v>
      </c>
      <c r="AJ38" s="259" t="s">
        <v>359</v>
      </c>
      <c r="AK38" s="24"/>
    </row>
    <row r="39" spans="1:37" ht="78" customHeight="1" x14ac:dyDescent="0.3">
      <c r="A39" s="60">
        <f t="shared" ref="A39:A44" si="11">+A38+1</f>
        <v>28</v>
      </c>
      <c r="B39" s="170" t="s">
        <v>327</v>
      </c>
      <c r="C39" s="25">
        <v>42231</v>
      </c>
      <c r="D39" s="61" t="s">
        <v>245</v>
      </c>
      <c r="E39" s="26" t="s">
        <v>272</v>
      </c>
      <c r="F39" s="27" t="s">
        <v>349</v>
      </c>
      <c r="G39" s="28" t="s">
        <v>87</v>
      </c>
      <c r="H39" s="28"/>
      <c r="I39" s="62" t="s">
        <v>239</v>
      </c>
      <c r="J39" s="62"/>
      <c r="K39" s="27" t="s">
        <v>301</v>
      </c>
      <c r="L39" s="66">
        <v>470600000</v>
      </c>
      <c r="M39" s="43"/>
      <c r="N39" s="44">
        <f t="shared" si="9"/>
        <v>470600000</v>
      </c>
      <c r="O39" s="271">
        <v>438020000</v>
      </c>
      <c r="P39" s="271">
        <f>+N39-O39</f>
        <v>32580000</v>
      </c>
      <c r="Q39" s="45">
        <v>437868935</v>
      </c>
      <c r="R39" s="45"/>
      <c r="S39" s="29">
        <f t="shared" si="5"/>
        <v>437868935</v>
      </c>
      <c r="T39" s="29">
        <f t="shared" si="1"/>
        <v>32731065</v>
      </c>
      <c r="U39" s="69" t="s">
        <v>4</v>
      </c>
      <c r="V39" s="69" t="s">
        <v>4</v>
      </c>
      <c r="W39" s="30"/>
      <c r="X39" s="30"/>
      <c r="Y39" s="31" t="s">
        <v>318</v>
      </c>
      <c r="Z39" s="28" t="s">
        <v>348</v>
      </c>
      <c r="AA39" s="28" t="s">
        <v>110</v>
      </c>
      <c r="AB39" s="28"/>
      <c r="AC39" s="28"/>
      <c r="AD39" s="269" t="s">
        <v>342</v>
      </c>
      <c r="AE39" s="28"/>
      <c r="AF39" s="28"/>
      <c r="AG39" s="30"/>
      <c r="AH39" s="60"/>
      <c r="AI39" s="170" t="s">
        <v>326</v>
      </c>
      <c r="AJ39" s="24"/>
      <c r="AK39" s="24"/>
    </row>
    <row r="40" spans="1:37" ht="102.75" customHeight="1" x14ac:dyDescent="0.3">
      <c r="A40" s="60">
        <f t="shared" si="11"/>
        <v>29</v>
      </c>
      <c r="B40" s="170" t="s">
        <v>304</v>
      </c>
      <c r="C40" s="25">
        <v>42231</v>
      </c>
      <c r="D40" s="61" t="s">
        <v>246</v>
      </c>
      <c r="E40" s="26" t="s">
        <v>272</v>
      </c>
      <c r="F40" s="27" t="s">
        <v>365</v>
      </c>
      <c r="G40" s="28" t="s">
        <v>87</v>
      </c>
      <c r="H40" s="28"/>
      <c r="I40" s="62" t="s">
        <v>240</v>
      </c>
      <c r="J40" s="62"/>
      <c r="K40" s="27" t="s">
        <v>293</v>
      </c>
      <c r="L40" s="66">
        <v>508250000</v>
      </c>
      <c r="M40" s="43"/>
      <c r="N40" s="44">
        <f t="shared" si="9"/>
        <v>508250000</v>
      </c>
      <c r="O40" s="44">
        <v>475000000</v>
      </c>
      <c r="P40" s="44">
        <f t="shared" ref="P40:P48" si="12">+N40-O40</f>
        <v>33250000</v>
      </c>
      <c r="Q40" s="45">
        <v>474750000</v>
      </c>
      <c r="R40" s="45">
        <v>33250000</v>
      </c>
      <c r="S40" s="29">
        <f t="shared" si="5"/>
        <v>508000000</v>
      </c>
      <c r="T40" s="29">
        <f t="shared" si="1"/>
        <v>250000</v>
      </c>
      <c r="U40" s="69" t="s">
        <v>4</v>
      </c>
      <c r="V40" s="69" t="s">
        <v>4</v>
      </c>
      <c r="W40" s="30"/>
      <c r="X40" s="30"/>
      <c r="Y40" s="31" t="s">
        <v>316</v>
      </c>
      <c r="Z40" s="270" t="s">
        <v>346</v>
      </c>
      <c r="AA40" s="28" t="s">
        <v>347</v>
      </c>
      <c r="AB40" s="28"/>
      <c r="AC40" s="28"/>
      <c r="AD40" s="28" t="s">
        <v>364</v>
      </c>
      <c r="AE40" s="28" t="s">
        <v>330</v>
      </c>
      <c r="AF40" s="259" t="s">
        <v>126</v>
      </c>
      <c r="AG40" s="259">
        <v>3145222839</v>
      </c>
      <c r="AH40" s="60" t="s">
        <v>331</v>
      </c>
      <c r="AI40" s="170" t="s">
        <v>325</v>
      </c>
      <c r="AJ40" s="24"/>
      <c r="AK40" s="24"/>
    </row>
    <row r="41" spans="1:37" ht="78" customHeight="1" x14ac:dyDescent="0.3">
      <c r="A41" s="60">
        <f t="shared" si="11"/>
        <v>30</v>
      </c>
      <c r="B41" s="170" t="s">
        <v>281</v>
      </c>
      <c r="C41" s="25">
        <v>42231</v>
      </c>
      <c r="D41" s="61" t="s">
        <v>247</v>
      </c>
      <c r="E41" s="26" t="s">
        <v>272</v>
      </c>
      <c r="F41" s="27" t="s">
        <v>300</v>
      </c>
      <c r="G41" s="28" t="s">
        <v>87</v>
      </c>
      <c r="H41" s="28"/>
      <c r="I41" s="62" t="s">
        <v>241</v>
      </c>
      <c r="J41" s="62"/>
      <c r="K41" s="27" t="s">
        <v>301</v>
      </c>
      <c r="L41" s="66">
        <v>1457510965</v>
      </c>
      <c r="M41" s="43"/>
      <c r="N41" s="44">
        <f t="shared" si="9"/>
        <v>1457510965</v>
      </c>
      <c r="O41" s="44">
        <v>1370495385</v>
      </c>
      <c r="P41" s="44">
        <f t="shared" si="12"/>
        <v>87015580</v>
      </c>
      <c r="Q41" s="45">
        <v>1370259411</v>
      </c>
      <c r="R41" s="45">
        <v>86494972</v>
      </c>
      <c r="S41" s="29">
        <f t="shared" si="5"/>
        <v>1456754383</v>
      </c>
      <c r="T41" s="29">
        <f t="shared" si="1"/>
        <v>756582</v>
      </c>
      <c r="U41" s="69" t="s">
        <v>4</v>
      </c>
      <c r="V41" s="69" t="s">
        <v>4</v>
      </c>
      <c r="W41" s="30"/>
      <c r="X41" s="30"/>
      <c r="Y41" s="31" t="s">
        <v>317</v>
      </c>
      <c r="Z41" s="28" t="s">
        <v>298</v>
      </c>
      <c r="AA41" s="28" t="s">
        <v>299</v>
      </c>
      <c r="AB41" s="28">
        <v>3126546395</v>
      </c>
      <c r="AC41" s="28"/>
      <c r="AD41" s="28" t="s">
        <v>344</v>
      </c>
      <c r="AE41" s="28" t="s">
        <v>330</v>
      </c>
      <c r="AF41" s="259" t="s">
        <v>126</v>
      </c>
      <c r="AG41" s="259">
        <v>3145222839</v>
      </c>
      <c r="AH41" s="60" t="s">
        <v>331</v>
      </c>
      <c r="AI41" s="170" t="s">
        <v>303</v>
      </c>
      <c r="AJ41" s="24"/>
      <c r="AK41" s="24"/>
    </row>
    <row r="42" spans="1:37" ht="111.75" customHeight="1" x14ac:dyDescent="0.3">
      <c r="A42" s="60">
        <f>+A41+1</f>
        <v>31</v>
      </c>
      <c r="B42" s="170" t="s">
        <v>305</v>
      </c>
      <c r="C42" s="25">
        <v>42231</v>
      </c>
      <c r="D42" s="63" t="s">
        <v>248</v>
      </c>
      <c r="E42" s="26" t="s">
        <v>272</v>
      </c>
      <c r="F42" s="27" t="s">
        <v>354</v>
      </c>
      <c r="G42" s="28" t="s">
        <v>87</v>
      </c>
      <c r="H42" s="28"/>
      <c r="I42" s="64" t="s">
        <v>242</v>
      </c>
      <c r="J42" s="64"/>
      <c r="K42" s="199" t="s">
        <v>357</v>
      </c>
      <c r="L42" s="255">
        <v>519833925</v>
      </c>
      <c r="M42" s="43"/>
      <c r="N42" s="44">
        <f t="shared" si="9"/>
        <v>519833925</v>
      </c>
      <c r="O42" s="44">
        <v>486028300</v>
      </c>
      <c r="P42" s="44">
        <f t="shared" si="12"/>
        <v>33805625</v>
      </c>
      <c r="Q42" s="45">
        <v>484770300</v>
      </c>
      <c r="R42" s="45">
        <v>33805625</v>
      </c>
      <c r="S42" s="29">
        <f t="shared" si="5"/>
        <v>518575925</v>
      </c>
      <c r="T42" s="29">
        <f t="shared" si="1"/>
        <v>1258000</v>
      </c>
      <c r="U42" s="69" t="s">
        <v>4</v>
      </c>
      <c r="V42" s="69" t="s">
        <v>4</v>
      </c>
      <c r="W42" s="30"/>
      <c r="X42" s="30"/>
      <c r="Y42" s="31" t="s">
        <v>317</v>
      </c>
      <c r="Z42" s="270" t="s">
        <v>355</v>
      </c>
      <c r="AA42" s="28" t="s">
        <v>356</v>
      </c>
      <c r="AB42" s="28"/>
      <c r="AC42" s="28"/>
      <c r="AD42" s="28" t="s">
        <v>358</v>
      </c>
      <c r="AE42" s="28" t="s">
        <v>330</v>
      </c>
      <c r="AF42" s="259" t="s">
        <v>126</v>
      </c>
      <c r="AG42" s="259">
        <v>3145222839</v>
      </c>
      <c r="AH42" s="60" t="s">
        <v>331</v>
      </c>
      <c r="AI42" s="170" t="s">
        <v>303</v>
      </c>
      <c r="AJ42" s="24"/>
      <c r="AK42" s="24"/>
    </row>
    <row r="43" spans="1:37" ht="78" customHeight="1" x14ac:dyDescent="0.3">
      <c r="A43" s="60">
        <f t="shared" si="11"/>
        <v>32</v>
      </c>
      <c r="B43" s="170" t="s">
        <v>279</v>
      </c>
      <c r="C43" s="25">
        <v>42231</v>
      </c>
      <c r="D43" s="65" t="s">
        <v>249</v>
      </c>
      <c r="E43" s="26" t="s">
        <v>272</v>
      </c>
      <c r="F43" s="27" t="s">
        <v>350</v>
      </c>
      <c r="G43" s="28" t="s">
        <v>87</v>
      </c>
      <c r="H43" s="28"/>
      <c r="I43" s="64" t="s">
        <v>243</v>
      </c>
      <c r="J43" s="64"/>
      <c r="K43" s="199" t="s">
        <v>353</v>
      </c>
      <c r="L43" s="255">
        <v>1101100802</v>
      </c>
      <c r="M43" s="43"/>
      <c r="N43" s="44">
        <f t="shared" si="9"/>
        <v>1101100802</v>
      </c>
      <c r="O43" s="44">
        <v>1029066170</v>
      </c>
      <c r="P43" s="44">
        <f t="shared" si="12"/>
        <v>72034632</v>
      </c>
      <c r="Q43" s="45">
        <v>1028846422</v>
      </c>
      <c r="R43" s="45">
        <v>72012800</v>
      </c>
      <c r="S43" s="29">
        <f t="shared" si="5"/>
        <v>1100859222</v>
      </c>
      <c r="T43" s="29">
        <f t="shared" si="1"/>
        <v>241580</v>
      </c>
      <c r="U43" s="69" t="s">
        <v>4</v>
      </c>
      <c r="V43" s="69" t="s">
        <v>4</v>
      </c>
      <c r="W43" s="30"/>
      <c r="X43" s="30"/>
      <c r="Y43" s="31" t="s">
        <v>319</v>
      </c>
      <c r="Z43" s="28" t="s">
        <v>351</v>
      </c>
      <c r="AA43" s="28" t="s">
        <v>352</v>
      </c>
      <c r="AB43" s="28"/>
      <c r="AC43" s="28"/>
      <c r="AD43" s="28" t="s">
        <v>343</v>
      </c>
      <c r="AE43" s="28" t="s">
        <v>339</v>
      </c>
      <c r="AF43" s="28" t="s">
        <v>337</v>
      </c>
      <c r="AG43" s="30"/>
      <c r="AH43" s="170" t="s">
        <v>338</v>
      </c>
      <c r="AI43" s="170" t="s">
        <v>295</v>
      </c>
      <c r="AJ43" s="24"/>
      <c r="AK43" s="24"/>
    </row>
    <row r="44" spans="1:37" ht="78" customHeight="1" x14ac:dyDescent="0.3">
      <c r="A44" s="60">
        <f t="shared" si="11"/>
        <v>33</v>
      </c>
      <c r="B44" s="170" t="s">
        <v>296</v>
      </c>
      <c r="C44" s="25">
        <v>42231</v>
      </c>
      <c r="D44" s="65" t="s">
        <v>250</v>
      </c>
      <c r="E44" s="26" t="s">
        <v>272</v>
      </c>
      <c r="F44" s="27" t="s">
        <v>332</v>
      </c>
      <c r="G44" s="28" t="s">
        <v>87</v>
      </c>
      <c r="H44" s="28"/>
      <c r="I44" s="64" t="s">
        <v>285</v>
      </c>
      <c r="J44" s="64"/>
      <c r="K44" s="199" t="s">
        <v>333</v>
      </c>
      <c r="L44" s="255">
        <v>1472984500</v>
      </c>
      <c r="M44" s="43"/>
      <c r="N44" s="44">
        <f t="shared" si="9"/>
        <v>1472984500</v>
      </c>
      <c r="O44" s="44">
        <v>1402842381</v>
      </c>
      <c r="P44" s="44">
        <f t="shared" si="12"/>
        <v>70142119</v>
      </c>
      <c r="Q44" s="45">
        <v>1402611471</v>
      </c>
      <c r="R44" s="45">
        <v>70141903</v>
      </c>
      <c r="S44" s="29">
        <f t="shared" si="5"/>
        <v>1472753374</v>
      </c>
      <c r="T44" s="29">
        <f t="shared" si="1"/>
        <v>231126</v>
      </c>
      <c r="U44" s="69" t="s">
        <v>4</v>
      </c>
      <c r="V44" s="69" t="s">
        <v>4</v>
      </c>
      <c r="W44" s="30"/>
      <c r="X44" s="30"/>
      <c r="Y44" s="31" t="s">
        <v>319</v>
      </c>
      <c r="Z44" s="28" t="s">
        <v>335</v>
      </c>
      <c r="AA44" s="28" t="s">
        <v>334</v>
      </c>
      <c r="AB44" s="28"/>
      <c r="AC44" s="28"/>
      <c r="AD44" s="28"/>
      <c r="AE44" s="28" t="s">
        <v>294</v>
      </c>
      <c r="AF44" s="28" t="s">
        <v>291</v>
      </c>
      <c r="AG44" s="30"/>
      <c r="AH44" s="60" t="s">
        <v>336</v>
      </c>
      <c r="AI44" s="170" t="s">
        <v>302</v>
      </c>
      <c r="AJ44" s="24"/>
      <c r="AK44" s="24"/>
    </row>
    <row r="45" spans="1:37" ht="90.75" customHeight="1" x14ac:dyDescent="0.3">
      <c r="A45" s="232">
        <f>+A44+1</f>
        <v>34</v>
      </c>
      <c r="B45" s="283" t="s">
        <v>366</v>
      </c>
      <c r="C45" s="234">
        <v>42278</v>
      </c>
      <c r="D45" s="235" t="s">
        <v>286</v>
      </c>
      <c r="E45" s="235" t="s">
        <v>287</v>
      </c>
      <c r="F45" s="236"/>
      <c r="G45" s="237" t="s">
        <v>367</v>
      </c>
      <c r="H45" s="237"/>
      <c r="I45" s="238" t="s">
        <v>288</v>
      </c>
      <c r="J45" s="238"/>
      <c r="K45" s="239"/>
      <c r="L45" s="256">
        <v>2195683714</v>
      </c>
      <c r="M45" s="240"/>
      <c r="N45" s="241">
        <f t="shared" si="9"/>
        <v>2195683714</v>
      </c>
      <c r="O45" s="241">
        <v>2051683714</v>
      </c>
      <c r="P45" s="241">
        <f t="shared" si="12"/>
        <v>144000000</v>
      </c>
      <c r="Q45" s="242"/>
      <c r="R45" s="243"/>
      <c r="S45" s="244"/>
      <c r="T45" s="244"/>
      <c r="U45" s="245" t="s">
        <v>4</v>
      </c>
      <c r="V45" s="245" t="s">
        <v>4</v>
      </c>
      <c r="W45" s="245"/>
      <c r="X45" s="245"/>
      <c r="Y45" s="246" t="s">
        <v>320</v>
      </c>
      <c r="Z45" s="237"/>
      <c r="AA45" s="237"/>
      <c r="AB45" s="237"/>
      <c r="AC45" s="237"/>
      <c r="AD45" s="237"/>
      <c r="AE45" s="237"/>
      <c r="AF45" s="237"/>
      <c r="AG45" s="245"/>
      <c r="AH45" s="232"/>
      <c r="AI45" s="232"/>
      <c r="AJ45" s="233"/>
      <c r="AK45" s="233"/>
    </row>
    <row r="46" spans="1:37" ht="111" customHeight="1" x14ac:dyDescent="0.3">
      <c r="A46" s="83">
        <f>+A45+1</f>
        <v>35</v>
      </c>
      <c r="B46" s="93"/>
      <c r="C46" s="207">
        <v>42347</v>
      </c>
      <c r="D46" s="208" t="s">
        <v>307</v>
      </c>
      <c r="E46" s="208" t="s">
        <v>308</v>
      </c>
      <c r="F46" s="86"/>
      <c r="G46" s="87" t="s">
        <v>251</v>
      </c>
      <c r="H46" s="87"/>
      <c r="I46" s="209" t="s">
        <v>306</v>
      </c>
      <c r="J46" s="209"/>
      <c r="K46" s="210" t="s">
        <v>309</v>
      </c>
      <c r="L46" s="257">
        <v>155000000</v>
      </c>
      <c r="M46" s="211"/>
      <c r="N46" s="212">
        <f t="shared" si="9"/>
        <v>155000000</v>
      </c>
      <c r="O46" s="212">
        <v>140398551</v>
      </c>
      <c r="P46" s="212">
        <f t="shared" si="12"/>
        <v>14601449</v>
      </c>
      <c r="Q46" s="213"/>
      <c r="R46" s="214"/>
      <c r="S46" s="90"/>
      <c r="T46" s="90"/>
      <c r="U46" s="96" t="s">
        <v>4</v>
      </c>
      <c r="V46" s="96" t="s">
        <v>329</v>
      </c>
      <c r="W46" s="96"/>
      <c r="X46" s="96"/>
      <c r="Y46" s="248" t="s">
        <v>324</v>
      </c>
      <c r="Z46" s="87"/>
      <c r="AA46" s="87"/>
      <c r="AB46" s="87"/>
      <c r="AC46" s="87"/>
      <c r="AD46" s="87"/>
      <c r="AE46" s="87"/>
      <c r="AF46" s="87"/>
      <c r="AG46" s="96"/>
      <c r="AH46" s="83"/>
      <c r="AI46" s="83"/>
      <c r="AJ46" s="93"/>
      <c r="AK46" s="93"/>
    </row>
    <row r="47" spans="1:37" ht="104.25" customHeight="1" x14ac:dyDescent="0.3">
      <c r="A47" s="83">
        <f>+A46+1</f>
        <v>36</v>
      </c>
      <c r="B47" s="93"/>
      <c r="C47" s="207">
        <v>42347</v>
      </c>
      <c r="D47" s="208" t="s">
        <v>311</v>
      </c>
      <c r="E47" s="208" t="s">
        <v>308</v>
      </c>
      <c r="F47" s="86"/>
      <c r="G47" s="87" t="s">
        <v>251</v>
      </c>
      <c r="H47" s="87"/>
      <c r="I47" s="209" t="s">
        <v>310</v>
      </c>
      <c r="J47" s="209"/>
      <c r="K47" s="210" t="s">
        <v>312</v>
      </c>
      <c r="L47" s="257">
        <v>409170545</v>
      </c>
      <c r="M47" s="257">
        <v>140000000</v>
      </c>
      <c r="N47" s="212">
        <f t="shared" si="9"/>
        <v>549170545</v>
      </c>
      <c r="O47" s="212">
        <v>523627728</v>
      </c>
      <c r="P47" s="212">
        <f t="shared" si="12"/>
        <v>25542817</v>
      </c>
      <c r="Q47" s="213"/>
      <c r="R47" s="214"/>
      <c r="S47" s="90"/>
      <c r="T47" s="90"/>
      <c r="U47" s="96" t="s">
        <v>4</v>
      </c>
      <c r="V47" s="96" t="s">
        <v>4</v>
      </c>
      <c r="W47" s="96"/>
      <c r="X47" s="96"/>
      <c r="Y47" s="247" t="s">
        <v>321</v>
      </c>
      <c r="Z47" s="87"/>
      <c r="AA47" s="87"/>
      <c r="AB47" s="87"/>
      <c r="AC47" s="87"/>
      <c r="AD47" s="87"/>
      <c r="AE47" s="87"/>
      <c r="AF47" s="87"/>
      <c r="AG47" s="96"/>
      <c r="AH47" s="83"/>
      <c r="AI47" s="83"/>
      <c r="AJ47" s="93"/>
      <c r="AK47" s="93"/>
    </row>
    <row r="48" spans="1:37" ht="64.5" customHeight="1" x14ac:dyDescent="0.3">
      <c r="A48" s="215">
        <f>+A47+1</f>
        <v>37</v>
      </c>
      <c r="B48" s="216"/>
      <c r="C48" s="217">
        <v>42367</v>
      </c>
      <c r="D48" s="218" t="s">
        <v>315</v>
      </c>
      <c r="E48" s="218" t="s">
        <v>314</v>
      </c>
      <c r="F48" s="219"/>
      <c r="G48" s="220" t="s">
        <v>251</v>
      </c>
      <c r="H48" s="220"/>
      <c r="I48" s="221" t="s">
        <v>313</v>
      </c>
      <c r="J48" s="221"/>
      <c r="K48" s="222" t="s">
        <v>301</v>
      </c>
      <c r="L48" s="258">
        <v>898446763</v>
      </c>
      <c r="M48" s="223"/>
      <c r="N48" s="224">
        <f t="shared" si="9"/>
        <v>898446763</v>
      </c>
      <c r="O48" s="224">
        <v>848926075</v>
      </c>
      <c r="P48" s="224">
        <f t="shared" si="12"/>
        <v>49520688</v>
      </c>
      <c r="Q48" s="225"/>
      <c r="R48" s="226"/>
      <c r="S48" s="227"/>
      <c r="T48" s="227"/>
      <c r="U48" s="228" t="s">
        <v>4</v>
      </c>
      <c r="V48" s="228" t="s">
        <v>4</v>
      </c>
      <c r="W48" s="228"/>
      <c r="X48" s="228"/>
      <c r="Y48" s="229" t="s">
        <v>316</v>
      </c>
      <c r="Z48" s="220"/>
      <c r="AA48" s="220"/>
      <c r="AB48" s="220"/>
      <c r="AC48" s="220"/>
      <c r="AD48" s="220"/>
      <c r="AE48" s="220"/>
      <c r="AF48" s="220"/>
      <c r="AG48" s="228"/>
      <c r="AH48" s="215"/>
      <c r="AI48" s="215"/>
      <c r="AJ48" s="216"/>
      <c r="AK48" s="216"/>
    </row>
    <row r="49" spans="1:37" ht="16.5" x14ac:dyDescent="0.3">
      <c r="A49" s="1"/>
      <c r="B49" s="1"/>
      <c r="C49" s="1"/>
      <c r="D49" s="18"/>
      <c r="E49" s="18"/>
      <c r="F49" s="18"/>
      <c r="G49" s="1"/>
      <c r="H49" s="1"/>
      <c r="I49" s="1"/>
      <c r="J49" s="1"/>
      <c r="K49" s="189"/>
      <c r="L49" s="46"/>
      <c r="M49" s="46"/>
      <c r="N49" s="46"/>
      <c r="O49" s="46"/>
      <c r="P49" s="46"/>
      <c r="Q49" s="46"/>
      <c r="R49" s="46"/>
      <c r="S49" s="46"/>
      <c r="T49" s="46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ht="16.5" x14ac:dyDescent="0.3">
      <c r="A50" s="1"/>
      <c r="B50" s="1"/>
      <c r="C50" s="1"/>
      <c r="D50" s="18"/>
      <c r="E50" s="18"/>
      <c r="F50" s="18"/>
      <c r="G50" s="1"/>
      <c r="H50" s="1"/>
      <c r="I50" s="1"/>
      <c r="J50" s="1"/>
      <c r="K50" s="189"/>
      <c r="L50" s="37">
        <f t="shared" ref="L50:T50" si="13">SUBTOTAL(9,L6:L49)</f>
        <v>44258005453.800003</v>
      </c>
      <c r="M50" s="37">
        <f t="shared" si="13"/>
        <v>3727617641</v>
      </c>
      <c r="N50" s="37">
        <f t="shared" si="13"/>
        <v>47985623094.800003</v>
      </c>
      <c r="O50" s="37">
        <f t="shared" si="13"/>
        <v>45009202476.93</v>
      </c>
      <c r="P50" s="37">
        <f t="shared" si="13"/>
        <v>2976420517.8699999</v>
      </c>
      <c r="Q50" s="37">
        <f t="shared" si="13"/>
        <v>35772057082.479996</v>
      </c>
      <c r="R50" s="37">
        <f t="shared" si="13"/>
        <v>2598950545</v>
      </c>
      <c r="S50" s="37">
        <f t="shared" si="13"/>
        <v>38371007627.479996</v>
      </c>
      <c r="T50" s="37">
        <f t="shared" si="13"/>
        <v>5816314445.3200016</v>
      </c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ht="16.5" x14ac:dyDescent="0.3">
      <c r="A51" s="1"/>
      <c r="B51" s="1"/>
      <c r="C51" s="1"/>
      <c r="D51" s="18"/>
      <c r="E51" s="18"/>
      <c r="F51" s="18"/>
      <c r="G51" s="1"/>
      <c r="H51" s="1"/>
      <c r="I51" s="1"/>
      <c r="J51" s="1"/>
      <c r="K51" s="189"/>
      <c r="L51" s="23"/>
      <c r="M51" s="23"/>
      <c r="N51" s="23"/>
      <c r="O51" s="23"/>
      <c r="P51" s="23"/>
      <c r="Q51" s="23"/>
      <c r="R51" s="23"/>
      <c r="S51" s="23"/>
      <c r="T51" s="23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ht="16.5" x14ac:dyDescent="0.3">
      <c r="A52" s="1"/>
      <c r="B52" s="1"/>
      <c r="C52" s="1"/>
      <c r="D52" s="18"/>
      <c r="E52" s="18"/>
      <c r="F52" s="18"/>
      <c r="G52" s="1"/>
      <c r="H52" s="1"/>
      <c r="I52" s="1"/>
      <c r="J52" s="1"/>
      <c r="K52" s="189"/>
      <c r="L52" s="23"/>
      <c r="M52" s="23"/>
      <c r="N52" s="23"/>
      <c r="O52" s="23"/>
      <c r="P52" s="23"/>
      <c r="Q52" s="23"/>
      <c r="R52" s="23"/>
      <c r="S52" s="23"/>
      <c r="T52" s="23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ht="16.5" x14ac:dyDescent="0.3">
      <c r="A53" s="1"/>
      <c r="B53" s="1"/>
      <c r="C53" s="1"/>
      <c r="D53" s="18"/>
      <c r="E53" s="18"/>
      <c r="F53" s="18"/>
      <c r="G53" s="1"/>
      <c r="H53" s="1"/>
      <c r="I53" s="1"/>
      <c r="J53" s="1"/>
      <c r="K53" s="189"/>
      <c r="L53" s="23"/>
      <c r="M53" s="23"/>
      <c r="N53" s="23"/>
      <c r="O53" s="23"/>
      <c r="P53" s="23"/>
      <c r="Q53" s="23"/>
      <c r="R53" s="23"/>
      <c r="S53" s="23"/>
      <c r="T53" s="23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ht="16.5" x14ac:dyDescent="0.3">
      <c r="A54" s="1"/>
      <c r="B54" s="1"/>
      <c r="C54" s="1"/>
      <c r="D54" s="18"/>
      <c r="E54" s="18"/>
      <c r="F54" s="18"/>
      <c r="G54" s="1"/>
      <c r="H54" s="1"/>
      <c r="I54" s="1"/>
      <c r="J54" s="1"/>
      <c r="K54" s="189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ht="16.5" x14ac:dyDescent="0.3">
      <c r="A55" s="1"/>
      <c r="B55" s="1"/>
      <c r="C55" s="1"/>
      <c r="D55" s="18"/>
      <c r="E55" s="18"/>
      <c r="F55" s="18"/>
      <c r="G55" s="1"/>
      <c r="H55" s="1"/>
      <c r="I55" s="352" t="s">
        <v>229</v>
      </c>
      <c r="J55" s="352"/>
      <c r="K55" s="352"/>
      <c r="L55" s="352"/>
      <c r="M55" s="352"/>
      <c r="N55" s="352"/>
      <c r="O55" s="352"/>
      <c r="P55" s="352"/>
      <c r="Q55" s="352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ht="16.5" x14ac:dyDescent="0.3">
      <c r="A56" s="1"/>
      <c r="B56" s="1"/>
      <c r="C56" s="1"/>
      <c r="D56" s="18"/>
      <c r="E56" s="18"/>
      <c r="F56" s="18"/>
      <c r="G56" s="1"/>
      <c r="H56" s="1"/>
      <c r="I56" s="351" t="s">
        <v>96</v>
      </c>
      <c r="J56" s="351"/>
      <c r="K56" s="351"/>
      <c r="L56" s="351"/>
      <c r="M56" s="351"/>
      <c r="N56" s="351"/>
      <c r="O56" s="351"/>
      <c r="P56" s="351"/>
      <c r="Q56" s="351"/>
      <c r="R56" s="343"/>
      <c r="S56" s="343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ht="16.5" x14ac:dyDescent="0.3">
      <c r="A57" s="1"/>
      <c r="B57" s="1"/>
      <c r="C57" s="1"/>
      <c r="D57" s="18"/>
      <c r="E57" s="18"/>
      <c r="F57" s="18"/>
      <c r="G57" s="1"/>
      <c r="H57" s="1"/>
      <c r="I57" s="165"/>
      <c r="J57" s="165"/>
      <c r="K57" s="165"/>
      <c r="L57" s="165"/>
      <c r="M57" s="165"/>
      <c r="N57" s="165" t="s">
        <v>362</v>
      </c>
      <c r="O57" s="165"/>
      <c r="P57" s="163" t="s">
        <v>276</v>
      </c>
      <c r="Q57" s="35" t="s">
        <v>277</v>
      </c>
      <c r="R57" s="164"/>
      <c r="S57" s="164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ht="16.5" x14ac:dyDescent="0.3">
      <c r="A58" s="1"/>
      <c r="B58" s="1"/>
      <c r="C58" s="1"/>
      <c r="D58" s="18"/>
      <c r="E58" s="18"/>
      <c r="F58" s="18"/>
      <c r="G58" s="1"/>
      <c r="H58" s="1"/>
      <c r="I58" s="13" t="s">
        <v>361</v>
      </c>
      <c r="J58" s="165"/>
      <c r="K58" s="165"/>
      <c r="L58" s="165">
        <v>0</v>
      </c>
      <c r="M58" s="16">
        <f>+L58/L$65</f>
        <v>0</v>
      </c>
      <c r="N58" s="165"/>
      <c r="O58" s="205">
        <f>+N58/N$65</f>
        <v>0</v>
      </c>
      <c r="P58" s="274"/>
      <c r="Q58" s="166">
        <f>+P58/P$65</f>
        <v>0</v>
      </c>
      <c r="R58" s="272"/>
      <c r="S58" s="272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ht="16.5" x14ac:dyDescent="0.3">
      <c r="A59" s="1"/>
      <c r="B59" s="1"/>
      <c r="C59" s="1"/>
      <c r="D59" s="18"/>
      <c r="E59" s="18"/>
      <c r="F59" s="18"/>
      <c r="G59" s="1"/>
      <c r="H59" s="1"/>
      <c r="I59" s="13" t="s">
        <v>360</v>
      </c>
      <c r="J59" s="165"/>
      <c r="K59" s="165"/>
      <c r="L59" s="275">
        <v>7</v>
      </c>
      <c r="M59" s="16">
        <f>+L59/L$65</f>
        <v>0.22580645161290322</v>
      </c>
      <c r="N59" s="55">
        <v>7516977572</v>
      </c>
      <c r="O59" s="205">
        <f>+N59/N$65</f>
        <v>0.19820802176500046</v>
      </c>
      <c r="P59" s="55">
        <f>6902436540+414052086.2</f>
        <v>7316488626.1999998</v>
      </c>
      <c r="Q59" s="166">
        <f>+P59/P$65</f>
        <v>0.19501795522563103</v>
      </c>
      <c r="R59" s="272"/>
      <c r="S59" s="272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ht="16.5" x14ac:dyDescent="0.3">
      <c r="A60" s="1"/>
      <c r="B60" s="1"/>
      <c r="C60" s="1"/>
      <c r="D60" s="18"/>
      <c r="E60" s="18"/>
      <c r="F60" s="18"/>
      <c r="G60" s="1"/>
      <c r="H60" s="1"/>
      <c r="I60" s="13" t="s">
        <v>88</v>
      </c>
      <c r="J60" s="13"/>
      <c r="K60" s="35"/>
      <c r="L60" s="35">
        <v>2</v>
      </c>
      <c r="M60" s="16">
        <f>+L60/L$65</f>
        <v>6.4516129032258063E-2</v>
      </c>
      <c r="N60" s="55">
        <v>292046778</v>
      </c>
      <c r="O60" s="205">
        <f>+N60/N$65</f>
        <v>7.7007033180253133E-3</v>
      </c>
      <c r="P60" s="55">
        <v>292046778</v>
      </c>
      <c r="Q60" s="166">
        <f>+P60/P$65</f>
        <v>7.7843851587280433E-3</v>
      </c>
      <c r="R60" s="1"/>
      <c r="S60" s="15"/>
      <c r="T60" s="15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ht="16.5" x14ac:dyDescent="0.3">
      <c r="A61" s="1"/>
      <c r="B61" s="1"/>
      <c r="C61" s="1"/>
      <c r="D61" s="18"/>
      <c r="E61" s="18"/>
      <c r="F61" s="18"/>
      <c r="G61" s="1"/>
      <c r="H61" s="1"/>
      <c r="I61" s="13" t="s">
        <v>89</v>
      </c>
      <c r="J61" s="13"/>
      <c r="K61" s="35"/>
      <c r="L61" s="52">
        <v>18</v>
      </c>
      <c r="M61" s="16">
        <f t="shared" ref="M61:M64" si="14">+L61/L$65</f>
        <v>0.58064516129032262</v>
      </c>
      <c r="N61" s="56">
        <v>26317363573.799999</v>
      </c>
      <c r="O61" s="205">
        <f t="shared" ref="O61:O64" si="15">+N61/N$65</f>
        <v>0.6939374931040676</v>
      </c>
      <c r="P61" s="55">
        <v>26250163573.800003</v>
      </c>
      <c r="Q61" s="166">
        <f t="shared" ref="Q61:Q65" si="16">+P61/P$65</f>
        <v>0.69968717045072903</v>
      </c>
      <c r="R61" s="1"/>
      <c r="S61" s="15"/>
      <c r="T61" s="15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ht="16.5" x14ac:dyDescent="0.3">
      <c r="A62" s="1"/>
      <c r="B62" s="1"/>
      <c r="C62" s="1"/>
      <c r="D62" s="18"/>
      <c r="E62" s="18"/>
      <c r="F62" s="18"/>
      <c r="G62" s="1"/>
      <c r="H62" s="1"/>
      <c r="I62" s="13" t="s">
        <v>90</v>
      </c>
      <c r="J62" s="13"/>
      <c r="K62" s="35"/>
      <c r="L62" s="35"/>
      <c r="M62" s="16">
        <f t="shared" si="14"/>
        <v>0</v>
      </c>
      <c r="N62" s="56"/>
      <c r="O62" s="205">
        <f t="shared" si="15"/>
        <v>0</v>
      </c>
      <c r="P62" s="55">
        <v>0</v>
      </c>
      <c r="Q62" s="166">
        <f t="shared" si="16"/>
        <v>0</v>
      </c>
      <c r="R62" s="1"/>
      <c r="S62" s="15"/>
      <c r="T62" s="15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ht="16.5" x14ac:dyDescent="0.3">
      <c r="A63" s="1"/>
      <c r="B63" s="1"/>
      <c r="C63" s="1"/>
      <c r="D63" s="18"/>
      <c r="E63" s="18"/>
      <c r="F63" s="18"/>
      <c r="G63" s="1"/>
      <c r="H63" s="1"/>
      <c r="I63" s="13" t="s">
        <v>120</v>
      </c>
      <c r="J63" s="13"/>
      <c r="K63" s="35"/>
      <c r="L63" s="35">
        <v>4</v>
      </c>
      <c r="M63" s="16">
        <f t="shared" si="14"/>
        <v>0.12903225806451613</v>
      </c>
      <c r="N63" s="55">
        <v>3798301022</v>
      </c>
      <c r="O63" s="205">
        <f t="shared" si="15"/>
        <v>0.10015378181290649</v>
      </c>
      <c r="P63" s="55">
        <v>3658301022</v>
      </c>
      <c r="Q63" s="166">
        <f t="shared" si="16"/>
        <v>9.7510489164911909E-2</v>
      </c>
      <c r="R63" s="1"/>
      <c r="S63" s="15"/>
      <c r="T63" s="15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ht="16.5" x14ac:dyDescent="0.3">
      <c r="A64" s="1"/>
      <c r="B64" s="1"/>
      <c r="C64" s="1"/>
      <c r="D64" s="18"/>
      <c r="E64" s="18"/>
      <c r="F64" s="18"/>
      <c r="G64" s="1"/>
      <c r="H64" s="1"/>
      <c r="I64" s="13"/>
      <c r="J64" s="13"/>
      <c r="K64" s="35"/>
      <c r="L64" s="35"/>
      <c r="M64" s="16">
        <f t="shared" si="14"/>
        <v>0</v>
      </c>
      <c r="N64" s="55"/>
      <c r="O64" s="205">
        <f t="shared" si="15"/>
        <v>0</v>
      </c>
      <c r="P64" s="55"/>
      <c r="Q64" s="166">
        <f t="shared" si="16"/>
        <v>0</v>
      </c>
      <c r="R64" s="1"/>
      <c r="S64" s="15"/>
      <c r="T64" s="15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ht="16.5" x14ac:dyDescent="0.3">
      <c r="A65" s="1"/>
      <c r="B65" s="1"/>
      <c r="C65" s="1"/>
      <c r="D65" s="18"/>
      <c r="E65" s="18"/>
      <c r="F65" s="18"/>
      <c r="G65" s="1"/>
      <c r="H65" s="1"/>
      <c r="I65" s="32" t="s">
        <v>93</v>
      </c>
      <c r="J65" s="32"/>
      <c r="K65" s="188"/>
      <c r="L65" s="48">
        <f>SUBTOTAL(9,L58:L63)</f>
        <v>31</v>
      </c>
      <c r="M65" s="33">
        <f>+L65/L$65</f>
        <v>1</v>
      </c>
      <c r="N65" s="57">
        <f>SUBTOTAL(9,N59:N63)</f>
        <v>37924688945.800003</v>
      </c>
      <c r="O65" s="206">
        <f>+N65/N$65</f>
        <v>1</v>
      </c>
      <c r="P65" s="57">
        <f>SUBTOTAL(9,P59:P64)</f>
        <v>37517000000</v>
      </c>
      <c r="Q65" s="166">
        <f t="shared" si="16"/>
        <v>1</v>
      </c>
      <c r="R65" s="1"/>
      <c r="S65" s="281"/>
      <c r="T65" s="15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ht="16.5" x14ac:dyDescent="0.3">
      <c r="A66" s="1"/>
      <c r="B66" s="1"/>
      <c r="C66" s="1"/>
      <c r="D66" s="18"/>
      <c r="E66" s="18"/>
      <c r="F66" s="18"/>
      <c r="G66" s="1"/>
      <c r="H66" s="1"/>
      <c r="I66" s="1"/>
      <c r="J66" s="1"/>
      <c r="K66" s="189"/>
      <c r="L66" s="47"/>
      <c r="M66" s="1"/>
      <c r="N66" s="1"/>
      <c r="O66" s="1"/>
      <c r="P66" s="1"/>
      <c r="Q66" s="1"/>
      <c r="R66" s="15"/>
      <c r="S66" s="15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ht="16.5" x14ac:dyDescent="0.3">
      <c r="A67" s="1"/>
      <c r="B67" s="1"/>
      <c r="C67" s="1"/>
      <c r="D67" s="18"/>
      <c r="E67" s="18"/>
      <c r="F67" s="18"/>
      <c r="G67" s="1"/>
      <c r="H67" s="1"/>
      <c r="I67" s="348" t="s">
        <v>92</v>
      </c>
      <c r="J67" s="349"/>
      <c r="K67" s="349"/>
      <c r="L67" s="349"/>
      <c r="M67" s="349"/>
      <c r="N67" s="349"/>
      <c r="O67" s="349"/>
      <c r="P67" s="349"/>
      <c r="Q67" s="350"/>
      <c r="R67" s="15"/>
      <c r="S67" s="15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 ht="16.5" x14ac:dyDescent="0.3">
      <c r="A68" s="1"/>
      <c r="B68" s="1"/>
      <c r="C68" s="1"/>
      <c r="D68" s="18"/>
      <c r="E68" s="18"/>
      <c r="F68" s="18"/>
      <c r="G68" s="1"/>
      <c r="H68" s="1"/>
      <c r="I68" s="13" t="s">
        <v>361</v>
      </c>
      <c r="J68" s="274"/>
      <c r="K68" s="274"/>
      <c r="L68" s="274"/>
      <c r="M68" s="16">
        <f t="shared" ref="M68:M69" si="17">+L68/L$75</f>
        <v>0</v>
      </c>
      <c r="N68" s="274"/>
      <c r="O68" s="16">
        <f t="shared" ref="O68:O69" si="18">+N68/N$75</f>
        <v>0</v>
      </c>
      <c r="P68" s="274"/>
      <c r="Q68" s="274"/>
      <c r="R68" s="15"/>
      <c r="S68" s="15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 ht="16.5" x14ac:dyDescent="0.3">
      <c r="A69" s="1"/>
      <c r="B69" s="1"/>
      <c r="C69" s="1"/>
      <c r="D69" s="18"/>
      <c r="E69" s="18"/>
      <c r="F69" s="18"/>
      <c r="G69" s="1"/>
      <c r="H69" s="1"/>
      <c r="I69" s="13" t="s">
        <v>360</v>
      </c>
      <c r="J69" s="274"/>
      <c r="K69" s="274"/>
      <c r="L69" s="274"/>
      <c r="M69" s="16">
        <f t="shared" si="17"/>
        <v>0</v>
      </c>
      <c r="N69" s="274"/>
      <c r="O69" s="16">
        <f t="shared" si="18"/>
        <v>0</v>
      </c>
      <c r="P69" s="274"/>
      <c r="Q69" s="274"/>
      <c r="R69" s="15"/>
      <c r="S69" s="15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ht="16.5" x14ac:dyDescent="0.3">
      <c r="A70" s="1"/>
      <c r="B70" s="1"/>
      <c r="C70" s="1"/>
      <c r="D70" s="18"/>
      <c r="E70" s="18"/>
      <c r="F70" s="18"/>
      <c r="G70" s="1"/>
      <c r="H70" s="1"/>
      <c r="I70" s="13" t="s">
        <v>88</v>
      </c>
      <c r="J70" s="13"/>
      <c r="K70" s="35"/>
      <c r="L70" s="35">
        <v>3</v>
      </c>
      <c r="M70" s="16">
        <f>+L70/L$75</f>
        <v>0.5</v>
      </c>
      <c r="N70" s="17">
        <v>2748365057</v>
      </c>
      <c r="O70" s="16">
        <f>+N70/N$75</f>
        <v>0.2759097812571018</v>
      </c>
      <c r="P70" s="17">
        <v>1748365057</v>
      </c>
      <c r="Q70" s="169">
        <f>+P70/P$75</f>
        <v>0.24781142125854128</v>
      </c>
      <c r="R70" s="1"/>
      <c r="S70" s="15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ht="16.5" x14ac:dyDescent="0.3">
      <c r="A71" s="1"/>
      <c r="B71" s="1"/>
      <c r="C71" s="1"/>
      <c r="D71" s="18"/>
      <c r="E71" s="18"/>
      <c r="F71" s="18"/>
      <c r="G71" s="1"/>
      <c r="H71" s="1"/>
      <c r="I71" s="13" t="s">
        <v>89</v>
      </c>
      <c r="J71" s="13"/>
      <c r="K71" s="35"/>
      <c r="L71" s="35">
        <v>3</v>
      </c>
      <c r="M71" s="16">
        <f t="shared" ref="M71:M74" si="19">+L71/L$75</f>
        <v>0.5</v>
      </c>
      <c r="N71" s="17">
        <v>7212735432</v>
      </c>
      <c r="O71" s="16">
        <f t="shared" ref="O71:O75" si="20">+N71/N$75</f>
        <v>0.72409021874289814</v>
      </c>
      <c r="P71" s="17">
        <v>5306858823</v>
      </c>
      <c r="Q71" s="169">
        <f t="shared" ref="Q71:Q75" si="21">+P71/P$75</f>
        <v>0.75218857874145872</v>
      </c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ht="16.5" x14ac:dyDescent="0.3">
      <c r="A72" s="1"/>
      <c r="B72" s="1"/>
      <c r="C72" s="1"/>
      <c r="D72" s="18"/>
      <c r="E72" s="18"/>
      <c r="F72" s="18"/>
      <c r="G72" s="1"/>
      <c r="H72" s="1"/>
      <c r="I72" s="13" t="s">
        <v>90</v>
      </c>
      <c r="J72" s="13"/>
      <c r="K72" s="35"/>
      <c r="L72" s="35">
        <v>0</v>
      </c>
      <c r="M72" s="16">
        <f t="shared" si="19"/>
        <v>0</v>
      </c>
      <c r="N72" s="17"/>
      <c r="O72" s="16">
        <f t="shared" si="20"/>
        <v>0</v>
      </c>
      <c r="P72" s="17"/>
      <c r="Q72" s="169">
        <f t="shared" si="21"/>
        <v>0</v>
      </c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 ht="16.5" x14ac:dyDescent="0.3">
      <c r="A73" s="1"/>
      <c r="B73" s="1"/>
      <c r="C73" s="1"/>
      <c r="D73" s="18"/>
      <c r="E73" s="18"/>
      <c r="F73" s="18"/>
      <c r="G73" s="1"/>
      <c r="H73" s="1"/>
      <c r="I73" s="13" t="s">
        <v>120</v>
      </c>
      <c r="J73" s="13"/>
      <c r="K73" s="35"/>
      <c r="L73" s="35">
        <v>0</v>
      </c>
      <c r="M73" s="16">
        <f t="shared" si="19"/>
        <v>0</v>
      </c>
      <c r="N73" s="17"/>
      <c r="O73" s="16">
        <f t="shared" si="20"/>
        <v>0</v>
      </c>
      <c r="P73" s="17"/>
      <c r="Q73" s="169">
        <f t="shared" si="21"/>
        <v>0</v>
      </c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 ht="16.5" x14ac:dyDescent="0.3">
      <c r="A74" s="1"/>
      <c r="B74" s="1"/>
      <c r="C74" s="1"/>
      <c r="D74" s="18"/>
      <c r="E74" s="18"/>
      <c r="F74" s="18"/>
      <c r="G74" s="1"/>
      <c r="H74" s="1"/>
      <c r="I74" s="13"/>
      <c r="J74" s="13"/>
      <c r="K74" s="35"/>
      <c r="L74" s="35"/>
      <c r="M74" s="16">
        <f t="shared" si="19"/>
        <v>0</v>
      </c>
      <c r="N74" s="17"/>
      <c r="O74" s="16">
        <f t="shared" si="20"/>
        <v>0</v>
      </c>
      <c r="P74" s="17"/>
      <c r="Q74" s="169">
        <f t="shared" si="21"/>
        <v>0</v>
      </c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 ht="16.5" x14ac:dyDescent="0.3">
      <c r="A75" s="1"/>
      <c r="B75" s="1"/>
      <c r="C75" s="1"/>
      <c r="D75" s="18"/>
      <c r="E75" s="18"/>
      <c r="F75" s="18"/>
      <c r="G75" s="1"/>
      <c r="H75" s="1"/>
      <c r="I75" s="32" t="s">
        <v>94</v>
      </c>
      <c r="J75" s="32"/>
      <c r="K75" s="188"/>
      <c r="L75" s="48">
        <f>SUBTOTAL(9,L70:L73)</f>
        <v>6</v>
      </c>
      <c r="M75" s="33">
        <f>+L75/L$75</f>
        <v>1</v>
      </c>
      <c r="N75" s="34">
        <f>SUBTOTAL(9,N70:N73)</f>
        <v>9961100489</v>
      </c>
      <c r="O75" s="33">
        <f t="shared" si="20"/>
        <v>1</v>
      </c>
      <c r="P75" s="34">
        <f>SUBTOTAL(9,P70:P74)</f>
        <v>7055223880</v>
      </c>
      <c r="Q75" s="169">
        <f t="shared" si="21"/>
        <v>1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 ht="16.5" x14ac:dyDescent="0.3">
      <c r="A76" s="1"/>
      <c r="B76" s="1"/>
      <c r="C76" s="1"/>
      <c r="D76" s="18"/>
      <c r="E76" s="18"/>
      <c r="F76" s="18"/>
      <c r="G76" s="1"/>
      <c r="H76" s="1"/>
      <c r="I76" s="1"/>
      <c r="J76" s="1"/>
      <c r="K76" s="189"/>
      <c r="L76" s="47"/>
      <c r="M76" s="1"/>
      <c r="N76" s="1"/>
      <c r="O76" s="1"/>
      <c r="P76" s="1"/>
      <c r="Q76" s="36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 ht="16.5" x14ac:dyDescent="0.3">
      <c r="A77" s="1"/>
      <c r="B77" s="1"/>
      <c r="C77" s="1"/>
      <c r="D77" s="18"/>
      <c r="E77" s="18"/>
      <c r="F77" s="18"/>
      <c r="G77" s="1"/>
      <c r="H77" s="1"/>
      <c r="I77" s="13" t="s">
        <v>91</v>
      </c>
      <c r="J77" s="13"/>
      <c r="K77" s="35"/>
      <c r="L77" s="35">
        <f>+L75+L65</f>
        <v>37</v>
      </c>
      <c r="M77" s="13"/>
      <c r="N77" s="17">
        <f>+N75+N65</f>
        <v>47885789434.800003</v>
      </c>
      <c r="O77" s="17"/>
      <c r="P77" s="17">
        <f t="shared" ref="P77" si="22">+P75+P65</f>
        <v>44572223880</v>
      </c>
      <c r="Q77" s="13"/>
      <c r="R77" s="1"/>
      <c r="S77" s="15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 ht="16.5" x14ac:dyDescent="0.3">
      <c r="A78" s="1"/>
      <c r="B78" s="1"/>
      <c r="C78" s="1"/>
      <c r="D78" s="18"/>
      <c r="E78" s="18"/>
      <c r="F78" s="18"/>
      <c r="G78" s="1"/>
      <c r="H78" s="1"/>
      <c r="I78" s="1"/>
      <c r="J78" s="1"/>
      <c r="K78" s="189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 ht="16.5" x14ac:dyDescent="0.3">
      <c r="A79" s="1"/>
      <c r="B79" s="1"/>
      <c r="C79" s="1"/>
      <c r="D79" s="18"/>
      <c r="E79" s="18"/>
      <c r="F79" s="18"/>
      <c r="G79" s="1"/>
      <c r="H79" s="1"/>
      <c r="I79" s="348" t="s">
        <v>95</v>
      </c>
      <c r="J79" s="349"/>
      <c r="K79" s="349"/>
      <c r="L79" s="349"/>
      <c r="M79" s="349"/>
      <c r="N79" s="349"/>
      <c r="O79" s="349"/>
      <c r="P79" s="349"/>
      <c r="Q79" s="350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1:37" ht="16.5" x14ac:dyDescent="0.3">
      <c r="A80" s="1"/>
      <c r="B80" s="1"/>
      <c r="C80" s="1"/>
      <c r="D80" s="18"/>
      <c r="E80" s="18"/>
      <c r="F80" s="18"/>
      <c r="G80" s="1"/>
      <c r="H80" s="1"/>
      <c r="I80" s="13" t="s">
        <v>361</v>
      </c>
      <c r="J80" s="273"/>
      <c r="K80" s="274"/>
      <c r="L80" s="35">
        <f t="shared" ref="L80:L81" si="23">+L58+L68</f>
        <v>0</v>
      </c>
      <c r="M80" s="16">
        <f t="shared" ref="M80:M81" si="24">+L80/L$86</f>
        <v>0</v>
      </c>
      <c r="N80" s="17">
        <f t="shared" ref="N80:N81" si="25">+N58+N68</f>
        <v>0</v>
      </c>
      <c r="O80" s="16">
        <f t="shared" ref="O80:O81" si="26">+N80/N$86</f>
        <v>0</v>
      </c>
      <c r="P80" s="17">
        <f t="shared" ref="P80:P81" si="27">+P58+P68</f>
        <v>0</v>
      </c>
      <c r="Q80" s="167">
        <f>+P80/P$86</f>
        <v>0</v>
      </c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1:37" ht="16.5" x14ac:dyDescent="0.3">
      <c r="A81" s="1"/>
      <c r="B81" s="1"/>
      <c r="C81" s="1"/>
      <c r="D81" s="18"/>
      <c r="E81" s="18"/>
      <c r="F81" s="18"/>
      <c r="G81" s="1"/>
      <c r="H81" s="1"/>
      <c r="I81" s="13" t="s">
        <v>360</v>
      </c>
      <c r="J81" s="273"/>
      <c r="K81" s="274"/>
      <c r="L81" s="35">
        <f t="shared" si="23"/>
        <v>7</v>
      </c>
      <c r="M81" s="16">
        <f t="shared" si="24"/>
        <v>0.1891891891891892</v>
      </c>
      <c r="N81" s="17">
        <f t="shared" si="25"/>
        <v>7516977572</v>
      </c>
      <c r="O81" s="16">
        <f t="shared" si="26"/>
        <v>0.15697720891152717</v>
      </c>
      <c r="P81" s="17">
        <f t="shared" si="27"/>
        <v>7316488626.1999998</v>
      </c>
      <c r="Q81" s="167">
        <f t="shared" ref="Q81:Q85" si="28">+P81/P$86</f>
        <v>0.16414905942090499</v>
      </c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1:37" ht="16.5" x14ac:dyDescent="0.3">
      <c r="A82" s="1"/>
      <c r="B82" s="1"/>
      <c r="C82" s="1"/>
      <c r="D82" s="18"/>
      <c r="E82" s="18"/>
      <c r="F82" s="18"/>
      <c r="G82" s="1"/>
      <c r="H82" s="1"/>
      <c r="I82" s="13" t="s">
        <v>88</v>
      </c>
      <c r="J82" s="13"/>
      <c r="K82" s="35"/>
      <c r="L82" s="35">
        <f>+L60+L70</f>
        <v>5</v>
      </c>
      <c r="M82" s="16">
        <f>+L82/L$86</f>
        <v>0.13513513513513514</v>
      </c>
      <c r="N82" s="17">
        <f>+N60+N70</f>
        <v>3040411835</v>
      </c>
      <c r="O82" s="16">
        <f>+N82/N$86</f>
        <v>6.3492987604177278E-2</v>
      </c>
      <c r="P82" s="17">
        <f>+P60+P70</f>
        <v>2040411835</v>
      </c>
      <c r="Q82" s="167">
        <f t="shared" si="28"/>
        <v>4.5777653825245929E-2</v>
      </c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1:37" ht="16.5" x14ac:dyDescent="0.3">
      <c r="A83" s="1"/>
      <c r="B83" s="1"/>
      <c r="C83" s="1"/>
      <c r="D83" s="18"/>
      <c r="E83" s="18"/>
      <c r="F83" s="18"/>
      <c r="G83" s="1"/>
      <c r="H83" s="1"/>
      <c r="I83" s="13" t="s">
        <v>89</v>
      </c>
      <c r="J83" s="13"/>
      <c r="K83" s="35"/>
      <c r="L83" s="35">
        <f>+L61+L71</f>
        <v>21</v>
      </c>
      <c r="M83" s="16">
        <f t="shared" ref="M83:M86" si="29">+L83/L$86</f>
        <v>0.56756756756756754</v>
      </c>
      <c r="N83" s="17">
        <f>+N61+N71</f>
        <v>33530099005.799999</v>
      </c>
      <c r="O83" s="16">
        <f t="shared" ref="O83:O86" si="30">+N83/N$86</f>
        <v>0.70020979922349769</v>
      </c>
      <c r="P83" s="17">
        <f t="shared" ref="P83" si="31">+P61+P71</f>
        <v>31557022396.800003</v>
      </c>
      <c r="Q83" s="167">
        <f t="shared" si="28"/>
        <v>0.70799748475103463</v>
      </c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1:37" ht="16.5" x14ac:dyDescent="0.3">
      <c r="A84" s="1"/>
      <c r="B84" s="1"/>
      <c r="C84" s="1"/>
      <c r="D84" s="18"/>
      <c r="E84" s="18"/>
      <c r="F84" s="18"/>
      <c r="G84" s="1"/>
      <c r="H84" s="1"/>
      <c r="I84" s="13" t="s">
        <v>90</v>
      </c>
      <c r="J84" s="13"/>
      <c r="K84" s="35"/>
      <c r="L84" s="35">
        <f>+L62+L72</f>
        <v>0</v>
      </c>
      <c r="M84" s="16">
        <f t="shared" si="29"/>
        <v>0</v>
      </c>
      <c r="N84" s="17">
        <f>+N62+N72</f>
        <v>0</v>
      </c>
      <c r="O84" s="16">
        <f t="shared" si="30"/>
        <v>0</v>
      </c>
      <c r="P84" s="17">
        <f t="shared" ref="P84" si="32">+P62+P72</f>
        <v>0</v>
      </c>
      <c r="Q84" s="167">
        <f t="shared" si="28"/>
        <v>0</v>
      </c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1:37" ht="16.5" x14ac:dyDescent="0.3">
      <c r="A85" s="1"/>
      <c r="B85" s="1"/>
      <c r="C85" s="1"/>
      <c r="D85" s="18"/>
      <c r="E85" s="18"/>
      <c r="F85" s="18"/>
      <c r="G85" s="1"/>
      <c r="H85" s="1"/>
      <c r="I85" s="13" t="s">
        <v>120</v>
      </c>
      <c r="J85" s="13"/>
      <c r="K85" s="35"/>
      <c r="L85" s="35">
        <f>+L63+L73</f>
        <v>4</v>
      </c>
      <c r="M85" s="16">
        <f t="shared" si="29"/>
        <v>0.10810810810810811</v>
      </c>
      <c r="N85" s="17">
        <f>+N63+N73</f>
        <v>3798301022</v>
      </c>
      <c r="O85" s="16">
        <f t="shared" si="30"/>
        <v>7.9320004260797744E-2</v>
      </c>
      <c r="P85" s="17">
        <f t="shared" ref="P85" si="33">+P63+P73</f>
        <v>3658301022</v>
      </c>
      <c r="Q85" s="167">
        <f t="shared" si="28"/>
        <v>8.2075802002814488E-2</v>
      </c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1:37" ht="16.5" x14ac:dyDescent="0.3">
      <c r="A86" s="1"/>
      <c r="B86" s="1"/>
      <c r="C86" s="1"/>
      <c r="D86" s="18"/>
      <c r="E86" s="18"/>
      <c r="F86" s="18"/>
      <c r="G86" s="1"/>
      <c r="H86" s="1"/>
      <c r="I86" s="13"/>
      <c r="J86" s="13"/>
      <c r="K86" s="35"/>
      <c r="L86" s="35">
        <f>SUBTOTAL(9,L80:L85)</f>
        <v>37</v>
      </c>
      <c r="M86" s="16">
        <f t="shared" si="29"/>
        <v>1</v>
      </c>
      <c r="N86" s="17">
        <f>SUBTOTAL(9,N80:N85)</f>
        <v>47885789434.800003</v>
      </c>
      <c r="O86" s="33">
        <f t="shared" si="30"/>
        <v>1</v>
      </c>
      <c r="P86" s="17">
        <f>SUBTOTAL(9,P80:P85)</f>
        <v>44572223880</v>
      </c>
      <c r="Q86" s="168">
        <f>SUBTOTAL(9,Q80:Q85)</f>
        <v>1</v>
      </c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1:37" ht="16.5" x14ac:dyDescent="0.3">
      <c r="A87" s="1"/>
      <c r="B87" s="1"/>
      <c r="C87" s="1"/>
      <c r="D87" s="18"/>
      <c r="E87" s="18"/>
      <c r="F87" s="18"/>
      <c r="G87" s="1"/>
      <c r="H87" s="1"/>
      <c r="I87" s="1"/>
      <c r="J87" s="1"/>
      <c r="K87" s="189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1:37" ht="16.5" x14ac:dyDescent="0.3">
      <c r="A88" s="1"/>
      <c r="B88" s="1"/>
      <c r="C88" s="1"/>
      <c r="D88" s="18"/>
      <c r="E88" s="18"/>
      <c r="F88" s="18"/>
      <c r="G88" s="1"/>
      <c r="H88" s="1"/>
      <c r="I88" s="1"/>
      <c r="J88" s="1"/>
      <c r="K88" s="189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1:37" ht="16.5" x14ac:dyDescent="0.3">
      <c r="A89" s="1"/>
      <c r="B89" s="1"/>
      <c r="C89" s="1"/>
      <c r="D89" s="18"/>
      <c r="E89" s="18"/>
      <c r="F89" s="18"/>
      <c r="G89" s="1"/>
      <c r="H89" s="1"/>
      <c r="I89" s="1"/>
      <c r="J89" s="1"/>
      <c r="K89" s="189"/>
      <c r="L89" s="1"/>
      <c r="M89" s="1"/>
      <c r="N89" s="22"/>
      <c r="O89" s="22"/>
      <c r="P89" s="22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</sheetData>
  <autoFilter ref="A4:AJ48"/>
  <mergeCells count="117">
    <mergeCell ref="A28:A30"/>
    <mergeCell ref="W4:W5"/>
    <mergeCell ref="R28:R30"/>
    <mergeCell ref="S28:S30"/>
    <mergeCell ref="AD7:AD8"/>
    <mergeCell ref="X4:X5"/>
    <mergeCell ref="B28:B30"/>
    <mergeCell ref="C28:C30"/>
    <mergeCell ref="U4:U5"/>
    <mergeCell ref="N4:N5"/>
    <mergeCell ref="F4:F5"/>
    <mergeCell ref="G4:G5"/>
    <mergeCell ref="I4:I5"/>
    <mergeCell ref="L4:L5"/>
    <mergeCell ref="M4:M5"/>
    <mergeCell ref="D28:D30"/>
    <mergeCell ref="AK4:AK5"/>
    <mergeCell ref="AE4:AE5"/>
    <mergeCell ref="AF4:AF5"/>
    <mergeCell ref="AG4:AG5"/>
    <mergeCell ref="AH4:AH5"/>
    <mergeCell ref="AI4:AI5"/>
    <mergeCell ref="AJ4:AJ5"/>
    <mergeCell ref="E28:E30"/>
    <mergeCell ref="I28:I30"/>
    <mergeCell ref="Q4:Q5"/>
    <mergeCell ref="H4:H5"/>
    <mergeCell ref="H7:H8"/>
    <mergeCell ref="K4:K5"/>
    <mergeCell ref="O4:O5"/>
    <mergeCell ref="J4:J5"/>
    <mergeCell ref="K25:K26"/>
    <mergeCell ref="O15:O16"/>
    <mergeCell ref="M15:M16"/>
    <mergeCell ref="Q15:Q16"/>
    <mergeCell ref="I20:I21"/>
    <mergeCell ref="A7:A8"/>
    <mergeCell ref="B7:B8"/>
    <mergeCell ref="C7:C8"/>
    <mergeCell ref="D7:D8"/>
    <mergeCell ref="F7:F8"/>
    <mergeCell ref="A4:A5"/>
    <mergeCell ref="B4:B5"/>
    <mergeCell ref="C4:C5"/>
    <mergeCell ref="D4:D5"/>
    <mergeCell ref="E4:E5"/>
    <mergeCell ref="R56:S56"/>
    <mergeCell ref="P28:P30"/>
    <mergeCell ref="L28:L30"/>
    <mergeCell ref="AC7:AC8"/>
    <mergeCell ref="I79:Q79"/>
    <mergeCell ref="I67:Q67"/>
    <mergeCell ref="N28:N30"/>
    <mergeCell ref="O28:O30"/>
    <mergeCell ref="I56:Q56"/>
    <mergeCell ref="I55:Q55"/>
    <mergeCell ref="I25:I26"/>
    <mergeCell ref="I7:I8"/>
    <mergeCell ref="V7:V8"/>
    <mergeCell ref="Z7:Z8"/>
    <mergeCell ref="AA7:AA8"/>
    <mergeCell ref="AB7:AB8"/>
    <mergeCell ref="AJ28:AJ30"/>
    <mergeCell ref="T28:T30"/>
    <mergeCell ref="V28:V30"/>
    <mergeCell ref="AE28:AE30"/>
    <mergeCell ref="AF28:AF30"/>
    <mergeCell ref="AG28:AG30"/>
    <mergeCell ref="AK7:AK8"/>
    <mergeCell ref="AG7:AG8"/>
    <mergeCell ref="AH7:AH8"/>
    <mergeCell ref="AI7:AI8"/>
    <mergeCell ref="AE7:AE8"/>
    <mergeCell ref="AF7:AF8"/>
    <mergeCell ref="AJ7:AJ8"/>
    <mergeCell ref="AJ25:AJ26"/>
    <mergeCell ref="A25:A26"/>
    <mergeCell ref="AA25:AA26"/>
    <mergeCell ref="AE25:AE26"/>
    <mergeCell ref="AF25:AF26"/>
    <mergeCell ref="AG25:AG26"/>
    <mergeCell ref="F25:F26"/>
    <mergeCell ref="D25:D26"/>
    <mergeCell ref="V25:V26"/>
    <mergeCell ref="Z25:Z26"/>
    <mergeCell ref="B25:B26"/>
    <mergeCell ref="AH25:AH26"/>
    <mergeCell ref="AD4:AD5"/>
    <mergeCell ref="AC4:AC5"/>
    <mergeCell ref="AA4:AA5"/>
    <mergeCell ref="AB4:AB5"/>
    <mergeCell ref="P4:P5"/>
    <mergeCell ref="R4:R5"/>
    <mergeCell ref="S4:S5"/>
    <mergeCell ref="T4:T5"/>
    <mergeCell ref="Y4:Y5"/>
    <mergeCell ref="Z4:Z5"/>
    <mergeCell ref="V4:V5"/>
    <mergeCell ref="S15:S16"/>
    <mergeCell ref="T15:T16"/>
    <mergeCell ref="U15:U16"/>
    <mergeCell ref="V15:V16"/>
    <mergeCell ref="A15:A16"/>
    <mergeCell ref="B15:B16"/>
    <mergeCell ref="D15:D16"/>
    <mergeCell ref="I15:I16"/>
    <mergeCell ref="H15:H16"/>
    <mergeCell ref="G15:G16"/>
    <mergeCell ref="S20:S21"/>
    <mergeCell ref="O20:O21"/>
    <mergeCell ref="T20:T21"/>
    <mergeCell ref="U20:U21"/>
    <mergeCell ref="V20:V21"/>
    <mergeCell ref="A20:A21"/>
    <mergeCell ref="B20:B21"/>
    <mergeCell ref="D20:D21"/>
    <mergeCell ref="F20:F21"/>
  </mergeCells>
  <hyperlinks>
    <hyperlink ref="AC31" r:id="rId1"/>
    <hyperlink ref="AC27" r:id="rId2"/>
    <hyperlink ref="AC23" r:id="rId3"/>
    <hyperlink ref="AC28" r:id="rId4"/>
    <hyperlink ref="AC22" r:id="rId5"/>
    <hyperlink ref="AC35" r:id="rId6"/>
    <hyperlink ref="AC24" r:id="rId7"/>
  </hyperlinks>
  <pageMargins left="0.7" right="0.7" top="0.38" bottom="0.36" header="0.2" footer="0.17"/>
  <pageSetup scale="60" orientation="landscape" r:id="rId8"/>
  <legacy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28"/>
  <sheetViews>
    <sheetView workbookViewId="0">
      <selection activeCell="D32" sqref="D32"/>
    </sheetView>
  </sheetViews>
  <sheetFormatPr baseColWidth="10" defaultRowHeight="15" x14ac:dyDescent="0.25"/>
  <cols>
    <col min="1" max="1" width="31.42578125" customWidth="1"/>
    <col min="2" max="2" width="13.7109375" customWidth="1"/>
    <col min="3" max="3" width="13" customWidth="1"/>
    <col min="4" max="4" width="13.85546875" customWidth="1"/>
  </cols>
  <sheetData>
    <row r="4" spans="1:5" ht="16.5" x14ac:dyDescent="0.3">
      <c r="A4" s="352" t="s">
        <v>61</v>
      </c>
      <c r="B4" s="352"/>
      <c r="C4" s="352"/>
      <c r="D4" s="352"/>
      <c r="E4" s="352"/>
    </row>
    <row r="5" spans="1:5" ht="16.5" x14ac:dyDescent="0.3">
      <c r="A5" s="348" t="s">
        <v>96</v>
      </c>
      <c r="B5" s="349"/>
      <c r="C5" s="349"/>
      <c r="D5" s="349"/>
      <c r="E5" s="350"/>
    </row>
    <row r="6" spans="1:5" ht="16.5" x14ac:dyDescent="0.3">
      <c r="A6" s="13" t="s">
        <v>88</v>
      </c>
      <c r="B6" s="35"/>
      <c r="C6" s="16" t="e">
        <f>+B6/B$11</f>
        <v>#DIV/0!</v>
      </c>
      <c r="D6" s="17"/>
      <c r="E6" s="16" t="e">
        <f>+D6/D$11</f>
        <v>#DIV/0!</v>
      </c>
    </row>
    <row r="7" spans="1:5" ht="16.5" x14ac:dyDescent="0.3">
      <c r="A7" s="13" t="s">
        <v>89</v>
      </c>
      <c r="B7" s="35"/>
      <c r="C7" s="16" t="e">
        <f t="shared" ref="C7:C11" si="0">+B7/B$11</f>
        <v>#DIV/0!</v>
      </c>
      <c r="D7" s="17"/>
      <c r="E7" s="16" t="e">
        <f t="shared" ref="E7:E11" si="1">+D7/D$11</f>
        <v>#DIV/0!</v>
      </c>
    </row>
    <row r="8" spans="1:5" ht="16.5" x14ac:dyDescent="0.3">
      <c r="A8" s="13" t="s">
        <v>90</v>
      </c>
      <c r="B8" s="35"/>
      <c r="C8" s="16" t="e">
        <f t="shared" si="0"/>
        <v>#DIV/0!</v>
      </c>
      <c r="D8" s="17"/>
      <c r="E8" s="16" t="e">
        <f t="shared" si="1"/>
        <v>#DIV/0!</v>
      </c>
    </row>
    <row r="9" spans="1:5" ht="16.5" x14ac:dyDescent="0.3">
      <c r="A9" s="13" t="s">
        <v>120</v>
      </c>
      <c r="B9" s="35"/>
      <c r="C9" s="16" t="e">
        <f t="shared" si="0"/>
        <v>#DIV/0!</v>
      </c>
      <c r="D9" s="17"/>
      <c r="E9" s="16" t="e">
        <f t="shared" si="1"/>
        <v>#DIV/0!</v>
      </c>
    </row>
    <row r="10" spans="1:5" ht="16.5" x14ac:dyDescent="0.3">
      <c r="A10" s="13"/>
      <c r="B10" s="35"/>
      <c r="C10" s="16" t="e">
        <f t="shared" si="0"/>
        <v>#DIV/0!</v>
      </c>
      <c r="D10" s="17"/>
      <c r="E10" s="16" t="e">
        <f t="shared" si="1"/>
        <v>#DIV/0!</v>
      </c>
    </row>
    <row r="11" spans="1:5" ht="16.5" x14ac:dyDescent="0.3">
      <c r="A11" s="32" t="s">
        <v>93</v>
      </c>
      <c r="B11" s="53">
        <f>SUBTOTAL(9,B6:B9)</f>
        <v>0</v>
      </c>
      <c r="C11" s="16" t="e">
        <f t="shared" si="0"/>
        <v>#DIV/0!</v>
      </c>
      <c r="D11" s="34">
        <f>SUBTOTAL(9,D6:D9)</f>
        <v>0</v>
      </c>
      <c r="E11" s="33" t="e">
        <f t="shared" si="1"/>
        <v>#DIV/0!</v>
      </c>
    </row>
    <row r="12" spans="1:5" ht="16.5" x14ac:dyDescent="0.3">
      <c r="A12" s="1"/>
      <c r="B12" s="54"/>
      <c r="C12" s="1"/>
      <c r="D12" s="1"/>
      <c r="E12" s="1"/>
    </row>
    <row r="13" spans="1:5" ht="16.5" x14ac:dyDescent="0.3">
      <c r="A13" s="348" t="s">
        <v>92</v>
      </c>
      <c r="B13" s="349"/>
      <c r="C13" s="349"/>
      <c r="D13" s="349"/>
      <c r="E13" s="350"/>
    </row>
    <row r="14" spans="1:5" ht="16.5" x14ac:dyDescent="0.3">
      <c r="A14" s="13" t="s">
        <v>88</v>
      </c>
      <c r="B14" s="35"/>
      <c r="C14" s="16" t="e">
        <f>+B14/B$19</f>
        <v>#DIV/0!</v>
      </c>
      <c r="D14" s="17"/>
      <c r="E14" s="16" t="e">
        <f>+D14/D$19</f>
        <v>#DIV/0!</v>
      </c>
    </row>
    <row r="15" spans="1:5" ht="16.5" x14ac:dyDescent="0.3">
      <c r="A15" s="13" t="s">
        <v>89</v>
      </c>
      <c r="B15" s="35"/>
      <c r="C15" s="16" t="e">
        <f t="shared" ref="C15:C19" si="2">+B15/B$19</f>
        <v>#DIV/0!</v>
      </c>
      <c r="D15" s="17"/>
      <c r="E15" s="16" t="e">
        <f t="shared" ref="E15:E19" si="3">+D15/D$19</f>
        <v>#DIV/0!</v>
      </c>
    </row>
    <row r="16" spans="1:5" ht="16.5" x14ac:dyDescent="0.3">
      <c r="A16" s="13" t="s">
        <v>90</v>
      </c>
      <c r="B16" s="35"/>
      <c r="C16" s="16" t="e">
        <f t="shared" si="2"/>
        <v>#DIV/0!</v>
      </c>
      <c r="D16" s="17"/>
      <c r="E16" s="16" t="e">
        <f t="shared" si="3"/>
        <v>#DIV/0!</v>
      </c>
    </row>
    <row r="17" spans="1:5" ht="16.5" x14ac:dyDescent="0.3">
      <c r="A17" s="13" t="s">
        <v>120</v>
      </c>
      <c r="B17" s="35">
        <v>0</v>
      </c>
      <c r="C17" s="16" t="e">
        <f t="shared" si="2"/>
        <v>#DIV/0!</v>
      </c>
      <c r="D17" s="17"/>
      <c r="E17" s="16" t="e">
        <f t="shared" si="3"/>
        <v>#DIV/0!</v>
      </c>
    </row>
    <row r="18" spans="1:5" ht="16.5" x14ac:dyDescent="0.3">
      <c r="A18" s="13"/>
      <c r="B18" s="35"/>
      <c r="C18" s="16" t="e">
        <f t="shared" si="2"/>
        <v>#DIV/0!</v>
      </c>
      <c r="D18" s="17"/>
      <c r="E18" s="16" t="e">
        <f t="shared" si="3"/>
        <v>#DIV/0!</v>
      </c>
    </row>
    <row r="19" spans="1:5" ht="16.5" x14ac:dyDescent="0.3">
      <c r="A19" s="32" t="s">
        <v>94</v>
      </c>
      <c r="B19" s="53">
        <f>SUBTOTAL(9,B14:B17)</f>
        <v>0</v>
      </c>
      <c r="C19" s="16" t="e">
        <f t="shared" si="2"/>
        <v>#DIV/0!</v>
      </c>
      <c r="D19" s="34">
        <f>SUBTOTAL(9,D14:D17)</f>
        <v>0</v>
      </c>
      <c r="E19" s="33" t="e">
        <f t="shared" si="3"/>
        <v>#DIV/0!</v>
      </c>
    </row>
    <row r="20" spans="1:5" ht="16.5" x14ac:dyDescent="0.3">
      <c r="A20" s="1"/>
      <c r="B20" s="54"/>
      <c r="C20" s="1"/>
      <c r="D20" s="1"/>
      <c r="E20" s="1"/>
    </row>
    <row r="21" spans="1:5" ht="16.5" x14ac:dyDescent="0.3">
      <c r="A21" s="13" t="s">
        <v>91</v>
      </c>
      <c r="B21" s="35">
        <f>+B19+B11</f>
        <v>0</v>
      </c>
      <c r="C21" s="13"/>
      <c r="D21" s="17">
        <f>+D19+D11</f>
        <v>0</v>
      </c>
      <c r="E21" s="17"/>
    </row>
    <row r="22" spans="1:5" ht="16.5" x14ac:dyDescent="0.3">
      <c r="A22" s="1"/>
      <c r="B22" s="1"/>
      <c r="C22" s="1"/>
      <c r="D22" s="1"/>
      <c r="E22" s="1"/>
    </row>
    <row r="23" spans="1:5" ht="16.5" x14ac:dyDescent="0.3">
      <c r="A23" s="348" t="s">
        <v>95</v>
      </c>
      <c r="B23" s="349"/>
      <c r="C23" s="349"/>
      <c r="D23" s="349"/>
      <c r="E23" s="350"/>
    </row>
    <row r="24" spans="1:5" ht="16.5" x14ac:dyDescent="0.3">
      <c r="A24" s="13" t="s">
        <v>88</v>
      </c>
      <c r="B24" s="35"/>
      <c r="C24" s="16" t="e">
        <f>+B24/B$28</f>
        <v>#DIV/0!</v>
      </c>
      <c r="D24" s="17"/>
      <c r="E24" s="16" t="e">
        <f>+D24/D$28</f>
        <v>#DIV/0!</v>
      </c>
    </row>
    <row r="25" spans="1:5" ht="16.5" x14ac:dyDescent="0.3">
      <c r="A25" s="13" t="s">
        <v>89</v>
      </c>
      <c r="B25" s="35"/>
      <c r="C25" s="16" t="e">
        <f t="shared" ref="C25:C28" si="4">+B25/B$28</f>
        <v>#DIV/0!</v>
      </c>
      <c r="D25" s="17"/>
      <c r="E25" s="16" t="e">
        <f t="shared" ref="E25:E28" si="5">+D25/D$28</f>
        <v>#DIV/0!</v>
      </c>
    </row>
    <row r="26" spans="1:5" ht="16.5" x14ac:dyDescent="0.3">
      <c r="A26" s="13" t="s">
        <v>90</v>
      </c>
      <c r="B26" s="35"/>
      <c r="C26" s="16" t="e">
        <f t="shared" si="4"/>
        <v>#DIV/0!</v>
      </c>
      <c r="D26" s="17"/>
      <c r="E26" s="16" t="e">
        <f t="shared" si="5"/>
        <v>#DIV/0!</v>
      </c>
    </row>
    <row r="27" spans="1:5" ht="16.5" x14ac:dyDescent="0.3">
      <c r="A27" s="13" t="s">
        <v>120</v>
      </c>
      <c r="B27" s="35"/>
      <c r="C27" s="16" t="e">
        <f t="shared" si="4"/>
        <v>#DIV/0!</v>
      </c>
      <c r="D27" s="17"/>
      <c r="E27" s="16" t="e">
        <f t="shared" si="5"/>
        <v>#DIV/0!</v>
      </c>
    </row>
    <row r="28" spans="1:5" ht="16.5" x14ac:dyDescent="0.3">
      <c r="A28" s="13"/>
      <c r="B28" s="35">
        <f>SUBTOTAL(9,B24:B27)</f>
        <v>0</v>
      </c>
      <c r="C28" s="16" t="e">
        <f t="shared" si="4"/>
        <v>#DIV/0!</v>
      </c>
      <c r="D28" s="17">
        <f>SUBTOTAL(9,D24:D27)</f>
        <v>0</v>
      </c>
      <c r="E28" s="33" t="e">
        <f t="shared" si="5"/>
        <v>#DIV/0!</v>
      </c>
    </row>
  </sheetData>
  <mergeCells count="4">
    <mergeCell ref="A4:E4"/>
    <mergeCell ref="A5:E5"/>
    <mergeCell ref="A13:E13"/>
    <mergeCell ref="A23:E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Hoja3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Funcionario</dc:creator>
  <cp:lastModifiedBy>Funcionario</cp:lastModifiedBy>
  <cp:lastPrinted>2016-01-13T14:28:16Z</cp:lastPrinted>
  <dcterms:created xsi:type="dcterms:W3CDTF">2014-10-20T16:22:07Z</dcterms:created>
  <dcterms:modified xsi:type="dcterms:W3CDTF">2016-04-11T20:59:17Z</dcterms:modified>
</cp:coreProperties>
</file>