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86" windowWidth="15600" windowHeight="9105" activeTab="8"/>
  </bookViews>
  <sheets>
    <sheet name="POA-01" sheetId="1" r:id="rId1"/>
    <sheet name="POA-02" sheetId="2" r:id="rId2"/>
    <sheet name="POA-03" sheetId="3" r:id="rId3"/>
    <sheet name="POA-04" sheetId="4" r:id="rId4"/>
    <sheet name="POA-05" sheetId="5" r:id="rId5"/>
    <sheet name="POA-06" sheetId="6" r:id="rId6"/>
    <sheet name="POA-07" sheetId="7" r:id="rId7"/>
    <sheet name="POA-08" sheetId="8" r:id="rId8"/>
    <sheet name="Grafico" sheetId="9" r:id="rId9"/>
  </sheets>
  <externalReferences>
    <externalReference r:id="rId12"/>
    <externalReference r:id="rId13"/>
  </externalReferences>
  <definedNames>
    <definedName name="_xlnm.Print_Area" localSheetId="2">'POA-03'!$A$1:$I$31</definedName>
    <definedName name="_xlnm.Print_Area" localSheetId="3">'POA-04'!$A$1:$I$28</definedName>
    <definedName name="_xlnm.Print_Area" localSheetId="4">'POA-05'!$A$1:$I$25</definedName>
    <definedName name="_xlnm.Print_Area" localSheetId="5">'POA-06'!$A$1:$I$37</definedName>
    <definedName name="_xlnm.Print_Area" localSheetId="6">'POA-07'!$A$1:$P$50</definedName>
    <definedName name="_xlnm.Print_Titles" localSheetId="0">'POA-01'!$1:$13</definedName>
    <definedName name="_xlnm.Print_Titles" localSheetId="6">'POA-07'!$1:$10</definedName>
    <definedName name="_xlnm.Print_Titles" localSheetId="7">'POA-08'!$1:$12</definedName>
  </definedNames>
  <calcPr fullCalcOnLoad="1"/>
</workbook>
</file>

<file path=xl/comments4.xml><?xml version="1.0" encoding="utf-8"?>
<comments xmlns="http://schemas.openxmlformats.org/spreadsheetml/2006/main">
  <authors>
    <author>PLANEACION</author>
  </authors>
  <commentList>
    <comment ref="B19" authorId="0">
      <text>
        <r>
          <rPr>
            <b/>
            <sz val="8"/>
            <rFont val="Tahoma"/>
            <family val="2"/>
          </rPr>
          <t>radio+Antena Yagui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Comunicacion con las señales enviadas por los radios de campo</t>
        </r>
      </text>
    </comment>
  </commentList>
</comments>
</file>

<file path=xl/sharedStrings.xml><?xml version="1.0" encoding="utf-8"?>
<sst xmlns="http://schemas.openxmlformats.org/spreadsheetml/2006/main" count="406" uniqueCount="201">
  <si>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</si>
  <si>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</si>
  <si>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</si>
  <si>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</si>
  <si>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</si>
  <si>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</si>
  <si>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</si>
  <si>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</si>
  <si>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</si>
  <si>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</si>
  <si>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</si>
  <si>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</si>
  <si>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</si>
  <si>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</si>
  <si>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</si>
  <si>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</si>
  <si>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</si>
  <si>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</si>
  <si>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</si>
  <si>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</si>
  <si>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</si>
  <si>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</si>
  <si>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</si>
  <si>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</si>
  <si>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</si>
  <si>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</si>
  <si>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</si>
  <si>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</si>
  <si>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</si>
  <si>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</si>
  <si>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</si>
  <si>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</si>
  <si>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</si>
  <si>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</si>
  <si>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</si>
  <si>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</si>
  <si>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</si>
  <si>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</si>
  <si>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</si>
  <si>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</si>
  <si>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</si>
  <si>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</si>
  <si>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</si>
  <si>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</si>
  <si>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A.- CONVENIOS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</si>
  <si>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</si>
  <si>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</si>
  <si>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</si>
  <si>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</si>
  <si>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</si>
  <si>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</si>
  <si>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</si>
  <si>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</si>
  <si>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</si>
  <si>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</si>
  <si>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</si>
  <si>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</si>
  <si>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</si>
  <si>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</si>
  <si>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</si>
  <si>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</si>
  <si>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</si>
  <si>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</si>
  <si>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</si>
  <si>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</si>
  <si>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</si>
  <si>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</si>
  <si>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</si>
  <si>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</si>
  <si>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</si>
  <si>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</si>
  <si>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</si>
  <si>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</si>
  <si>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</si>
  <si>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</si>
  <si>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</si>
  <si>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</si>
  <si>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</si>
  <si>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</si>
  <si>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</si>
  <si>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</si>
  <si>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</si>
  <si>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</si>
  <si>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</si>
  <si>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</si>
  <si>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</si>
  <si>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</si>
  <si>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</si>
  <si>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</si>
  <si>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</si>
  <si>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</si>
  <si>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</si>
  <si>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</si>
  <si>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</si>
  <si>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</si>
  <si>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</si>
  <si>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</si>
  <si>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</si>
  <si>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</si>
  <si>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</si>
  <si>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</si>
  <si>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</si>
  <si>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</si>
  <si>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</si>
  <si>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</si>
  <si>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</si>
  <si>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</si>
  <si>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</si>
  <si>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</si>
  <si>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</si>
  <si>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</si>
  <si>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</si>
  <si>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</si>
  <si>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</si>
  <si>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</si>
  <si>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</si>
  <si>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</si>
  <si>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</si>
  <si>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</si>
  <si>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</si>
  <si>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</si>
  <si>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</si>
  <si>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</si>
  <si>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</si>
  <si>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</si>
  <si>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</si>
  <si>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</si>
  <si>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</si>
  <si>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</si>
  <si>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</si>
  <si>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</si>
  <si>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</si>
  <si>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</si>
  <si>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</si>
  <si>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</si>
  <si>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</si>
  <si>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</si>
  <si>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</si>
  <si>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</si>
  <si>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</si>
  <si>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</si>
  <si>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</si>
  <si>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</si>
  <si>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</si>
  <si>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</si>
  <si>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</si>
  <si>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</si>
  <si>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</si>
  <si>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</si>
  <si>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</si>
  <si>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</si>
  <si>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</si>
  <si>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</si>
  <si>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</si>
  <si>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</si>
  <si>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</si>
  <si>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</si>
  <si>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</si>
  <si>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</si>
  <si>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</si>
  <si>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</si>
  <si>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Las actividades 11,21 y 30 son capacitación pero solamente a ellos les asignó partidas presupuestales por concepto de viáticos y transporte</t>
  </si>
  <si>
    <t>Personas Capacitadas</t>
  </si>
  <si>
    <t>MERCADOS VERDES</t>
  </si>
  <si>
    <t>CÓDIGO</t>
  </si>
  <si>
    <t>PRESUPUESTO</t>
  </si>
  <si>
    <t>ACTIV6</t>
  </si>
  <si>
    <t>113-900-1</t>
  </si>
  <si>
    <t>PLAN OPERATIVO ANUAL DE INVERSIONES - POAI - 2011</t>
  </si>
  <si>
    <t>Codigo: PE-F-51</t>
  </si>
  <si>
    <t>VERSIÓN</t>
  </si>
  <si>
    <t>FECHA</t>
  </si>
  <si>
    <t>29 de Octubre de 2010</t>
  </si>
  <si>
    <t>Página: 1 de 1</t>
  </si>
  <si>
    <t>NOMBRE DEL PROYECTO</t>
  </si>
  <si>
    <t xml:space="preserve">APORTE DE LA NACIÓN: </t>
  </si>
  <si>
    <t xml:space="preserve">RECURSOS ADMINISTRADO: </t>
  </si>
  <si>
    <t>PLAN OPERATIVO ANUAL DE INVERSIONES - POAI - 2011, VERSIÓN 1</t>
  </si>
  <si>
    <t>PROMOCIÓN EMPRESARIAL Y SISTEMAS DE PRODUCCIÓN SOSTENIBLE</t>
  </si>
  <si>
    <t>Apoyo y asistencia a ferias locales regionales y nacionales para promocionar los productos, bienes y servicios verdes.</t>
  </si>
  <si>
    <t>Elaboracion de materiales divulgativos</t>
  </si>
  <si>
    <t>Promoción y apoyo para el mejoramiento del servicio eco y etnoturístico y de producción más limpia.</t>
  </si>
  <si>
    <t>Acompañamiento y seguimiento técnico a los proyectos de producción más limpia</t>
  </si>
  <si>
    <t>Convenio para la realización de proyectos de investigación y desarrollo para apoyar los productores verdes.</t>
  </si>
  <si>
    <t>Capacitacion tecnica y organizacional que permita el fortalecimiento de los empresarios verdes</t>
  </si>
  <si>
    <t>Cumplimiento promedio de los compromisos adquiridos en los convenios de produccion mas limpia y/o agendas ambientales suscritos por la corporacion con sectores productivos</t>
  </si>
  <si>
    <t>Proyectos de investigación</t>
  </si>
  <si>
    <t>Todo el departamento</t>
  </si>
  <si>
    <t>Maicao y Albania</t>
  </si>
  <si>
    <t>Subdireccion de Gestion y Desarrollo</t>
  </si>
  <si>
    <t>AL INTERIOR DEL DPTO.</t>
  </si>
  <si>
    <t>Convenios</t>
  </si>
  <si>
    <t>Página: 1 de 2</t>
  </si>
  <si>
    <t xml:space="preserve">PRESUPUESTO INICIAL: </t>
  </si>
  <si>
    <t xml:space="preserve">RECURSOS FINAL: </t>
  </si>
  <si>
    <t>Cumplimiento promedio de los compromisos definidos en los convenios de producción mas limpia y/o agendas ambientales suscritos por la corporación con sectores productivos. (%)</t>
  </si>
  <si>
    <t>Ingeniero Agronomo</t>
  </si>
  <si>
    <t>implementacion de política regional de Mercados verdes,Planificación y promoción  del sector agropecuario en el marco del desarrollo sostenible y generar una estructura de producción basada en la competitividad y en el apoyo de la seguridad agroalimentaria,Planificación y promoción  del sector agropecuario en el marco del desarrollo sostenible y generar una estructura de producción basada en la competitividad y en el apoyo de la seguridad agroalimentaria,parcelas demostrativas de producción orgánica y semillas limpias,Investigación para el conocimiento y conservación de biodiversidad,Capacitación para el fortalecimiento de los servicios ambientales,Apoyo y asistencia a ferias locales, regionales y nacionales para promocionar los bienes y servicios verdes.Promoción y apoyo para el mejoramiento del servicio eco y etno turístico. Avances en los procesos de certificación de productos verdes.Capacitación técnica y organizacional que permita el fortalecimiento de los empresarios verdes.Implementación y establecimientos de parcelas demostrativas,Convenio para la realización de proyectos de investigación para apoyar a los productores verdes.</t>
  </si>
  <si>
    <t xml:space="preserve">agosto </t>
  </si>
  <si>
    <t>diciembre</t>
  </si>
  <si>
    <t>MARIO HENRIQUEZ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</si>
</sst>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"/>
    <numFmt numFmtId="181" formatCode="_ * #,##0_ ;_ * \-#,##0_ ;_ * &quot;-&quot;??_ ;_ @_ "/>
    <numFmt numFmtId="182" formatCode="#,##0.000000_);\(#,##0.000000\)"/>
    <numFmt numFmtId="183" formatCode="&quot;$&quot;#,##0"/>
    <numFmt numFmtId="184" formatCode="[$-240A]dddd\,\ dd&quot; de &quot;mmmm&quot; de &quot;yyyy"/>
    <numFmt numFmtId="185" formatCode="dd/mm/yy;@"/>
    <numFmt numFmtId="186" formatCode="_ * #,##0.0_ ;_ * \-#,##0.0_ ;_ * &quot;-&quot;??_ ;_ @_ "/>
  </numFmts>
  <fonts count="82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11"/>
      <name val="Arial"/>
      <family val="2"/>
    </font>
    <font>
      <sz val="8"/>
      <color indexed="58"/>
      <name val="Tahoma"/>
      <family val="2"/>
    </font>
    <font>
      <sz val="9"/>
      <color indexed="58"/>
      <name val="Tahoma"/>
      <family val="2"/>
    </font>
    <font>
      <sz val="8"/>
      <color indexed="10"/>
      <name val="Tahoma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1" fillId="28" borderId="1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20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justify"/>
    </xf>
    <xf numFmtId="0" fontId="13" fillId="0" borderId="0" xfId="0" applyFont="1" applyAlignment="1">
      <alignment horizontal="center" vertical="justify"/>
    </xf>
    <xf numFmtId="180" fontId="13" fillId="0" borderId="0" xfId="0" applyNumberFormat="1" applyFont="1" applyAlignment="1">
      <alignment horizontal="right" vertical="justify"/>
    </xf>
    <xf numFmtId="173" fontId="13" fillId="0" borderId="0" xfId="0" applyNumberFormat="1" applyFont="1" applyAlignment="1">
      <alignment vertical="justify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 vertical="justify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16" fontId="22" fillId="0" borderId="10" xfId="0" applyNumberFormat="1" applyFont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22" fillId="0" borderId="1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Continuous"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26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3" fontId="25" fillId="32" borderId="10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32" borderId="10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wrapText="1"/>
    </xf>
    <xf numFmtId="0" fontId="2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top" wrapText="1"/>
    </xf>
    <xf numFmtId="3" fontId="25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 horizontal="right"/>
    </xf>
    <xf numFmtId="3" fontId="25" fillId="33" borderId="12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3" fontId="25" fillId="33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3" fontId="25" fillId="32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37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2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37" fontId="26" fillId="0" borderId="0" xfId="0" applyNumberFormat="1" applyFont="1" applyAlignment="1">
      <alignment/>
    </xf>
    <xf numFmtId="181" fontId="29" fillId="0" borderId="0" xfId="47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center" wrapText="1"/>
    </xf>
    <xf numFmtId="3" fontId="33" fillId="0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29" fillId="0" borderId="10" xfId="0" applyNumberFormat="1" applyFont="1" applyBorder="1" applyAlignment="1">
      <alignment vertical="top" wrapText="1"/>
    </xf>
    <xf numFmtId="3" fontId="26" fillId="0" borderId="1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27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>
      <alignment/>
    </xf>
    <xf numFmtId="37" fontId="27" fillId="0" borderId="0" xfId="0" applyNumberFormat="1" applyFont="1" applyFill="1" applyAlignment="1" applyProtection="1">
      <alignment/>
      <protection/>
    </xf>
    <xf numFmtId="173" fontId="2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180" fontId="2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3" fontId="36" fillId="0" borderId="0" xfId="47" applyNumberFormat="1" applyFont="1" applyAlignment="1">
      <alignment horizontal="right" vertical="justify"/>
    </xf>
    <xf numFmtId="180" fontId="36" fillId="0" borderId="0" xfId="0" applyNumberFormat="1" applyFont="1" applyAlignment="1">
      <alignment vertical="justify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173" fontId="34" fillId="0" borderId="0" xfId="0" applyNumberFormat="1" applyFont="1" applyAlignment="1">
      <alignment/>
    </xf>
    <xf numFmtId="0" fontId="34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0" borderId="0" xfId="0" applyFont="1" applyAlignment="1">
      <alignment vertical="justify"/>
    </xf>
    <xf numFmtId="0" fontId="34" fillId="0" borderId="0" xfId="0" applyFont="1" applyAlignment="1">
      <alignment vertical="justify"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/>
    </xf>
    <xf numFmtId="0" fontId="14" fillId="0" borderId="0" xfId="0" applyFont="1" applyAlignment="1">
      <alignment/>
    </xf>
    <xf numFmtId="179" fontId="13" fillId="0" borderId="0" xfId="47" applyFont="1" applyBorder="1" applyAlignment="1">
      <alignment vertical="top" wrapText="1"/>
    </xf>
    <xf numFmtId="0" fontId="35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justify" vertical="top" wrapText="1"/>
    </xf>
    <xf numFmtId="3" fontId="25" fillId="0" borderId="0" xfId="0" applyNumberFormat="1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17" xfId="0" applyFont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71" fontId="34" fillId="0" borderId="0" xfId="0" applyNumberFormat="1" applyFont="1" applyAlignment="1">
      <alignment/>
    </xf>
    <xf numFmtId="0" fontId="36" fillId="0" borderId="17" xfId="0" applyFont="1" applyBorder="1" applyAlignment="1">
      <alignment vertical="center"/>
    </xf>
    <xf numFmtId="0" fontId="41" fillId="0" borderId="10" xfId="0" applyFont="1" applyFill="1" applyBorder="1" applyAlignment="1">
      <alignment horizontal="justify" vertical="top" wrapText="1"/>
    </xf>
    <xf numFmtId="179" fontId="41" fillId="0" borderId="10" xfId="47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/>
    </xf>
    <xf numFmtId="0" fontId="13" fillId="0" borderId="0" xfId="0" applyFont="1" applyBorder="1" applyAlignment="1">
      <alignment horizontal="left" vertical="top"/>
    </xf>
    <xf numFmtId="179" fontId="42" fillId="0" borderId="0" xfId="0" applyNumberFormat="1" applyFont="1" applyAlignment="1">
      <alignment horizontal="center" vertical="center"/>
    </xf>
    <xf numFmtId="178" fontId="43" fillId="0" borderId="0" xfId="49" applyFont="1" applyAlignment="1">
      <alignment horizontal="right" vertical="justify"/>
    </xf>
    <xf numFmtId="0" fontId="43" fillId="0" borderId="0" xfId="0" applyFont="1" applyAlignment="1">
      <alignment horizontal="left" vertical="justify"/>
    </xf>
    <xf numFmtId="0" fontId="43" fillId="0" borderId="17" xfId="0" applyFont="1" applyBorder="1" applyAlignment="1">
      <alignment horizontal="left"/>
    </xf>
    <xf numFmtId="0" fontId="43" fillId="0" borderId="17" xfId="0" applyFont="1" applyBorder="1" applyAlignment="1">
      <alignment/>
    </xf>
    <xf numFmtId="0" fontId="6" fillId="0" borderId="0" xfId="0" applyFont="1" applyAlignment="1">
      <alignment horizontal="left"/>
    </xf>
    <xf numFmtId="179" fontId="3" fillId="0" borderId="10" xfId="47" applyFont="1" applyFill="1" applyBorder="1" applyAlignment="1">
      <alignment horizontal="center" vertical="center" wrapText="1"/>
    </xf>
    <xf numFmtId="179" fontId="3" fillId="0" borderId="15" xfId="47" applyFont="1" applyFill="1" applyBorder="1" applyAlignment="1">
      <alignment horizontal="center" vertical="center" wrapText="1"/>
    </xf>
    <xf numFmtId="179" fontId="3" fillId="0" borderId="10" xfId="47" applyFont="1" applyBorder="1" applyAlignment="1">
      <alignment horizontal="center" vertical="center" wrapText="1"/>
    </xf>
    <xf numFmtId="179" fontId="2" fillId="0" borderId="10" xfId="47" applyFont="1" applyBorder="1" applyAlignment="1">
      <alignment horizontal="center" vertical="center" wrapText="1"/>
    </xf>
    <xf numFmtId="179" fontId="3" fillId="0" borderId="0" xfId="47" applyFont="1" applyAlignment="1">
      <alignment horizontal="center" vertical="center" wrapText="1"/>
    </xf>
    <xf numFmtId="0" fontId="44" fillId="0" borderId="0" xfId="0" applyFont="1" applyAlignment="1">
      <alignment horizontal="left" vertical="justify"/>
    </xf>
    <xf numFmtId="178" fontId="43" fillId="0" borderId="0" xfId="49" applyFont="1" applyBorder="1" applyAlignment="1">
      <alignment horizontal="left" vertical="top"/>
    </xf>
    <xf numFmtId="3" fontId="33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Continuous"/>
    </xf>
    <xf numFmtId="3" fontId="26" fillId="0" borderId="0" xfId="0" applyNumberFormat="1" applyFont="1" applyFill="1" applyBorder="1" applyAlignment="1" quotePrefix="1">
      <alignment horizontal="lef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78" fontId="21" fillId="0" borderId="10" xfId="49" applyFont="1" applyBorder="1" applyAlignment="1">
      <alignment vertical="top" wrapText="1"/>
    </xf>
    <xf numFmtId="178" fontId="17" fillId="0" borderId="0" xfId="49" applyFont="1" applyAlignment="1">
      <alignment/>
    </xf>
    <xf numFmtId="178" fontId="24" fillId="0" borderId="10" xfId="49" applyFont="1" applyBorder="1" applyAlignment="1">
      <alignment/>
    </xf>
    <xf numFmtId="178" fontId="34" fillId="0" borderId="0" xfId="49" applyFont="1" applyAlignment="1">
      <alignment horizontal="center" vertical="center"/>
    </xf>
    <xf numFmtId="178" fontId="34" fillId="0" borderId="10" xfId="49" applyFont="1" applyBorder="1" applyAlignment="1">
      <alignment horizontal="center" vertical="center"/>
    </xf>
    <xf numFmtId="179" fontId="8" fillId="0" borderId="10" xfId="47" applyFont="1" applyBorder="1" applyAlignment="1">
      <alignment horizontal="center" vertical="center"/>
    </xf>
    <xf numFmtId="171" fontId="8" fillId="0" borderId="0" xfId="0" applyNumberFormat="1" applyFont="1" applyAlignment="1">
      <alignment/>
    </xf>
    <xf numFmtId="0" fontId="4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7" fillId="34" borderId="0" xfId="0" applyFont="1" applyFill="1" applyBorder="1" applyAlignment="1">
      <alignment horizontal="justify" vertical="center" wrapText="1"/>
    </xf>
    <xf numFmtId="181" fontId="34" fillId="34" borderId="0" xfId="47" applyNumberFormat="1" applyFont="1" applyFill="1" applyBorder="1" applyAlignment="1">
      <alignment horizontal="center" vertical="center" wrapText="1"/>
    </xf>
    <xf numFmtId="178" fontId="34" fillId="0" borderId="0" xfId="49" applyFont="1" applyBorder="1" applyAlignment="1">
      <alignment horizontal="center" vertical="center"/>
    </xf>
    <xf numFmtId="0" fontId="27" fillId="34" borderId="0" xfId="0" applyFont="1" applyFill="1" applyBorder="1" applyAlignment="1">
      <alignment vertical="center" wrapText="1"/>
    </xf>
    <xf numFmtId="173" fontId="34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8" fontId="26" fillId="0" borderId="0" xfId="49" applyFont="1" applyAlignment="1">
      <alignment/>
    </xf>
    <xf numFmtId="179" fontId="34" fillId="0" borderId="0" xfId="47" applyFont="1" applyAlignment="1">
      <alignment/>
    </xf>
    <xf numFmtId="179" fontId="10" fillId="0" borderId="0" xfId="0" applyNumberFormat="1" applyFont="1" applyAlignment="1">
      <alignment/>
    </xf>
    <xf numFmtId="178" fontId="8" fillId="0" borderId="0" xfId="0" applyNumberFormat="1" applyFont="1" applyAlignment="1">
      <alignment horizontal="center" vertical="center"/>
    </xf>
    <xf numFmtId="3" fontId="26" fillId="0" borderId="20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79" fontId="0" fillId="0" borderId="0" xfId="47" applyFont="1" applyAlignment="1">
      <alignment/>
    </xf>
    <xf numFmtId="3" fontId="25" fillId="33" borderId="22" xfId="0" applyNumberFormat="1" applyFont="1" applyFill="1" applyBorder="1" applyAlignment="1">
      <alignment horizontal="center"/>
    </xf>
    <xf numFmtId="178" fontId="34" fillId="0" borderId="10" xfId="49" applyFont="1" applyBorder="1" applyAlignment="1">
      <alignment vertical="center"/>
    </xf>
    <xf numFmtId="179" fontId="41" fillId="0" borderId="10" xfId="47" applyFont="1" applyFill="1" applyBorder="1" applyAlignment="1">
      <alignment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justify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16" xfId="0" applyFont="1" applyFill="1" applyBorder="1" applyAlignment="1">
      <alignment horizontal="justify" vertical="center" wrapText="1"/>
    </xf>
    <xf numFmtId="0" fontId="41" fillId="0" borderId="23" xfId="0" applyFont="1" applyFill="1" applyBorder="1" applyAlignment="1">
      <alignment horizontal="justify" vertical="center" wrapText="1"/>
    </xf>
    <xf numFmtId="0" fontId="41" fillId="0" borderId="15" xfId="0" applyFont="1" applyFill="1" applyBorder="1" applyAlignment="1">
      <alignment horizontal="justify" vertical="center" wrapText="1"/>
    </xf>
    <xf numFmtId="9" fontId="41" fillId="0" borderId="16" xfId="0" applyNumberFormat="1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9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178" fontId="21" fillId="33" borderId="25" xfId="49" applyFont="1" applyFill="1" applyBorder="1" applyAlignment="1">
      <alignment horizontal="center" vertical="center" wrapText="1"/>
    </xf>
    <xf numFmtId="178" fontId="21" fillId="33" borderId="11" xfId="49" applyFont="1" applyFill="1" applyBorder="1" applyAlignment="1">
      <alignment horizontal="center" vertical="center" wrapText="1"/>
    </xf>
    <xf numFmtId="180" fontId="24" fillId="0" borderId="0" xfId="0" applyNumberFormat="1" applyFont="1" applyAlignment="1">
      <alignment horizontal="center" vertical="justify"/>
    </xf>
    <xf numFmtId="180" fontId="17" fillId="0" borderId="0" xfId="0" applyNumberFormat="1" applyFont="1" applyAlignment="1">
      <alignment horizont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180" fontId="13" fillId="33" borderId="25" xfId="0" applyNumberFormat="1" applyFont="1" applyFill="1" applyBorder="1" applyAlignment="1">
      <alignment horizontal="center" vertical="justify"/>
    </xf>
    <xf numFmtId="0" fontId="43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180" fontId="13" fillId="0" borderId="0" xfId="0" applyNumberFormat="1" applyFont="1" applyAlignment="1">
      <alignment horizontal="left" vertical="justify"/>
    </xf>
    <xf numFmtId="0" fontId="43" fillId="0" borderId="17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5" fillId="33" borderId="12" xfId="0" applyNumberFormat="1" applyFont="1" applyFill="1" applyBorder="1" applyAlignment="1">
      <alignment horizontal="center"/>
    </xf>
    <xf numFmtId="3" fontId="25" fillId="33" borderId="13" xfId="0" applyNumberFormat="1" applyFont="1" applyFill="1" applyBorder="1" applyAlignment="1">
      <alignment horizontal="center"/>
    </xf>
    <xf numFmtId="3" fontId="25" fillId="33" borderId="14" xfId="0" applyNumberFormat="1" applyFont="1" applyFill="1" applyBorder="1" applyAlignment="1">
      <alignment horizontal="center"/>
    </xf>
    <xf numFmtId="3" fontId="26" fillId="33" borderId="22" xfId="0" applyNumberFormat="1" applyFont="1" applyFill="1" applyBorder="1" applyAlignment="1">
      <alignment horizontal="center"/>
    </xf>
    <xf numFmtId="3" fontId="26" fillId="33" borderId="44" xfId="0" applyNumberFormat="1" applyFont="1" applyFill="1" applyBorder="1" applyAlignment="1">
      <alignment horizontal="center"/>
    </xf>
    <xf numFmtId="3" fontId="25" fillId="33" borderId="24" xfId="0" applyNumberFormat="1" applyFont="1" applyFill="1" applyBorder="1" applyAlignment="1">
      <alignment horizontal="center"/>
    </xf>
    <xf numFmtId="3" fontId="25" fillId="33" borderId="41" xfId="0" applyNumberFormat="1" applyFont="1" applyFill="1" applyBorder="1" applyAlignment="1">
      <alignment horizontal="center"/>
    </xf>
    <xf numFmtId="3" fontId="25" fillId="33" borderId="45" xfId="0" applyNumberFormat="1" applyFont="1" applyFill="1" applyBorder="1" applyAlignment="1">
      <alignment horizontal="center" wrapText="1"/>
    </xf>
    <xf numFmtId="3" fontId="25" fillId="33" borderId="46" xfId="0" applyNumberFormat="1" applyFont="1" applyFill="1" applyBorder="1" applyAlignment="1">
      <alignment horizontal="center" wrapText="1"/>
    </xf>
    <xf numFmtId="3" fontId="25" fillId="33" borderId="47" xfId="0" applyNumberFormat="1" applyFont="1" applyFill="1" applyBorder="1" applyAlignment="1">
      <alignment horizontal="center"/>
    </xf>
    <xf numFmtId="3" fontId="25" fillId="33" borderId="48" xfId="0" applyNumberFormat="1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25"/>
          <c:y val="0.20625"/>
          <c:w val="0.238"/>
          <c:h val="0.58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Grafico!$B$10:$B$45</c:f>
              <c:strCache/>
            </c:strRef>
          </c:cat>
          <c:val>
            <c:numRef>
              <c:f>Grafico!$C$10:$C$45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725"/>
          <c:w val="0.231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</xdr:col>
      <xdr:colOff>1114425</xdr:colOff>
      <xdr:row>5</xdr:row>
      <xdr:rowOff>219075</xdr:rowOff>
    </xdr:to>
    <xdr:pic>
      <xdr:nvPicPr>
        <xdr:cNvPr id="1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19050</xdr:rowOff>
    </xdr:from>
    <xdr:to>
      <xdr:col>1</xdr:col>
      <xdr:colOff>800100</xdr:colOff>
      <xdr:row>5</xdr:row>
      <xdr:rowOff>228600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13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</xdr:rowOff>
    </xdr:from>
    <xdr:to>
      <xdr:col>1</xdr:col>
      <xdr:colOff>1238250</xdr:colOff>
      <xdr:row>6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19050</xdr:rowOff>
    </xdr:from>
    <xdr:to>
      <xdr:col>1</xdr:col>
      <xdr:colOff>1133475</xdr:colOff>
      <xdr:row>5</xdr:row>
      <xdr:rowOff>190500</xdr:rowOff>
    </xdr:to>
    <xdr:pic>
      <xdr:nvPicPr>
        <xdr:cNvPr id="1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171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171450</xdr:rowOff>
    </xdr:to>
    <xdr:pic>
      <xdr:nvPicPr>
        <xdr:cNvPr id="1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733425</xdr:colOff>
      <xdr:row>6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48</xdr:row>
      <xdr:rowOff>152400</xdr:rowOff>
    </xdr:from>
    <xdr:to>
      <xdr:col>7</xdr:col>
      <xdr:colOff>285750</xdr:colOff>
      <xdr:row>64</xdr:row>
      <xdr:rowOff>0</xdr:rowOff>
    </xdr:to>
    <xdr:graphicFrame>
      <xdr:nvGraphicFramePr>
        <xdr:cNvPr id="2" name="Chart 46"/>
        <xdr:cNvGraphicFramePr/>
      </xdr:nvGraphicFramePr>
      <xdr:xfrm>
        <a:off x="114300" y="2447925"/>
        <a:ext cx="58864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as%20archivos\2011\POA%20agosto%20ultimo\Promoci&#243;n%20empresarial%20y%20Sistema%20Producci&#243;n%20Sostenibl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RPOGUAJIRA\Escritorio\POA\poa%20agosto%202011\COSTOS%20NOMINA%20IN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-01"/>
      <sheetName val="POA-02"/>
      <sheetName val="POA-03"/>
      <sheetName val="POA-05"/>
      <sheetName val="POA-06"/>
      <sheetName val="POA-07"/>
      <sheetName val="POA-08"/>
      <sheetName val="POA-04"/>
      <sheetName val="Grafico"/>
      <sheetName val="CostoNómina"/>
    </sheetNames>
    <sheetDataSet>
      <sheetData sheetId="9">
        <row r="16">
          <cell r="P16" t="str">
            <v>TOTAL</v>
          </cell>
        </row>
        <row r="28">
          <cell r="P28" t="str">
            <v>TOTAL</v>
          </cell>
        </row>
        <row r="40">
          <cell r="P40" t="str">
            <v>TOTAL</v>
          </cell>
        </row>
        <row r="52">
          <cell r="P52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A MISIONAL"/>
      <sheetName val="MANEJO INTEGRAL DE RESIDUOS SOL"/>
      <sheetName val="CALIDAD DEL AIRE"/>
      <sheetName val="CALIDAD DEL AGUA"/>
      <sheetName val="AGUA POTABLE"/>
      <sheetName val="PROMOCION EMPRESARIAL"/>
      <sheetName val="MANEJO SOSTENIBLE DE TIERRAS"/>
      <sheetName val="DIAGNOSTICO Y ACCIONES PARA LA "/>
      <sheetName val="PARTICIPACION COMUNITARIA"/>
      <sheetName val="CULTURA AMBIENTAL"/>
      <sheetName val="BANCO DE PROYECTOS"/>
      <sheetName val="SISTEMA DE INFORMACION AMBIENTA"/>
      <sheetName val="FORTALECIMIENTO AL ORDENAMIENTO"/>
      <sheetName val="CONTROL DEL APROVECHAMIENTO Y T"/>
      <sheetName val="ORDENACION Y MANEJO DE AREAS"/>
      <sheetName val="CUENCAS HIDROGRAFICAS"/>
      <sheetName val="AGUAS"/>
      <sheetName val="PLANTA SIN BONIFICACION"/>
    </sheetNames>
    <sheetDataSet>
      <sheetData sheetId="5">
        <row r="59">
          <cell r="P59">
            <v>14786646.536045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3">
      <selection activeCell="C9" sqref="C9"/>
    </sheetView>
  </sheetViews>
  <sheetFormatPr defaultColWidth="11.421875" defaultRowHeight="12.75"/>
  <cols>
    <col min="1" max="1" width="3.57421875" style="150" customWidth="1"/>
    <col min="2" max="2" width="21.28125" style="150" customWidth="1"/>
    <col min="3" max="3" width="16.57421875" style="150" customWidth="1"/>
    <col min="4" max="4" width="20.140625" style="150" customWidth="1"/>
    <col min="5" max="5" width="12.8515625" style="150" customWidth="1"/>
    <col min="6" max="6" width="13.8515625" style="150" customWidth="1"/>
    <col min="7" max="7" width="10.8515625" style="150" customWidth="1"/>
    <col min="8" max="8" width="20.57421875" style="150" customWidth="1"/>
    <col min="9" max="9" width="12.7109375" style="150" customWidth="1"/>
    <col min="10" max="10" width="19.8515625" style="150" customWidth="1"/>
    <col min="11" max="11" width="5.421875" style="150" customWidth="1"/>
    <col min="12" max="12" width="12.28125" style="150" bestFit="1" customWidth="1"/>
    <col min="13" max="13" width="13.57421875" style="150" bestFit="1" customWidth="1"/>
    <col min="14" max="14" width="15.57421875" style="150" bestFit="1" customWidth="1"/>
    <col min="15" max="16384" width="11.421875" style="150" customWidth="1"/>
  </cols>
  <sheetData>
    <row r="1" spans="1:9" ht="16.5">
      <c r="A1" s="260"/>
      <c r="B1" s="261"/>
      <c r="C1" s="266" t="s">
        <v>177</v>
      </c>
      <c r="D1" s="267"/>
      <c r="E1" s="267"/>
      <c r="F1" s="267"/>
      <c r="G1" s="267"/>
      <c r="H1" s="268"/>
      <c r="I1" s="168"/>
    </row>
    <row r="2" spans="1:9" ht="16.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6.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6.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10" ht="16.5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  <c r="J5" s="165"/>
    </row>
    <row r="6" spans="1:10" ht="18.75" customHeight="1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151"/>
    </row>
    <row r="7" spans="1:10" ht="15" customHeight="1">
      <c r="A7" s="177" t="s">
        <v>174</v>
      </c>
      <c r="B7" s="177"/>
      <c r="C7" s="278" t="s">
        <v>178</v>
      </c>
      <c r="D7" s="278"/>
      <c r="E7" s="278"/>
      <c r="F7" s="278"/>
      <c r="G7" s="278"/>
      <c r="H7" s="181"/>
      <c r="I7" s="153" t="s">
        <v>116</v>
      </c>
      <c r="J7" s="153" t="s">
        <v>167</v>
      </c>
    </row>
    <row r="8" spans="1:10" ht="15" customHeight="1">
      <c r="A8" s="253" t="s">
        <v>193</v>
      </c>
      <c r="B8" s="253"/>
      <c r="C8" s="154">
        <f>C10</f>
        <v>288668057</v>
      </c>
      <c r="D8" s="167"/>
      <c r="E8" s="167"/>
      <c r="F8" s="167"/>
      <c r="G8" s="167"/>
      <c r="H8" s="167"/>
      <c r="I8" s="167"/>
      <c r="J8" s="167"/>
    </row>
    <row r="9" spans="1:10" ht="16.5">
      <c r="A9" s="253" t="s">
        <v>175</v>
      </c>
      <c r="B9" s="253"/>
      <c r="D9" s="233"/>
      <c r="E9" s="155"/>
      <c r="F9" s="155"/>
      <c r="G9" s="248"/>
      <c r="H9" s="248"/>
      <c r="I9" s="166"/>
      <c r="J9" s="166"/>
    </row>
    <row r="10" spans="1:10" ht="16.5">
      <c r="A10" s="253" t="s">
        <v>194</v>
      </c>
      <c r="B10" s="253"/>
      <c r="C10" s="154">
        <v>288668057</v>
      </c>
      <c r="E10" s="155"/>
      <c r="F10" s="155"/>
      <c r="G10" s="172"/>
      <c r="H10" s="172"/>
      <c r="I10" s="166"/>
      <c r="J10" s="166"/>
    </row>
    <row r="11" spans="1:10" ht="17.25" thickBot="1">
      <c r="A11" s="156" t="s">
        <v>10</v>
      </c>
      <c r="J11" s="157" t="s">
        <v>11</v>
      </c>
    </row>
    <row r="12" spans="1:10" s="179" customFormat="1" ht="16.5" customHeight="1">
      <c r="A12" s="258" t="s">
        <v>48</v>
      </c>
      <c r="B12" s="246" t="s">
        <v>1</v>
      </c>
      <c r="C12" s="246" t="s">
        <v>165</v>
      </c>
      <c r="D12" s="246" t="s">
        <v>9</v>
      </c>
      <c r="E12" s="251" t="s">
        <v>0</v>
      </c>
      <c r="F12" s="251"/>
      <c r="G12" s="251"/>
      <c r="H12" s="246" t="s">
        <v>49</v>
      </c>
      <c r="I12" s="246" t="s">
        <v>50</v>
      </c>
      <c r="J12" s="249" t="s">
        <v>3</v>
      </c>
    </row>
    <row r="13" spans="1:14" s="179" customFormat="1" ht="26.25" customHeight="1">
      <c r="A13" s="259"/>
      <c r="B13" s="247"/>
      <c r="C13" s="247"/>
      <c r="D13" s="247"/>
      <c r="E13" s="178" t="s">
        <v>2</v>
      </c>
      <c r="F13" s="178" t="s">
        <v>6</v>
      </c>
      <c r="G13" s="178" t="s">
        <v>150</v>
      </c>
      <c r="H13" s="247"/>
      <c r="I13" s="247"/>
      <c r="J13" s="250"/>
      <c r="K13" s="224"/>
      <c r="L13" s="224"/>
      <c r="M13" s="224"/>
      <c r="N13" s="224"/>
    </row>
    <row r="14" spans="1:14" s="152" customFormat="1" ht="54">
      <c r="A14" s="159">
        <v>1</v>
      </c>
      <c r="B14" s="182" t="s">
        <v>179</v>
      </c>
      <c r="C14" s="242">
        <f>+'POA-08'!C52</f>
        <v>52348330.32</v>
      </c>
      <c r="D14" s="185" t="s">
        <v>187</v>
      </c>
      <c r="E14" s="184">
        <v>40211</v>
      </c>
      <c r="F14" s="184">
        <v>77066</v>
      </c>
      <c r="G14" s="160">
        <v>10</v>
      </c>
      <c r="H14" s="254" t="s">
        <v>185</v>
      </c>
      <c r="I14" s="257">
        <v>0.9</v>
      </c>
      <c r="J14" s="243" t="s">
        <v>189</v>
      </c>
      <c r="K14" s="225"/>
      <c r="L14" s="226"/>
      <c r="M14" s="227"/>
      <c r="N14" s="228"/>
    </row>
    <row r="15" spans="1:14" s="152" customFormat="1" ht="27">
      <c r="A15" s="158">
        <v>2</v>
      </c>
      <c r="B15" s="182" t="s">
        <v>180</v>
      </c>
      <c r="C15" s="242">
        <f>+'POA-08'!D52</f>
        <v>51848330.82</v>
      </c>
      <c r="D15" s="185" t="s">
        <v>187</v>
      </c>
      <c r="E15" s="184">
        <v>40211</v>
      </c>
      <c r="F15" s="184">
        <v>40542</v>
      </c>
      <c r="G15" s="160">
        <v>10</v>
      </c>
      <c r="H15" s="255"/>
      <c r="I15" s="244"/>
      <c r="J15" s="244"/>
      <c r="K15" s="225"/>
      <c r="L15" s="229"/>
      <c r="M15" s="227"/>
      <c r="N15" s="228"/>
    </row>
    <row r="16" spans="1:14" s="152" customFormat="1" ht="51.75" customHeight="1">
      <c r="A16" s="162">
        <v>3</v>
      </c>
      <c r="B16" s="182" t="s">
        <v>181</v>
      </c>
      <c r="C16" s="242">
        <f>+'POA-08'!E52</f>
        <v>52348330.82</v>
      </c>
      <c r="D16" s="185" t="s">
        <v>188</v>
      </c>
      <c r="E16" s="184">
        <v>40211</v>
      </c>
      <c r="F16" s="184">
        <v>40542</v>
      </c>
      <c r="G16" s="161">
        <v>10</v>
      </c>
      <c r="H16" s="255"/>
      <c r="I16" s="244"/>
      <c r="J16" s="244"/>
      <c r="K16" s="225"/>
      <c r="L16" s="229"/>
      <c r="M16" s="227"/>
      <c r="N16" s="228"/>
    </row>
    <row r="17" spans="1:14" s="152" customFormat="1" ht="40.5">
      <c r="A17" s="162">
        <v>4</v>
      </c>
      <c r="B17" s="182" t="s">
        <v>182</v>
      </c>
      <c r="C17" s="242">
        <f>+'POA-08'!F52</f>
        <v>52348330.82</v>
      </c>
      <c r="D17" s="185" t="s">
        <v>187</v>
      </c>
      <c r="E17" s="184">
        <v>40211</v>
      </c>
      <c r="F17" s="184">
        <v>40542</v>
      </c>
      <c r="G17" s="161">
        <v>10</v>
      </c>
      <c r="H17" s="256"/>
      <c r="I17" s="245"/>
      <c r="J17" s="245"/>
      <c r="K17" s="225"/>
      <c r="L17" s="225"/>
      <c r="M17" s="225"/>
      <c r="N17" s="225"/>
    </row>
    <row r="18" spans="1:14" s="152" customFormat="1" ht="55.5" customHeight="1">
      <c r="A18" s="158">
        <v>5</v>
      </c>
      <c r="B18" s="182" t="s">
        <v>183</v>
      </c>
      <c r="C18" s="183">
        <f>+'POA-08'!G52</f>
        <v>25578072.64</v>
      </c>
      <c r="D18" s="185" t="s">
        <v>187</v>
      </c>
      <c r="E18" s="184">
        <v>40211</v>
      </c>
      <c r="F18" s="184">
        <v>40542</v>
      </c>
      <c r="G18" s="161">
        <v>10</v>
      </c>
      <c r="H18" s="185" t="s">
        <v>186</v>
      </c>
      <c r="I18" s="185">
        <v>2</v>
      </c>
      <c r="J18" s="252" t="s">
        <v>189</v>
      </c>
      <c r="K18" s="225"/>
      <c r="L18" s="230"/>
      <c r="M18" s="228"/>
      <c r="N18" s="228"/>
    </row>
    <row r="19" spans="1:14" s="152" customFormat="1" ht="57.75" customHeight="1">
      <c r="A19" s="158">
        <v>6</v>
      </c>
      <c r="B19" s="182" t="s">
        <v>184</v>
      </c>
      <c r="C19" s="183">
        <f>+'POA-08'!H52</f>
        <v>54196661.64</v>
      </c>
      <c r="D19" s="185" t="s">
        <v>187</v>
      </c>
      <c r="E19" s="184">
        <v>40211</v>
      </c>
      <c r="F19" s="184">
        <v>40542</v>
      </c>
      <c r="G19" s="161">
        <v>10</v>
      </c>
      <c r="H19" s="185" t="s">
        <v>162</v>
      </c>
      <c r="I19" s="186">
        <v>200</v>
      </c>
      <c r="J19" s="252" t="s">
        <v>189</v>
      </c>
      <c r="K19" s="225"/>
      <c r="L19" s="225"/>
      <c r="M19" s="225"/>
      <c r="N19" s="228"/>
    </row>
    <row r="20" spans="2:3" ht="16.5">
      <c r="B20" s="163"/>
      <c r="C20" s="190">
        <f>SUM(C14:C19)</f>
        <v>288668057.06</v>
      </c>
    </row>
    <row r="21" spans="3:9" ht="16.5">
      <c r="C21" s="180"/>
      <c r="I21" s="164"/>
    </row>
    <row r="22" spans="3:9" ht="16.5">
      <c r="C22" s="163"/>
      <c r="I22" s="164"/>
    </row>
  </sheetData>
  <sheetProtection/>
  <mergeCells count="23">
    <mergeCell ref="A9:B9"/>
    <mergeCell ref="A1:B6"/>
    <mergeCell ref="C1:H4"/>
    <mergeCell ref="C5:E5"/>
    <mergeCell ref="F5:H5"/>
    <mergeCell ref="C6:E6"/>
    <mergeCell ref="C7:G7"/>
    <mergeCell ref="F6:H6"/>
    <mergeCell ref="A8:B8"/>
    <mergeCell ref="A10:B10"/>
    <mergeCell ref="H14:H17"/>
    <mergeCell ref="I14:I17"/>
    <mergeCell ref="A12:A13"/>
    <mergeCell ref="I12:I13"/>
    <mergeCell ref="H12:H13"/>
    <mergeCell ref="B12:B13"/>
    <mergeCell ref="C12:C13"/>
    <mergeCell ref="J14:J17"/>
    <mergeCell ref="D12:D13"/>
    <mergeCell ref="G9:H9"/>
    <mergeCell ref="J12:J13"/>
    <mergeCell ref="E12:G12"/>
    <mergeCell ref="J18:J19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3">
      <selection activeCell="J27" sqref="J27"/>
    </sheetView>
  </sheetViews>
  <sheetFormatPr defaultColWidth="11.421875" defaultRowHeight="12.75"/>
  <cols>
    <col min="1" max="1" width="5.28125" style="32" customWidth="1"/>
    <col min="2" max="2" width="12.00390625" style="32" customWidth="1"/>
    <col min="3" max="3" width="13.140625" style="32" customWidth="1"/>
    <col min="4" max="4" width="67.28125" style="32" customWidth="1"/>
    <col min="5" max="5" width="12.57421875" style="32" customWidth="1"/>
    <col min="6" max="6" width="11.28125" style="32" customWidth="1"/>
    <col min="7" max="7" width="8.8515625" style="32" customWidth="1"/>
    <col min="8" max="8" width="11.421875" style="32" customWidth="1"/>
    <col min="9" max="9" width="13.28125" style="32" customWidth="1"/>
    <col min="10" max="10" width="22.8515625" style="32" customWidth="1"/>
    <col min="11" max="11" width="14.7109375" style="32" customWidth="1"/>
    <col min="12" max="12" width="21.140625" style="32" customWidth="1"/>
    <col min="13" max="16384" width="11.421875" style="32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9" ht="13.5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</row>
    <row r="6" spans="1:10" s="29" customFormat="1" ht="18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170"/>
    </row>
    <row r="7" spans="1:10" ht="14.25" customHeight="1">
      <c r="A7" s="30"/>
      <c r="B7" s="30"/>
      <c r="C7" s="30"/>
      <c r="D7" s="30"/>
      <c r="E7" s="30"/>
      <c r="F7" s="30"/>
      <c r="G7" s="30"/>
      <c r="H7" s="30"/>
      <c r="I7" s="30"/>
      <c r="J7" s="31"/>
    </row>
    <row r="8" spans="1:10" s="36" customFormat="1" ht="14.25" customHeight="1">
      <c r="A8" s="33" t="s">
        <v>7</v>
      </c>
      <c r="B8" s="33"/>
      <c r="C8" s="287" t="str">
        <f>'POA-01'!C7</f>
        <v>PROMOCIÓN EMPRESARIAL Y SISTEMAS DE PRODUCCIÓN SOSTENIBLE</v>
      </c>
      <c r="D8" s="287"/>
      <c r="E8" s="287"/>
      <c r="F8" s="287"/>
      <c r="G8" s="287"/>
      <c r="H8" s="287"/>
      <c r="I8" s="34" t="str">
        <f>'POA-01'!I7</f>
        <v>CODIGO</v>
      </c>
      <c r="J8" s="35" t="str">
        <f>+'POA-01'!J7</f>
        <v>113-900-1</v>
      </c>
    </row>
    <row r="9" spans="1:10" s="36" customFormat="1" ht="14.25" customHeight="1">
      <c r="A9" s="33"/>
      <c r="B9" s="33"/>
      <c r="C9" s="34"/>
      <c r="D9" s="34"/>
      <c r="E9" s="34"/>
      <c r="F9" s="34"/>
      <c r="G9" s="34"/>
      <c r="H9" s="34"/>
      <c r="I9" s="34"/>
      <c r="J9" s="34"/>
    </row>
    <row r="10" spans="1:10" s="36" customFormat="1" ht="14.25">
      <c r="A10" s="253" t="s">
        <v>8</v>
      </c>
      <c r="B10" s="253"/>
      <c r="C10" s="282">
        <f>+'POA-01'!C8</f>
        <v>288668057</v>
      </c>
      <c r="D10" s="282"/>
      <c r="E10" s="38"/>
      <c r="F10" s="38"/>
      <c r="G10" s="38"/>
      <c r="H10" s="38"/>
      <c r="I10" s="38"/>
      <c r="J10" s="37"/>
    </row>
    <row r="11" spans="1:10" s="36" customFormat="1" ht="16.5">
      <c r="A11" s="253" t="s">
        <v>175</v>
      </c>
      <c r="B11" s="253"/>
      <c r="C11" s="154"/>
      <c r="D11" s="38"/>
      <c r="E11" s="38"/>
      <c r="F11" s="38"/>
      <c r="G11" s="38"/>
      <c r="H11" s="38"/>
      <c r="I11" s="38"/>
      <c r="J11" s="37"/>
    </row>
    <row r="12" spans="1:10" ht="12.75">
      <c r="A12" s="253" t="s">
        <v>176</v>
      </c>
      <c r="B12" s="253"/>
      <c r="C12" s="283">
        <f>+'POA-01'!C10</f>
        <v>288668057</v>
      </c>
      <c r="D12" s="283"/>
      <c r="E12" s="31"/>
      <c r="F12" s="31"/>
      <c r="G12" s="31"/>
      <c r="H12" s="31"/>
      <c r="I12" s="31"/>
      <c r="J12" s="31"/>
    </row>
    <row r="13" spans="1:10" s="39" customFormat="1" ht="12" thickBot="1">
      <c r="A13" s="39" t="s">
        <v>18</v>
      </c>
      <c r="J13" s="40" t="s">
        <v>19</v>
      </c>
    </row>
    <row r="14" spans="1:10" s="41" customFormat="1" ht="12" customHeight="1">
      <c r="A14" s="288" t="s">
        <v>48</v>
      </c>
      <c r="B14" s="284" t="s">
        <v>12</v>
      </c>
      <c r="C14" s="284" t="s">
        <v>13</v>
      </c>
      <c r="D14" s="284" t="s">
        <v>14</v>
      </c>
      <c r="E14" s="284" t="s">
        <v>0</v>
      </c>
      <c r="F14" s="284"/>
      <c r="G14" s="284"/>
      <c r="H14" s="284"/>
      <c r="I14" s="280" t="s">
        <v>23</v>
      </c>
      <c r="J14" s="285" t="s">
        <v>16</v>
      </c>
    </row>
    <row r="15" spans="1:10" s="41" customFormat="1" ht="22.5" customHeight="1" thickBot="1">
      <c r="A15" s="289"/>
      <c r="B15" s="290"/>
      <c r="C15" s="290"/>
      <c r="D15" s="290"/>
      <c r="E15" s="80" t="s">
        <v>2</v>
      </c>
      <c r="F15" s="80" t="s">
        <v>4</v>
      </c>
      <c r="G15" s="80" t="s">
        <v>5</v>
      </c>
      <c r="H15" s="80" t="s">
        <v>22</v>
      </c>
      <c r="I15" s="281"/>
      <c r="J15" s="286"/>
    </row>
    <row r="16" spans="1:10" s="42" customFormat="1" ht="11.25">
      <c r="A16" s="279" t="s">
        <v>20</v>
      </c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s="42" customFormat="1" ht="11.25">
      <c r="A17" s="43"/>
      <c r="B17" s="44"/>
      <c r="C17" s="44"/>
      <c r="D17" s="44"/>
      <c r="E17" s="44"/>
      <c r="F17" s="49"/>
      <c r="G17" s="50"/>
      <c r="H17" s="43"/>
      <c r="I17" s="51"/>
      <c r="J17" s="51">
        <f>+G17*I17</f>
        <v>0</v>
      </c>
    </row>
    <row r="18" spans="1:10" s="42" customFormat="1" ht="11.25">
      <c r="A18" s="279" t="s">
        <v>21</v>
      </c>
      <c r="B18" s="279"/>
      <c r="C18" s="279"/>
      <c r="D18" s="279"/>
      <c r="E18" s="45"/>
      <c r="F18" s="45"/>
      <c r="G18" s="45"/>
      <c r="H18" s="46"/>
      <c r="I18" s="47" t="s">
        <v>117</v>
      </c>
      <c r="J18" s="52">
        <f>SUM(J17:J17)</f>
        <v>0</v>
      </c>
    </row>
    <row r="19" spans="1:10" s="42" customFormat="1" ht="193.5" customHeight="1">
      <c r="A19" s="43">
        <v>1</v>
      </c>
      <c r="B19" s="44" t="s">
        <v>200</v>
      </c>
      <c r="C19" s="44" t="s">
        <v>196</v>
      </c>
      <c r="D19" s="48" t="s">
        <v>197</v>
      </c>
      <c r="E19" s="216" t="s">
        <v>198</v>
      </c>
      <c r="F19" s="216" t="s">
        <v>199</v>
      </c>
      <c r="G19" s="216">
        <v>5</v>
      </c>
      <c r="H19" s="43"/>
      <c r="I19" s="44"/>
      <c r="J19" s="55">
        <f>SUM('[1]CostoNómina'!P16,'[1]CostoNómina'!P28,'[1]CostoNómina'!P40,'[1]CostoNómina'!P52,'[1]CostoNómina'!P64)</f>
        <v>0</v>
      </c>
    </row>
    <row r="20" spans="1:10" s="42" customFormat="1" ht="11.25" customHeight="1">
      <c r="A20" s="43"/>
      <c r="B20" s="44"/>
      <c r="C20" s="44"/>
      <c r="D20" s="48"/>
      <c r="E20" s="45"/>
      <c r="F20" s="45"/>
      <c r="G20" s="46"/>
      <c r="H20" s="43"/>
      <c r="I20" s="47"/>
      <c r="J20" s="55"/>
    </row>
    <row r="21" spans="1:10" s="42" customFormat="1" ht="11.25" customHeight="1">
      <c r="A21" s="43"/>
      <c r="B21" s="44"/>
      <c r="C21" s="44"/>
      <c r="D21" s="48"/>
      <c r="E21" s="45"/>
      <c r="F21" s="45"/>
      <c r="G21" s="46"/>
      <c r="H21" s="43"/>
      <c r="I21" s="47"/>
      <c r="J21" s="55"/>
    </row>
    <row r="22" spans="1:10" s="42" customFormat="1" ht="11.25" customHeight="1">
      <c r="A22" s="43"/>
      <c r="B22" s="44"/>
      <c r="C22" s="44"/>
      <c r="D22" s="48"/>
      <c r="E22" s="45"/>
      <c r="F22" s="45"/>
      <c r="G22" s="46"/>
      <c r="H22" s="43"/>
      <c r="I22" s="47"/>
      <c r="J22" s="55"/>
    </row>
    <row r="23" spans="1:10" s="42" customFormat="1" ht="11.25" customHeight="1">
      <c r="A23" s="43"/>
      <c r="B23" s="44"/>
      <c r="C23" s="44"/>
      <c r="D23" s="48"/>
      <c r="E23" s="53"/>
      <c r="F23" s="53"/>
      <c r="G23" s="54"/>
      <c r="H23" s="43"/>
      <c r="I23" s="44"/>
      <c r="J23" s="55"/>
    </row>
    <row r="24" spans="1:10" s="42" customFormat="1" ht="11.25">
      <c r="A24" s="57"/>
      <c r="B24" s="54"/>
      <c r="C24" s="54"/>
      <c r="D24" s="56"/>
      <c r="E24" s="54"/>
      <c r="F24" s="54"/>
      <c r="G24" s="54"/>
      <c r="H24" s="57"/>
      <c r="I24" s="47" t="s">
        <v>117</v>
      </c>
      <c r="J24" s="217">
        <f>+'[2]PROMOCION EMPRESARIAL'!$P$59</f>
        <v>14786646.536045</v>
      </c>
    </row>
    <row r="25" spans="2:10" ht="12.75">
      <c r="B25" s="58"/>
      <c r="C25" s="58"/>
      <c r="D25" s="58"/>
      <c r="E25" s="58"/>
      <c r="F25" s="58"/>
      <c r="G25" s="58"/>
      <c r="H25" s="58"/>
      <c r="J25" s="218"/>
    </row>
    <row r="26" spans="9:10" ht="12.75">
      <c r="I26" s="59" t="s">
        <v>29</v>
      </c>
      <c r="J26" s="219">
        <f>+J24</f>
        <v>14786646.536045</v>
      </c>
    </row>
    <row r="31" ht="12.75">
      <c r="J31" s="109"/>
    </row>
    <row r="32" ht="12.75">
      <c r="J32" s="109"/>
    </row>
  </sheetData>
  <sheetProtection/>
  <mergeCells count="21">
    <mergeCell ref="A18:D18"/>
    <mergeCell ref="A14:A15"/>
    <mergeCell ref="B14:B15"/>
    <mergeCell ref="C14:C15"/>
    <mergeCell ref="D14:D15"/>
    <mergeCell ref="A10:B10"/>
    <mergeCell ref="J14:J15"/>
    <mergeCell ref="C8:H8"/>
    <mergeCell ref="C1:H4"/>
    <mergeCell ref="C5:E5"/>
    <mergeCell ref="F5:H5"/>
    <mergeCell ref="A12:B12"/>
    <mergeCell ref="A16:J16"/>
    <mergeCell ref="I14:I15"/>
    <mergeCell ref="C10:D10"/>
    <mergeCell ref="C12:D12"/>
    <mergeCell ref="F6:H6"/>
    <mergeCell ref="A1:B6"/>
    <mergeCell ref="E14:H14"/>
    <mergeCell ref="C6:E6"/>
    <mergeCell ref="A11:B11"/>
  </mergeCells>
  <printOptions horizontalCentered="1" verticalCentered="1"/>
  <pageMargins left="0.7874015748031497" right="0.984251968503937" top="0.7874015748031497" bottom="0.7874015748031497" header="0" footer="0"/>
  <pageSetup fitToHeight="0" fitToWidth="1" horizontalDpi="600" verticalDpi="600" orientation="landscape" paperSize="5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4.421875" style="128" customWidth="1"/>
    <col min="2" max="2" width="22.421875" style="5" customWidth="1"/>
    <col min="3" max="3" width="22.57421875" style="5" hidden="1" customWidth="1"/>
    <col min="4" max="4" width="10.57421875" style="5" hidden="1" customWidth="1"/>
    <col min="5" max="6" width="12.7109375" style="5" hidden="1" customWidth="1"/>
    <col min="7" max="7" width="20.7109375" style="5" customWidth="1"/>
    <col min="8" max="8" width="31.7109375" style="5" customWidth="1"/>
    <col min="9" max="9" width="16.00390625" style="5" customWidth="1"/>
    <col min="10" max="16384" width="11.421875" style="5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9" ht="13.5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</row>
    <row r="6" spans="1:10" s="24" customFormat="1" ht="18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23"/>
    </row>
    <row r="7" spans="1:10" ht="16.5" customHeight="1">
      <c r="A7" s="6"/>
      <c r="B7" s="6"/>
      <c r="C7" s="6"/>
      <c r="D7" s="6"/>
      <c r="E7" s="6"/>
      <c r="F7" s="6"/>
      <c r="G7" s="6"/>
      <c r="H7" s="6"/>
      <c r="I7" s="6"/>
      <c r="J7" s="9"/>
    </row>
    <row r="8" spans="1:10" s="14" customFormat="1" ht="14.25">
      <c r="A8" s="13" t="s">
        <v>7</v>
      </c>
      <c r="B8" s="13"/>
      <c r="C8" s="291" t="str">
        <f>'POA-01'!C7</f>
        <v>PROMOCIÓN EMPRESARIAL Y SISTEMAS DE PRODUCCIÓN SOSTENIBLE</v>
      </c>
      <c r="D8" s="291"/>
      <c r="E8" s="291"/>
      <c r="F8" s="291"/>
      <c r="G8" s="291"/>
      <c r="H8" s="291"/>
      <c r="I8" s="291"/>
      <c r="J8" s="15"/>
    </row>
    <row r="9" spans="1:10" s="14" customFormat="1" ht="15" customHeight="1">
      <c r="A9" s="125"/>
      <c r="B9" s="13"/>
      <c r="C9" s="19"/>
      <c r="D9" s="19"/>
      <c r="E9" s="19"/>
      <c r="F9" s="19"/>
      <c r="G9" s="19"/>
      <c r="H9" s="25"/>
      <c r="I9" s="25"/>
      <c r="J9" s="15"/>
    </row>
    <row r="10" spans="1:10" s="14" customFormat="1" ht="14.25">
      <c r="A10" s="253" t="s">
        <v>8</v>
      </c>
      <c r="B10" s="253"/>
      <c r="C10" s="27">
        <f>+'POA-01'!C8</f>
        <v>288668057</v>
      </c>
      <c r="D10" s="19"/>
      <c r="E10" s="19"/>
      <c r="F10" s="19"/>
      <c r="G10" s="171">
        <f>+'POA-01'!C8</f>
        <v>288668057</v>
      </c>
      <c r="H10" s="25" t="str">
        <f>'POA-01'!I7</f>
        <v>CODIGO</v>
      </c>
      <c r="I10" s="26" t="str">
        <f>'POA-01'!J7</f>
        <v>113-900-1</v>
      </c>
      <c r="J10" s="15"/>
    </row>
    <row r="11" spans="1:10" s="14" customFormat="1" ht="14.25">
      <c r="A11" s="253" t="s">
        <v>175</v>
      </c>
      <c r="B11" s="253"/>
      <c r="C11" s="27"/>
      <c r="D11" s="19"/>
      <c r="E11" s="19"/>
      <c r="F11" s="19"/>
      <c r="G11" s="171"/>
      <c r="H11" s="25"/>
      <c r="I11" s="26"/>
      <c r="J11" s="15"/>
    </row>
    <row r="12" spans="1:10" s="14" customFormat="1" ht="14.25">
      <c r="A12" s="253" t="s">
        <v>176</v>
      </c>
      <c r="B12" s="253"/>
      <c r="C12" s="27"/>
      <c r="D12" s="19"/>
      <c r="E12" s="19"/>
      <c r="F12" s="19"/>
      <c r="G12" s="171">
        <f>+'POA-01'!C10</f>
        <v>288668057</v>
      </c>
      <c r="H12" s="25"/>
      <c r="I12" s="26"/>
      <c r="J12" s="15"/>
    </row>
    <row r="13" spans="1:10" s="14" customFormat="1" ht="14.25">
      <c r="A13" s="176"/>
      <c r="B13" s="176"/>
      <c r="C13" s="27"/>
      <c r="D13" s="19"/>
      <c r="E13" s="19"/>
      <c r="F13" s="19"/>
      <c r="G13" s="171"/>
      <c r="H13" s="25"/>
      <c r="I13" s="26"/>
      <c r="J13" s="15"/>
    </row>
    <row r="14" spans="1:10" s="14" customFormat="1" ht="14.25">
      <c r="A14" s="176"/>
      <c r="B14" s="176"/>
      <c r="C14" s="27"/>
      <c r="D14" s="19"/>
      <c r="E14" s="19"/>
      <c r="F14" s="19"/>
      <c r="G14" s="171"/>
      <c r="H14" s="25"/>
      <c r="I14" s="26"/>
      <c r="J14" s="15"/>
    </row>
    <row r="15" s="14" customFormat="1" ht="14.25">
      <c r="A15" s="126"/>
    </row>
    <row r="16" spans="1:9" s="16" customFormat="1" ht="12" thickBot="1">
      <c r="A16" s="129" t="s">
        <v>31</v>
      </c>
      <c r="I16" s="17" t="s">
        <v>32</v>
      </c>
    </row>
    <row r="17" spans="1:9" s="18" customFormat="1" ht="14.25" customHeight="1">
      <c r="A17" s="300" t="s">
        <v>48</v>
      </c>
      <c r="B17" s="294" t="s">
        <v>26</v>
      </c>
      <c r="C17" s="294" t="s">
        <v>27</v>
      </c>
      <c r="D17" s="297" t="s">
        <v>28</v>
      </c>
      <c r="E17" s="302" t="s">
        <v>24</v>
      </c>
      <c r="F17" s="302"/>
      <c r="G17" s="294" t="s">
        <v>25</v>
      </c>
      <c r="H17" s="294"/>
      <c r="I17" s="295" t="s">
        <v>36</v>
      </c>
    </row>
    <row r="18" spans="1:10" s="18" customFormat="1" ht="12" thickBot="1">
      <c r="A18" s="301"/>
      <c r="B18" s="299"/>
      <c r="C18" s="299"/>
      <c r="D18" s="298"/>
      <c r="E18" s="81" t="s">
        <v>15</v>
      </c>
      <c r="F18" s="81" t="s">
        <v>29</v>
      </c>
      <c r="G18" s="81" t="s">
        <v>30</v>
      </c>
      <c r="H18" s="81" t="s">
        <v>29</v>
      </c>
      <c r="I18" s="296"/>
      <c r="J18" s="141"/>
    </row>
    <row r="19" spans="1:11" s="12" customFormat="1" ht="12">
      <c r="A19" s="127"/>
      <c r="B19" s="114"/>
      <c r="C19" s="127"/>
      <c r="D19" s="127"/>
      <c r="E19" s="127"/>
      <c r="F19" s="127"/>
      <c r="G19" s="130"/>
      <c r="H19" s="130"/>
      <c r="I19" s="127"/>
      <c r="J19" s="140"/>
      <c r="K19" s="65"/>
    </row>
    <row r="20" spans="1:11" s="12" customFormat="1" ht="12">
      <c r="A20" s="127"/>
      <c r="B20" s="114"/>
      <c r="C20" s="127"/>
      <c r="D20" s="127"/>
      <c r="E20" s="127"/>
      <c r="F20" s="127"/>
      <c r="G20" s="130"/>
      <c r="H20" s="130"/>
      <c r="I20" s="127"/>
      <c r="J20" s="140"/>
      <c r="K20" s="65"/>
    </row>
    <row r="21" spans="1:11" s="12" customFormat="1" ht="12">
      <c r="A21" s="127"/>
      <c r="B21" s="114"/>
      <c r="C21" s="127"/>
      <c r="D21" s="127"/>
      <c r="E21" s="127"/>
      <c r="F21" s="127"/>
      <c r="G21" s="130"/>
      <c r="H21" s="130"/>
      <c r="I21" s="127"/>
      <c r="J21" s="140"/>
      <c r="K21" s="65"/>
    </row>
    <row r="22" spans="1:11" s="12" customFormat="1" ht="12">
      <c r="A22" s="127"/>
      <c r="B22" s="114"/>
      <c r="C22" s="127"/>
      <c r="D22" s="127"/>
      <c r="E22" s="127"/>
      <c r="F22" s="127"/>
      <c r="G22" s="130"/>
      <c r="H22" s="130"/>
      <c r="I22" s="127"/>
      <c r="J22" s="140"/>
      <c r="K22" s="65"/>
    </row>
    <row r="23" spans="1:11" s="12" customFormat="1" ht="12">
      <c r="A23" s="127"/>
      <c r="B23" s="114"/>
      <c r="C23" s="127"/>
      <c r="D23" s="127"/>
      <c r="E23" s="127"/>
      <c r="F23" s="127"/>
      <c r="G23" s="130"/>
      <c r="H23" s="130"/>
      <c r="I23" s="127"/>
      <c r="J23" s="140"/>
      <c r="K23" s="65"/>
    </row>
    <row r="24" spans="1:11" s="12" customFormat="1" ht="12">
      <c r="A24" s="127"/>
      <c r="B24" s="114"/>
      <c r="C24" s="127"/>
      <c r="D24" s="127"/>
      <c r="E24" s="127"/>
      <c r="F24" s="127"/>
      <c r="G24" s="130"/>
      <c r="H24" s="130"/>
      <c r="I24" s="127"/>
      <c r="J24" s="140"/>
      <c r="K24" s="65"/>
    </row>
    <row r="25" spans="1:11" s="12" customFormat="1" ht="12">
      <c r="A25" s="127"/>
      <c r="B25" s="114"/>
      <c r="C25" s="127"/>
      <c r="D25" s="127"/>
      <c r="E25" s="127"/>
      <c r="F25" s="127"/>
      <c r="G25" s="130"/>
      <c r="H25" s="130"/>
      <c r="I25" s="127"/>
      <c r="J25" s="140"/>
      <c r="K25" s="65"/>
    </row>
    <row r="26" spans="1:11" s="12" customFormat="1" ht="12">
      <c r="A26" s="127"/>
      <c r="B26" s="114"/>
      <c r="C26" s="127"/>
      <c r="D26" s="127"/>
      <c r="E26" s="127"/>
      <c r="F26" s="127"/>
      <c r="G26" s="130"/>
      <c r="H26" s="130"/>
      <c r="I26" s="127"/>
      <c r="J26" s="140"/>
      <c r="K26" s="65"/>
    </row>
    <row r="27" spans="1:11" ht="12.75">
      <c r="A27" s="127"/>
      <c r="B27" s="114"/>
      <c r="C27" s="127"/>
      <c r="D27" s="127"/>
      <c r="E27" s="127"/>
      <c r="F27" s="127"/>
      <c r="G27" s="130"/>
      <c r="H27" s="130"/>
      <c r="I27" s="127"/>
      <c r="J27" s="140"/>
      <c r="K27" s="65"/>
    </row>
    <row r="28" spans="1:11" ht="12.75">
      <c r="A28" s="127"/>
      <c r="B28" s="114"/>
      <c r="C28" s="112"/>
      <c r="D28" s="127"/>
      <c r="E28" s="127"/>
      <c r="F28" s="127"/>
      <c r="G28" s="130"/>
      <c r="H28" s="130"/>
      <c r="I28" s="127"/>
      <c r="J28" s="140"/>
      <c r="K28" s="65"/>
    </row>
    <row r="29" spans="1:11" ht="12.75">
      <c r="A29" s="127"/>
      <c r="B29" s="114"/>
      <c r="C29" s="127"/>
      <c r="D29" s="127"/>
      <c r="E29" s="114"/>
      <c r="F29" s="127"/>
      <c r="G29" s="130"/>
      <c r="H29" s="130"/>
      <c r="I29" s="127"/>
      <c r="J29" s="140"/>
      <c r="K29" s="65"/>
    </row>
    <row r="30" spans="1:10" ht="12.75">
      <c r="A30" s="292" t="s">
        <v>17</v>
      </c>
      <c r="B30" s="293"/>
      <c r="C30" s="11"/>
      <c r="D30" s="7"/>
      <c r="E30" s="62"/>
      <c r="F30" s="127"/>
      <c r="G30" s="62"/>
      <c r="H30" s="62">
        <f>SUM(H19:H29)</f>
        <v>0</v>
      </c>
      <c r="I30" s="62"/>
      <c r="J30" s="140"/>
    </row>
  </sheetData>
  <sheetProtection/>
  <mergeCells count="18">
    <mergeCell ref="A30:B30"/>
    <mergeCell ref="G17:H17"/>
    <mergeCell ref="I17:I18"/>
    <mergeCell ref="D17:D18"/>
    <mergeCell ref="B17:B18"/>
    <mergeCell ref="A17:A18"/>
    <mergeCell ref="C17:C18"/>
    <mergeCell ref="E17:F17"/>
    <mergeCell ref="A11:B11"/>
    <mergeCell ref="A12:B12"/>
    <mergeCell ref="A1:B6"/>
    <mergeCell ref="C1:H4"/>
    <mergeCell ref="C5:E5"/>
    <mergeCell ref="F5:H5"/>
    <mergeCell ref="C6:E6"/>
    <mergeCell ref="F6:H6"/>
    <mergeCell ref="A10:B10"/>
    <mergeCell ref="C8:I8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C12" sqref="C12"/>
    </sheetView>
  </sheetViews>
  <sheetFormatPr defaultColWidth="11.421875" defaultRowHeight="12.75"/>
  <cols>
    <col min="1" max="1" width="5.140625" style="5" customWidth="1"/>
    <col min="2" max="2" width="22.57421875" style="5" customWidth="1"/>
    <col min="3" max="3" width="20.140625" style="5" customWidth="1"/>
    <col min="4" max="5" width="9.8515625" style="5" customWidth="1"/>
    <col min="6" max="6" width="11.421875" style="5" customWidth="1"/>
    <col min="7" max="7" width="14.57421875" style="5" customWidth="1"/>
    <col min="8" max="8" width="15.7109375" style="5" customWidth="1"/>
    <col min="9" max="9" width="13.57421875" style="5" customWidth="1"/>
    <col min="10" max="16384" width="11.421875" style="5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10" s="24" customFormat="1" ht="18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  <c r="J5" s="23"/>
    </row>
    <row r="6" spans="1:10" ht="18" customHeight="1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9"/>
    </row>
    <row r="7" spans="1:10" s="14" customFormat="1" ht="15.75" customHeight="1">
      <c r="A7" s="13" t="s">
        <v>7</v>
      </c>
      <c r="B7" s="13"/>
      <c r="C7" s="303" t="str">
        <f>'POA-01'!C7</f>
        <v>PROMOCIÓN EMPRESARIAL Y SISTEMAS DE PRODUCCIÓN SOSTENIBLE</v>
      </c>
      <c r="D7" s="303"/>
      <c r="E7" s="303"/>
      <c r="F7" s="303"/>
      <c r="G7" s="303"/>
      <c r="H7" s="194"/>
      <c r="I7" s="19"/>
      <c r="J7" s="15"/>
    </row>
    <row r="8" spans="1:10" s="14" customFormat="1" ht="15" customHeight="1">
      <c r="A8" s="13"/>
      <c r="B8" s="13"/>
      <c r="C8" s="19"/>
      <c r="D8" s="19"/>
      <c r="E8" s="19"/>
      <c r="F8" s="19"/>
      <c r="G8" s="19"/>
      <c r="H8" s="19"/>
      <c r="I8" s="19"/>
      <c r="J8" s="15"/>
    </row>
    <row r="9" spans="1:10" s="14" customFormat="1" ht="14.25">
      <c r="A9" s="253" t="s">
        <v>8</v>
      </c>
      <c r="B9" s="253"/>
      <c r="C9" s="191">
        <f>+'POA-01'!C8</f>
        <v>288668057</v>
      </c>
      <c r="D9" s="19"/>
      <c r="E9" s="19"/>
      <c r="F9" s="25" t="str">
        <f>'POA-01'!I7</f>
        <v>CODIGO</v>
      </c>
      <c r="G9" s="192" t="str">
        <f>'POA-01'!J7</f>
        <v>113-900-1</v>
      </c>
      <c r="H9" s="19"/>
      <c r="I9" s="19"/>
      <c r="J9" s="15"/>
    </row>
    <row r="10" spans="1:10" s="14" customFormat="1" ht="14.25">
      <c r="A10" s="253" t="s">
        <v>175</v>
      </c>
      <c r="B10" s="253"/>
      <c r="C10" s="27"/>
      <c r="D10" s="19"/>
      <c r="E10" s="19"/>
      <c r="F10" s="19"/>
      <c r="G10" s="19"/>
      <c r="H10" s="19"/>
      <c r="I10" s="19"/>
      <c r="J10" s="15"/>
    </row>
    <row r="11" spans="1:10" s="14" customFormat="1" ht="14.25">
      <c r="A11" s="253" t="s">
        <v>176</v>
      </c>
      <c r="B11" s="253"/>
      <c r="C11" s="191">
        <f>+'POA-01'!C10</f>
        <v>288668057</v>
      </c>
      <c r="D11" s="19"/>
      <c r="E11" s="19"/>
      <c r="F11" s="19"/>
      <c r="G11" s="19"/>
      <c r="H11" s="19"/>
      <c r="I11" s="19"/>
      <c r="J11" s="15"/>
    </row>
    <row r="12" s="12" customFormat="1" ht="13.5" customHeight="1"/>
    <row r="13" s="12" customFormat="1" ht="12.75" customHeight="1"/>
    <row r="14" spans="1:8" s="16" customFormat="1" ht="12" thickBot="1">
      <c r="A14" s="22" t="s">
        <v>34</v>
      </c>
      <c r="H14" s="17" t="s">
        <v>35</v>
      </c>
    </row>
    <row r="15" spans="1:8" s="18" customFormat="1" ht="23.25" thickBot="1">
      <c r="A15" s="82" t="s">
        <v>48</v>
      </c>
      <c r="B15" s="83" t="s">
        <v>33</v>
      </c>
      <c r="C15" s="83" t="s">
        <v>27</v>
      </c>
      <c r="D15" s="84" t="s">
        <v>28</v>
      </c>
      <c r="E15" s="84" t="s">
        <v>24</v>
      </c>
      <c r="F15" s="84" t="s">
        <v>39</v>
      </c>
      <c r="G15" s="84" t="s">
        <v>38</v>
      </c>
      <c r="H15" s="85" t="s">
        <v>37</v>
      </c>
    </row>
    <row r="16" spans="1:8" s="18" customFormat="1" ht="11.25">
      <c r="A16" s="115">
        <v>1</v>
      </c>
      <c r="B16" s="146"/>
      <c r="C16" s="147"/>
      <c r="D16" s="148"/>
      <c r="E16" s="113"/>
      <c r="F16" s="149"/>
      <c r="G16" s="149"/>
      <c r="H16" s="116"/>
    </row>
    <row r="17" spans="1:8" s="18" customFormat="1" ht="11.25">
      <c r="A17" s="118">
        <v>2</v>
      </c>
      <c r="B17" s="147"/>
      <c r="C17" s="147"/>
      <c r="D17" s="148"/>
      <c r="E17" s="113"/>
      <c r="F17" s="149"/>
      <c r="G17" s="149"/>
      <c r="H17" s="116"/>
    </row>
    <row r="18" spans="1:8" s="18" customFormat="1" ht="11.25">
      <c r="A18" s="115"/>
      <c r="B18" s="120"/>
      <c r="C18" s="115"/>
      <c r="D18" s="115"/>
      <c r="E18" s="119"/>
      <c r="F18" s="117"/>
      <c r="G18" s="117"/>
      <c r="H18" s="116"/>
    </row>
    <row r="19" spans="1:8" s="18" customFormat="1" ht="11.25">
      <c r="A19" s="118"/>
      <c r="B19" s="120"/>
      <c r="C19" s="115"/>
      <c r="D19" s="116"/>
      <c r="E19" s="119"/>
      <c r="F19" s="117"/>
      <c r="G19" s="117"/>
      <c r="H19" s="116"/>
    </row>
    <row r="20" spans="1:8" s="18" customFormat="1" ht="11.25">
      <c r="A20" s="115"/>
      <c r="B20" s="120"/>
      <c r="C20" s="115"/>
      <c r="D20" s="116"/>
      <c r="E20" s="119"/>
      <c r="F20" s="117"/>
      <c r="G20" s="117"/>
      <c r="H20" s="116"/>
    </row>
    <row r="21" spans="1:8" s="12" customFormat="1" ht="11.25">
      <c r="A21" s="118"/>
      <c r="B21" s="120"/>
      <c r="C21" s="115"/>
      <c r="D21" s="116"/>
      <c r="E21" s="119"/>
      <c r="F21" s="117"/>
      <c r="G21" s="117"/>
      <c r="H21" s="116"/>
    </row>
    <row r="22" spans="1:8" s="12" customFormat="1" ht="11.25">
      <c r="A22" s="118"/>
      <c r="B22" s="120"/>
      <c r="C22" s="115"/>
      <c r="D22" s="116"/>
      <c r="E22" s="119"/>
      <c r="F22" s="117"/>
      <c r="G22" s="117"/>
      <c r="H22" s="116"/>
    </row>
    <row r="23" spans="1:8" s="12" customFormat="1" ht="11.25">
      <c r="A23" s="118"/>
      <c r="B23" s="120"/>
      <c r="C23" s="115"/>
      <c r="D23" s="116"/>
      <c r="E23" s="119"/>
      <c r="F23" s="117"/>
      <c r="G23" s="117"/>
      <c r="H23" s="116"/>
    </row>
    <row r="24" spans="1:8" s="12" customFormat="1" ht="11.25">
      <c r="A24" s="118"/>
      <c r="B24" s="120"/>
      <c r="C24" s="115"/>
      <c r="D24" s="116"/>
      <c r="E24" s="119"/>
      <c r="F24" s="117"/>
      <c r="G24" s="117"/>
      <c r="H24" s="116"/>
    </row>
    <row r="25" spans="1:8" s="12" customFormat="1" ht="11.25">
      <c r="A25" s="118"/>
      <c r="B25" s="120"/>
      <c r="C25" s="115"/>
      <c r="D25" s="116"/>
      <c r="E25" s="119"/>
      <c r="F25" s="117"/>
      <c r="G25" s="117"/>
      <c r="H25" s="116"/>
    </row>
    <row r="26" spans="1:8" s="12" customFormat="1" ht="11.25">
      <c r="A26" s="118"/>
      <c r="B26" s="120"/>
      <c r="C26" s="115"/>
      <c r="D26" s="116"/>
      <c r="E26" s="119"/>
      <c r="F26" s="117"/>
      <c r="G26" s="117"/>
      <c r="H26" s="116"/>
    </row>
    <row r="27" spans="1:8" s="12" customFormat="1" ht="11.25">
      <c r="A27" s="8"/>
      <c r="B27" s="63"/>
      <c r="C27" s="96"/>
      <c r="D27" s="61"/>
      <c r="E27" s="61"/>
      <c r="F27" s="61"/>
      <c r="G27" s="61"/>
      <c r="H27" s="61"/>
    </row>
    <row r="28" spans="1:8" s="12" customFormat="1" ht="11.25">
      <c r="A28" s="10"/>
      <c r="B28" s="10"/>
      <c r="C28" s="10"/>
      <c r="D28" s="71"/>
      <c r="E28" s="71"/>
      <c r="F28" s="62" t="s">
        <v>29</v>
      </c>
      <c r="G28" s="62">
        <f>SUM(G16:G27)</f>
        <v>0</v>
      </c>
      <c r="H28" s="62"/>
    </row>
    <row r="29" spans="4:8" s="12" customFormat="1" ht="11.25">
      <c r="D29" s="65"/>
      <c r="E29" s="65"/>
      <c r="F29" s="65"/>
      <c r="G29" s="65"/>
      <c r="H29" s="65"/>
    </row>
    <row r="30" s="12" customFormat="1" ht="11.25"/>
    <row r="31" s="12" customFormat="1" ht="11.25"/>
    <row r="32" s="12" customFormat="1" ht="11.25"/>
    <row r="33" s="12" customFormat="1" ht="11.25"/>
  </sheetData>
  <sheetProtection/>
  <mergeCells count="10">
    <mergeCell ref="A9:B9"/>
    <mergeCell ref="A10:B10"/>
    <mergeCell ref="A11:B11"/>
    <mergeCell ref="A1:B6"/>
    <mergeCell ref="C7:G7"/>
    <mergeCell ref="C1:H4"/>
    <mergeCell ref="C5:E5"/>
    <mergeCell ref="F5:H5"/>
    <mergeCell ref="C6:E6"/>
    <mergeCell ref="F6:H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90" zoomScaleNormal="90" zoomScalePageLayoutView="0" workbookViewId="0" topLeftCell="A6">
      <selection activeCell="C21" sqref="C21"/>
    </sheetView>
  </sheetViews>
  <sheetFormatPr defaultColWidth="11.421875" defaultRowHeight="12.75"/>
  <cols>
    <col min="1" max="1" width="5.57421875" style="5" customWidth="1"/>
    <col min="2" max="2" width="31.421875" style="5" customWidth="1"/>
    <col min="3" max="3" width="19.7109375" style="5" customWidth="1"/>
    <col min="4" max="4" width="10.00390625" style="5" customWidth="1"/>
    <col min="5" max="5" width="10.57421875" style="5" customWidth="1"/>
    <col min="6" max="6" width="8.28125" style="5" customWidth="1"/>
    <col min="7" max="7" width="15.140625" style="5" customWidth="1"/>
    <col min="8" max="8" width="14.8515625" style="5" customWidth="1"/>
    <col min="9" max="9" width="15.7109375" style="5" customWidth="1"/>
    <col min="10" max="10" width="11.421875" style="5" customWidth="1"/>
    <col min="11" max="11" width="17.28125" style="5" bestFit="1" customWidth="1"/>
    <col min="12" max="12" width="15.421875" style="5" customWidth="1"/>
    <col min="13" max="16384" width="11.421875" style="5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10" ht="15" customHeight="1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  <c r="J5" s="9"/>
    </row>
    <row r="6" spans="1:10" ht="15" customHeight="1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9"/>
    </row>
    <row r="7" spans="1:10" s="14" customFormat="1" ht="14.25">
      <c r="A7" s="13" t="s">
        <v>7</v>
      </c>
      <c r="B7" s="13"/>
      <c r="C7" s="193" t="str">
        <f>'POA-01'!C7</f>
        <v>PROMOCIÓN EMPRESARIAL Y SISTEMAS DE PRODUCCIÓN SOSTENIBLE</v>
      </c>
      <c r="D7" s="193"/>
      <c r="E7" s="193"/>
      <c r="F7" s="193"/>
      <c r="G7" s="193"/>
      <c r="H7" s="195"/>
      <c r="J7" s="15"/>
    </row>
    <row r="8" spans="1:10" s="14" customFormat="1" ht="14.25">
      <c r="A8" s="253" t="s">
        <v>8</v>
      </c>
      <c r="B8" s="253"/>
      <c r="C8" s="27">
        <f>+'POA-01'!C8</f>
        <v>288668057</v>
      </c>
      <c r="D8" s="19"/>
      <c r="E8" s="19"/>
      <c r="F8" s="19"/>
      <c r="G8" s="19"/>
      <c r="H8" s="19"/>
      <c r="I8" s="19"/>
      <c r="J8" s="15"/>
    </row>
    <row r="9" spans="1:10" s="14" customFormat="1" ht="14.25">
      <c r="A9" s="253" t="s">
        <v>175</v>
      </c>
      <c r="B9" s="253"/>
      <c r="C9" s="27"/>
      <c r="D9" s="19"/>
      <c r="E9" s="19"/>
      <c r="F9" s="19"/>
      <c r="G9" s="25" t="str">
        <f>'POA-01'!I7</f>
        <v>CODIGO</v>
      </c>
      <c r="H9" s="26" t="str">
        <f>'POA-01'!J7</f>
        <v>113-900-1</v>
      </c>
      <c r="I9" s="19"/>
      <c r="J9" s="15"/>
    </row>
    <row r="10" spans="1:10" s="14" customFormat="1" ht="14.25">
      <c r="A10" s="253" t="s">
        <v>176</v>
      </c>
      <c r="B10" s="253"/>
      <c r="C10" s="27">
        <f>+'POA-01'!C10</f>
        <v>288668057</v>
      </c>
      <c r="D10" s="19"/>
      <c r="E10" s="19"/>
      <c r="F10" s="19"/>
      <c r="G10" s="19"/>
      <c r="H10" s="19"/>
      <c r="I10" s="19"/>
      <c r="J10" s="15"/>
    </row>
    <row r="11" spans="1:10" s="14" customFormat="1" ht="14.25">
      <c r="A11" s="15"/>
      <c r="B11" s="15"/>
      <c r="C11" s="27"/>
      <c r="D11" s="19"/>
      <c r="E11" s="19"/>
      <c r="F11" s="19"/>
      <c r="G11" s="19"/>
      <c r="H11" s="19"/>
      <c r="I11" s="19"/>
      <c r="J11" s="15"/>
    </row>
    <row r="12" spans="1:10" s="14" customFormat="1" ht="14.25">
      <c r="A12" s="15"/>
      <c r="B12" s="15"/>
      <c r="C12" s="27"/>
      <c r="D12" s="19"/>
      <c r="E12" s="19"/>
      <c r="F12" s="19"/>
      <c r="G12" s="19"/>
      <c r="H12" s="19"/>
      <c r="I12" s="19"/>
      <c r="J12" s="15"/>
    </row>
    <row r="13" spans="1:11" s="14" customFormat="1" ht="14.25">
      <c r="A13" s="15"/>
      <c r="B13" s="15"/>
      <c r="C13" s="28"/>
      <c r="D13" s="19"/>
      <c r="E13" s="19"/>
      <c r="F13" s="19"/>
      <c r="G13" s="19"/>
      <c r="H13" s="19"/>
      <c r="I13" s="19"/>
      <c r="J13" s="15"/>
      <c r="K13" s="234">
        <f>30000000-C20</f>
        <v>-20000000</v>
      </c>
    </row>
    <row r="14" spans="1:9" s="16" customFormat="1" ht="11.25">
      <c r="A14" s="16" t="s">
        <v>40</v>
      </c>
      <c r="I14" s="17" t="s">
        <v>45</v>
      </c>
    </row>
    <row r="15" spans="1:9" s="18" customFormat="1" ht="12.75" customHeight="1">
      <c r="A15" s="307" t="s">
        <v>48</v>
      </c>
      <c r="B15" s="308" t="s">
        <v>14</v>
      </c>
      <c r="C15" s="308" t="s">
        <v>25</v>
      </c>
      <c r="D15" s="308" t="s">
        <v>0</v>
      </c>
      <c r="E15" s="308"/>
      <c r="F15" s="308"/>
      <c r="G15" s="305" t="s">
        <v>43</v>
      </c>
      <c r="H15" s="305" t="s">
        <v>42</v>
      </c>
      <c r="I15" s="308" t="s">
        <v>3</v>
      </c>
    </row>
    <row r="16" spans="1:11" s="18" customFormat="1" ht="18">
      <c r="A16" s="307"/>
      <c r="B16" s="308"/>
      <c r="C16" s="308"/>
      <c r="D16" s="145" t="s">
        <v>41</v>
      </c>
      <c r="E16" s="145" t="s">
        <v>4</v>
      </c>
      <c r="F16" s="145" t="s">
        <v>5</v>
      </c>
      <c r="G16" s="305"/>
      <c r="H16" s="305"/>
      <c r="I16" s="308"/>
      <c r="K16" s="235">
        <f>+C18-K13</f>
        <v>220000000</v>
      </c>
    </row>
    <row r="17" spans="1:9" s="12" customFormat="1" ht="12" customHeight="1">
      <c r="A17" s="306" t="s">
        <v>44</v>
      </c>
      <c r="B17" s="306"/>
      <c r="C17" s="306"/>
      <c r="D17" s="306"/>
      <c r="E17" s="306"/>
      <c r="F17" s="306"/>
      <c r="G17" s="306"/>
      <c r="H17" s="306"/>
      <c r="I17" s="306"/>
    </row>
    <row r="18" spans="1:12" s="12" customFormat="1" ht="36" customHeight="1">
      <c r="A18" s="121">
        <v>1</v>
      </c>
      <c r="B18" s="173" t="s">
        <v>195</v>
      </c>
      <c r="C18" s="221">
        <f>+'POA-08'!C49+'POA-08'!D49+'POA-08'!E49+'POA-08'!F49</f>
        <v>200000000</v>
      </c>
      <c r="D18" s="197"/>
      <c r="E18" s="197"/>
      <c r="F18" s="197"/>
      <c r="G18" s="198"/>
      <c r="H18" s="60"/>
      <c r="I18" s="121"/>
      <c r="J18" s="144"/>
      <c r="K18" s="124">
        <v>211032942.49</v>
      </c>
      <c r="L18" s="220"/>
    </row>
    <row r="19" spans="1:11" s="12" customFormat="1" ht="24" customHeight="1">
      <c r="A19" s="121">
        <v>2</v>
      </c>
      <c r="B19" s="173" t="s">
        <v>186</v>
      </c>
      <c r="C19" s="221">
        <f>+'POA-08'!G49</f>
        <v>21881411</v>
      </c>
      <c r="D19" s="197"/>
      <c r="E19" s="197"/>
      <c r="F19" s="197"/>
      <c r="G19" s="198"/>
      <c r="H19" s="60"/>
      <c r="I19" s="121"/>
      <c r="J19" s="144"/>
      <c r="K19" s="231">
        <f>+K18+C23+'POA-06'!D22</f>
        <v>213032942.49</v>
      </c>
    </row>
    <row r="20" spans="1:11" s="12" customFormat="1" ht="34.5" customHeight="1">
      <c r="A20" s="121">
        <v>4</v>
      </c>
      <c r="B20" s="173" t="s">
        <v>184</v>
      </c>
      <c r="C20" s="222">
        <f>+'POA-08'!H49</f>
        <v>50000000</v>
      </c>
      <c r="D20" s="197"/>
      <c r="E20" s="197"/>
      <c r="F20" s="197"/>
      <c r="G20" s="198"/>
      <c r="H20" s="2"/>
      <c r="I20" s="1"/>
      <c r="J20" s="142"/>
      <c r="K20" s="223"/>
    </row>
    <row r="21" spans="1:9" s="12" customFormat="1" ht="35.25" customHeight="1">
      <c r="A21" s="121"/>
      <c r="B21" s="110"/>
      <c r="C21" s="198"/>
      <c r="D21" s="197"/>
      <c r="E21" s="197"/>
      <c r="F21" s="197"/>
      <c r="G21" s="198"/>
      <c r="H21" s="4"/>
      <c r="I21" s="1"/>
    </row>
    <row r="22" spans="1:12" s="12" customFormat="1" ht="12.75">
      <c r="A22" s="121"/>
      <c r="B22" s="110"/>
      <c r="C22" s="196">
        <f>+C18+C19+C20</f>
        <v>271881411</v>
      </c>
      <c r="D22" s="197"/>
      <c r="E22" s="197"/>
      <c r="F22" s="197"/>
      <c r="G22" s="198"/>
      <c r="H22" s="4"/>
      <c r="I22" s="1"/>
      <c r="J22" s="124"/>
      <c r="K22" s="124"/>
      <c r="L22" s="124"/>
    </row>
    <row r="23" spans="1:12" s="12" customFormat="1" ht="12.75">
      <c r="A23" s="304" t="s">
        <v>29</v>
      </c>
      <c r="B23" s="304"/>
      <c r="C23" s="199"/>
      <c r="D23" s="200"/>
      <c r="E23" s="200"/>
      <c r="F23" s="200"/>
      <c r="G23" s="199"/>
      <c r="H23" s="3"/>
      <c r="I23" s="3"/>
      <c r="J23" s="124"/>
      <c r="K23" s="124"/>
      <c r="L23" s="124"/>
    </row>
    <row r="24" spans="1:9" s="12" customFormat="1" ht="11.25">
      <c r="A24" s="21"/>
      <c r="B24" s="21"/>
      <c r="C24" s="21"/>
      <c r="D24" s="21"/>
      <c r="E24" s="21"/>
      <c r="F24" s="21"/>
      <c r="G24" s="21"/>
      <c r="H24" s="21"/>
      <c r="I24" s="21"/>
    </row>
    <row r="25" spans="1:9" s="12" customFormat="1" ht="13.5" customHeight="1">
      <c r="A25" s="21"/>
      <c r="B25" s="22"/>
      <c r="C25" s="123"/>
      <c r="D25" s="21"/>
      <c r="E25" s="21"/>
      <c r="F25" s="21"/>
      <c r="G25" s="21"/>
      <c r="H25" s="21"/>
      <c r="I25" s="21"/>
    </row>
    <row r="26" spans="1:9" s="12" customFormat="1" ht="11.25">
      <c r="A26" s="21"/>
      <c r="B26" s="21"/>
      <c r="C26" s="21"/>
      <c r="D26" s="21"/>
      <c r="E26" s="21"/>
      <c r="F26" s="21"/>
      <c r="G26" s="21"/>
      <c r="H26" s="21"/>
      <c r="I26" s="21"/>
    </row>
    <row r="27" spans="1:9" s="12" customFormat="1" ht="11.25">
      <c r="A27" s="21"/>
      <c r="B27" s="21"/>
      <c r="C27" s="21"/>
      <c r="D27" s="21"/>
      <c r="E27" s="21"/>
      <c r="F27" s="21"/>
      <c r="G27" s="21"/>
      <c r="H27" s="21"/>
      <c r="I27" s="21"/>
    </row>
    <row r="28" spans="1:9" s="12" customFormat="1" ht="11.25">
      <c r="A28" s="21"/>
      <c r="B28" s="21"/>
      <c r="C28" s="21"/>
      <c r="D28" s="21"/>
      <c r="E28" s="21"/>
      <c r="F28" s="21"/>
      <c r="G28" s="21"/>
      <c r="H28" s="21"/>
      <c r="I28" s="21"/>
    </row>
    <row r="29" spans="1:9" s="12" customFormat="1" ht="11.25">
      <c r="A29" s="21"/>
      <c r="B29" s="21"/>
      <c r="C29" s="21"/>
      <c r="D29" s="21"/>
      <c r="E29" s="21"/>
      <c r="F29" s="21"/>
      <c r="G29" s="21"/>
      <c r="H29" s="21"/>
      <c r="I29" s="21"/>
    </row>
    <row r="30" spans="1:9" s="12" customFormat="1" ht="11.25">
      <c r="A30" s="21"/>
      <c r="B30" s="21"/>
      <c r="C30" s="21"/>
      <c r="D30" s="21"/>
      <c r="E30" s="21"/>
      <c r="F30" s="21"/>
      <c r="G30" s="21"/>
      <c r="H30" s="21"/>
      <c r="I30" s="21"/>
    </row>
    <row r="31" spans="1:9" s="12" customFormat="1" ht="11.25">
      <c r="A31" s="21"/>
      <c r="B31" s="21"/>
      <c r="C31" s="21"/>
      <c r="D31" s="21"/>
      <c r="E31" s="21"/>
      <c r="F31" s="21"/>
      <c r="G31" s="21"/>
      <c r="H31" s="21"/>
      <c r="I31" s="21"/>
    </row>
    <row r="32" spans="1:9" s="12" customFormat="1" ht="11.25">
      <c r="A32" s="21"/>
      <c r="B32" s="21"/>
      <c r="C32" s="21"/>
      <c r="D32" s="21"/>
      <c r="E32" s="21"/>
      <c r="F32" s="21"/>
      <c r="G32" s="21"/>
      <c r="H32" s="21"/>
      <c r="I32" s="21"/>
    </row>
    <row r="33" spans="1:9" s="12" customFormat="1" ht="11.25">
      <c r="A33" s="21"/>
      <c r="B33" s="21"/>
      <c r="C33" s="21"/>
      <c r="D33" s="21"/>
      <c r="E33" s="21"/>
      <c r="F33" s="21"/>
      <c r="G33" s="21"/>
      <c r="H33" s="21"/>
      <c r="I33" s="21"/>
    </row>
    <row r="34" spans="1:9" s="12" customFormat="1" ht="11.25">
      <c r="A34" s="21"/>
      <c r="B34" s="21"/>
      <c r="C34" s="21"/>
      <c r="D34" s="21"/>
      <c r="E34" s="21"/>
      <c r="F34" s="21"/>
      <c r="G34" s="21"/>
      <c r="H34" s="21"/>
      <c r="I34" s="21"/>
    </row>
    <row r="35" spans="1:9" s="12" customFormat="1" ht="11.25">
      <c r="A35" s="21"/>
      <c r="B35" s="21"/>
      <c r="C35" s="21"/>
      <c r="D35" s="21"/>
      <c r="E35" s="21"/>
      <c r="F35" s="21"/>
      <c r="G35" s="21"/>
      <c r="H35" s="21"/>
      <c r="I35" s="21"/>
    </row>
    <row r="36" spans="1:9" s="12" customFormat="1" ht="11.25">
      <c r="A36" s="21"/>
      <c r="B36" s="21"/>
      <c r="C36" s="21"/>
      <c r="D36" s="21"/>
      <c r="E36" s="21"/>
      <c r="F36" s="21"/>
      <c r="G36" s="21"/>
      <c r="H36" s="21"/>
      <c r="I36" s="21"/>
    </row>
    <row r="37" spans="1:9" s="12" customFormat="1" ht="11.25">
      <c r="A37" s="21"/>
      <c r="B37" s="21"/>
      <c r="C37" s="21"/>
      <c r="D37" s="21"/>
      <c r="E37" s="21"/>
      <c r="F37" s="21"/>
      <c r="G37" s="21"/>
      <c r="H37" s="21"/>
      <c r="I37" s="21"/>
    </row>
    <row r="38" spans="1:9" s="12" customFormat="1" ht="11.25">
      <c r="A38" s="21"/>
      <c r="B38" s="21"/>
      <c r="C38" s="21"/>
      <c r="D38" s="21"/>
      <c r="E38" s="21"/>
      <c r="F38" s="21"/>
      <c r="G38" s="21"/>
      <c r="H38" s="21"/>
      <c r="I38" s="21"/>
    </row>
    <row r="39" spans="1:9" s="12" customFormat="1" ht="11.25">
      <c r="A39" s="21"/>
      <c r="B39" s="21"/>
      <c r="C39" s="21"/>
      <c r="D39" s="21"/>
      <c r="E39" s="21"/>
      <c r="F39" s="21"/>
      <c r="G39" s="21"/>
      <c r="H39" s="21"/>
      <c r="I39" s="21"/>
    </row>
    <row r="40" s="12" customFormat="1" ht="11.25"/>
    <row r="41" s="12" customFormat="1" ht="11.25"/>
    <row r="42" s="12" customFormat="1" ht="11.25"/>
    <row r="43" s="12" customFormat="1" ht="11.25"/>
    <row r="44" s="12" customFormat="1" ht="11.25"/>
    <row r="45" s="12" customFormat="1" ht="11.25"/>
    <row r="46" s="12" customFormat="1" ht="11.25"/>
    <row r="47" s="12" customFormat="1" ht="11.25"/>
    <row r="48" s="12" customFormat="1" ht="11.25"/>
    <row r="49" s="12" customFormat="1" ht="11.25"/>
    <row r="50" s="12" customFormat="1" ht="11.25"/>
    <row r="51" s="12" customFormat="1" ht="11.25"/>
    <row r="52" s="12" customFormat="1" ht="11.25"/>
    <row r="53" s="12" customFormat="1" ht="11.25"/>
    <row r="54" s="12" customFormat="1" ht="11.25"/>
    <row r="55" s="12" customFormat="1" ht="11.25"/>
    <row r="56" s="12" customFormat="1" ht="11.25"/>
    <row r="57" s="12" customFormat="1" ht="11.25"/>
    <row r="58" s="12" customFormat="1" ht="11.25"/>
    <row r="59" s="12" customFormat="1" ht="11.25"/>
    <row r="60" s="12" customFormat="1" ht="11.25"/>
    <row r="61" s="12" customFormat="1" ht="11.25"/>
    <row r="62" s="12" customFormat="1" ht="11.25"/>
    <row r="63" s="12" customFormat="1" ht="11.25"/>
    <row r="64" s="12" customFormat="1" ht="11.25"/>
    <row r="65" s="12" customFormat="1" ht="11.25"/>
    <row r="66" s="12" customFormat="1" ht="11.25"/>
    <row r="67" s="12" customFormat="1" ht="11.25"/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  <row r="76" s="12" customFormat="1" ht="11.25"/>
    <row r="77" s="12" customFormat="1" ht="11.25"/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  <row r="93" s="12" customFormat="1" ht="11.25"/>
    <row r="94" s="12" customFormat="1" ht="11.25"/>
    <row r="95" s="12" customFormat="1" ht="11.25"/>
    <row r="96" s="12" customFormat="1" ht="11.25"/>
    <row r="97" s="12" customFormat="1" ht="11.25"/>
    <row r="98" s="12" customFormat="1" ht="11.25"/>
    <row r="99" s="12" customFormat="1" ht="11.25"/>
    <row r="100" s="12" customFormat="1" ht="11.25"/>
    <row r="101" s="12" customFormat="1" ht="11.25"/>
    <row r="102" s="12" customFormat="1" ht="11.25"/>
    <row r="103" s="12" customFormat="1" ht="11.25"/>
    <row r="104" s="12" customFormat="1" ht="11.25"/>
    <row r="105" s="12" customFormat="1" ht="11.25"/>
    <row r="106" s="12" customFormat="1" ht="11.25"/>
    <row r="107" s="12" customFormat="1" ht="11.25"/>
    <row r="108" s="12" customFormat="1" ht="11.25"/>
    <row r="109" s="12" customFormat="1" ht="11.25"/>
    <row r="110" s="12" customFormat="1" ht="11.25"/>
    <row r="111" s="12" customFormat="1" ht="11.25"/>
    <row r="112" s="12" customFormat="1" ht="11.25"/>
    <row r="113" s="12" customFormat="1" ht="11.25"/>
    <row r="114" s="12" customFormat="1" ht="11.25"/>
    <row r="115" s="12" customFormat="1" ht="11.25"/>
    <row r="116" s="12" customFormat="1" ht="11.25"/>
    <row r="117" s="12" customFormat="1" ht="11.25"/>
    <row r="118" s="12" customFormat="1" ht="11.25"/>
    <row r="119" s="12" customFormat="1" ht="11.25"/>
    <row r="120" s="12" customFormat="1" ht="11.25"/>
    <row r="121" s="12" customFormat="1" ht="11.25"/>
    <row r="122" s="12" customFormat="1" ht="11.25"/>
    <row r="123" s="12" customFormat="1" ht="11.25"/>
    <row r="124" s="12" customFormat="1" ht="11.25"/>
    <row r="125" s="12" customFormat="1" ht="11.25"/>
    <row r="126" s="12" customFormat="1" ht="11.25"/>
    <row r="127" s="12" customFormat="1" ht="11.25"/>
    <row r="128" s="12" customFormat="1" ht="11.25"/>
    <row r="129" s="12" customFormat="1" ht="11.25"/>
    <row r="130" s="12" customFormat="1" ht="11.25"/>
    <row r="131" s="12" customFormat="1" ht="11.25"/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  <row r="154" s="12" customFormat="1" ht="11.25"/>
    <row r="155" s="12" customFormat="1" ht="11.25"/>
    <row r="156" s="12" customFormat="1" ht="11.25"/>
    <row r="157" s="12" customFormat="1" ht="11.25"/>
    <row r="158" s="12" customFormat="1" ht="11.25"/>
    <row r="159" s="12" customFormat="1" ht="11.25"/>
    <row r="160" s="12" customFormat="1" ht="11.25"/>
    <row r="161" s="12" customFormat="1" ht="11.25"/>
    <row r="162" s="12" customFormat="1" ht="11.25"/>
    <row r="163" s="12" customFormat="1" ht="11.25"/>
    <row r="164" s="12" customFormat="1" ht="11.25"/>
    <row r="165" s="12" customFormat="1" ht="11.25"/>
    <row r="166" s="12" customFormat="1" ht="11.25"/>
    <row r="167" s="12" customFormat="1" ht="11.25"/>
    <row r="168" s="12" customFormat="1" ht="11.25"/>
    <row r="169" s="12" customFormat="1" ht="11.25"/>
    <row r="170" s="12" customFormat="1" ht="11.25"/>
    <row r="171" s="12" customFormat="1" ht="11.25"/>
    <row r="172" s="12" customFormat="1" ht="11.25"/>
    <row r="173" s="12" customFormat="1" ht="11.25"/>
    <row r="174" s="12" customFormat="1" ht="11.25"/>
    <row r="175" s="12" customFormat="1" ht="11.25"/>
    <row r="176" s="12" customFormat="1" ht="11.25"/>
    <row r="177" s="12" customFormat="1" ht="11.25"/>
    <row r="178" s="12" customFormat="1" ht="11.25"/>
    <row r="179" s="12" customFormat="1" ht="11.25"/>
    <row r="180" s="12" customFormat="1" ht="11.25"/>
    <row r="181" s="12" customFormat="1" ht="11.25"/>
    <row r="182" s="12" customFormat="1" ht="11.25"/>
    <row r="183" s="12" customFormat="1" ht="11.25"/>
    <row r="184" s="12" customFormat="1" ht="11.25"/>
    <row r="185" s="12" customFormat="1" ht="11.25"/>
    <row r="186" s="12" customFormat="1" ht="11.25"/>
    <row r="187" s="12" customFormat="1" ht="11.25"/>
    <row r="188" s="12" customFormat="1" ht="11.25"/>
    <row r="189" s="12" customFormat="1" ht="11.25"/>
    <row r="190" s="12" customFormat="1" ht="11.25"/>
    <row r="191" s="12" customFormat="1" ht="11.25"/>
    <row r="192" s="12" customFormat="1" ht="11.25"/>
    <row r="193" s="12" customFormat="1" ht="11.25"/>
    <row r="194" s="12" customFormat="1" ht="11.25"/>
    <row r="195" s="12" customFormat="1" ht="11.25"/>
    <row r="196" s="12" customFormat="1" ht="11.25"/>
    <row r="197" s="12" customFormat="1" ht="11.25"/>
    <row r="198" s="12" customFormat="1" ht="11.25"/>
    <row r="199" s="12" customFormat="1" ht="11.25"/>
    <row r="200" s="12" customFormat="1" ht="11.25"/>
    <row r="201" s="12" customFormat="1" ht="11.25"/>
    <row r="202" s="12" customFormat="1" ht="11.25"/>
    <row r="203" s="12" customFormat="1" ht="11.25"/>
    <row r="204" s="12" customFormat="1" ht="11.25"/>
    <row r="205" s="12" customFormat="1" ht="11.25"/>
    <row r="206" s="12" customFormat="1" ht="11.25"/>
    <row r="207" s="12" customFormat="1" ht="11.25"/>
    <row r="208" s="12" customFormat="1" ht="11.25"/>
    <row r="209" s="12" customFormat="1" ht="11.25"/>
    <row r="210" s="12" customFormat="1" ht="11.25"/>
    <row r="211" s="12" customFormat="1" ht="11.25"/>
    <row r="212" s="12" customFormat="1" ht="11.25"/>
    <row r="213" s="12" customFormat="1" ht="11.25"/>
    <row r="214" s="12" customFormat="1" ht="11.25"/>
    <row r="215" s="12" customFormat="1" ht="11.25"/>
    <row r="216" s="12" customFormat="1" ht="11.25"/>
    <row r="217" s="12" customFormat="1" ht="11.25"/>
    <row r="218" s="12" customFormat="1" ht="11.25"/>
    <row r="219" s="12" customFormat="1" ht="11.25"/>
    <row r="220" s="12" customFormat="1" ht="11.25"/>
    <row r="221" s="12" customFormat="1" ht="11.25"/>
    <row r="222" s="12" customFormat="1" ht="11.25"/>
    <row r="223" s="12" customFormat="1" ht="11.25"/>
    <row r="224" s="12" customFormat="1" ht="11.25"/>
    <row r="225" s="12" customFormat="1" ht="11.25"/>
    <row r="226" s="12" customFormat="1" ht="11.25"/>
    <row r="227" s="12" customFormat="1" ht="11.25"/>
    <row r="228" s="12" customFormat="1" ht="11.25"/>
    <row r="229" s="12" customFormat="1" ht="11.25"/>
    <row r="230" s="12" customFormat="1" ht="11.25"/>
    <row r="231" s="12" customFormat="1" ht="11.25"/>
    <row r="232" s="12" customFormat="1" ht="11.25"/>
    <row r="233" s="12" customFormat="1" ht="11.25"/>
    <row r="234" s="12" customFormat="1" ht="11.25"/>
    <row r="235" s="12" customFormat="1" ht="11.25"/>
    <row r="236" s="12" customFormat="1" ht="11.25"/>
    <row r="237" s="12" customFormat="1" ht="11.25"/>
    <row r="238" s="12" customFormat="1" ht="11.25"/>
    <row r="239" s="12" customFormat="1" ht="11.25"/>
    <row r="240" s="12" customFormat="1" ht="11.25"/>
    <row r="241" s="12" customFormat="1" ht="11.25"/>
    <row r="242" s="12" customFormat="1" ht="11.25"/>
    <row r="243" s="12" customFormat="1" ht="11.25"/>
    <row r="244" s="12" customFormat="1" ht="11.25"/>
    <row r="245" s="12" customFormat="1" ht="11.25"/>
    <row r="246" s="12" customFormat="1" ht="11.25"/>
    <row r="247" s="12" customFormat="1" ht="11.25"/>
    <row r="248" s="12" customFormat="1" ht="11.25"/>
    <row r="249" s="12" customFormat="1" ht="11.25"/>
    <row r="250" s="12" customFormat="1" ht="11.25"/>
    <row r="251" s="12" customFormat="1" ht="11.25"/>
    <row r="252" s="12" customFormat="1" ht="11.25"/>
    <row r="253" s="12" customFormat="1" ht="11.25"/>
    <row r="254" s="12" customFormat="1" ht="11.25"/>
    <row r="255" s="12" customFormat="1" ht="11.25"/>
    <row r="256" s="12" customFormat="1" ht="11.25"/>
    <row r="257" s="12" customFormat="1" ht="11.25"/>
    <row r="258" s="12" customFormat="1" ht="11.25"/>
    <row r="259" s="12" customFormat="1" ht="11.25"/>
    <row r="260" s="12" customFormat="1" ht="11.25"/>
    <row r="261" s="12" customFormat="1" ht="11.25"/>
    <row r="262" s="12" customFormat="1" ht="11.25"/>
    <row r="263" s="12" customFormat="1" ht="11.25"/>
    <row r="264" s="12" customFormat="1" ht="11.25"/>
    <row r="265" s="12" customFormat="1" ht="11.25"/>
    <row r="266" s="12" customFormat="1" ht="11.25"/>
    <row r="267" s="12" customFormat="1" ht="11.25"/>
    <row r="268" s="12" customFormat="1" ht="11.25"/>
    <row r="269" s="12" customFormat="1" ht="11.25"/>
    <row r="270" s="12" customFormat="1" ht="11.25"/>
    <row r="271" s="12" customFormat="1" ht="11.25"/>
    <row r="272" s="12" customFormat="1" ht="11.25"/>
    <row r="273" s="12" customFormat="1" ht="11.25"/>
    <row r="274" s="12" customFormat="1" ht="11.25"/>
    <row r="275" s="12" customFormat="1" ht="11.25"/>
    <row r="276" s="12" customFormat="1" ht="11.25"/>
    <row r="277" s="12" customFormat="1" ht="11.25"/>
    <row r="278" s="12" customFormat="1" ht="11.25"/>
    <row r="279" s="12" customFormat="1" ht="11.25"/>
    <row r="280" s="12" customFormat="1" ht="11.25"/>
    <row r="281" s="12" customFormat="1" ht="11.25"/>
    <row r="282" s="12" customFormat="1" ht="11.25"/>
    <row r="283" s="12" customFormat="1" ht="11.25"/>
    <row r="284" s="12" customFormat="1" ht="11.25"/>
    <row r="285" s="12" customFormat="1" ht="11.25"/>
    <row r="286" s="12" customFormat="1" ht="11.25"/>
    <row r="287" s="12" customFormat="1" ht="11.25"/>
    <row r="288" s="12" customFormat="1" ht="11.25"/>
    <row r="289" s="12" customFormat="1" ht="11.25"/>
    <row r="290" s="12" customFormat="1" ht="11.25"/>
    <row r="291" s="12" customFormat="1" ht="11.25"/>
    <row r="292" s="12" customFormat="1" ht="11.25"/>
    <row r="293" s="12" customFormat="1" ht="11.25"/>
    <row r="294" s="12" customFormat="1" ht="11.25"/>
    <row r="295" s="12" customFormat="1" ht="11.25"/>
    <row r="296" s="12" customFormat="1" ht="11.25"/>
    <row r="297" s="12" customFormat="1" ht="11.25"/>
    <row r="298" s="12" customFormat="1" ht="11.25"/>
    <row r="299" s="12" customFormat="1" ht="11.25"/>
    <row r="300" s="12" customFormat="1" ht="11.25"/>
    <row r="301" s="12" customFormat="1" ht="11.25"/>
    <row r="302" s="12" customFormat="1" ht="11.25"/>
    <row r="303" s="12" customFormat="1" ht="11.25"/>
    <row r="304" s="12" customFormat="1" ht="11.25"/>
    <row r="305" s="12" customFormat="1" ht="11.25"/>
    <row r="306" s="12" customFormat="1" ht="11.25"/>
    <row r="307" s="12" customFormat="1" ht="11.25"/>
    <row r="308" s="12" customFormat="1" ht="11.25"/>
    <row r="309" s="12" customFormat="1" ht="11.25"/>
    <row r="310" s="12" customFormat="1" ht="11.25"/>
    <row r="311" s="12" customFormat="1" ht="11.25"/>
    <row r="312" s="12" customFormat="1" ht="11.25"/>
    <row r="313" s="12" customFormat="1" ht="11.25"/>
    <row r="314" s="12" customFormat="1" ht="11.25"/>
    <row r="315" s="12" customFormat="1" ht="11.25"/>
    <row r="316" s="12" customFormat="1" ht="11.25"/>
    <row r="317" s="12" customFormat="1" ht="11.25"/>
    <row r="318" s="12" customFormat="1" ht="11.25"/>
    <row r="319" s="12" customFormat="1" ht="11.25"/>
    <row r="320" s="12" customFormat="1" ht="11.25"/>
    <row r="321" s="12" customFormat="1" ht="11.25"/>
    <row r="322" s="12" customFormat="1" ht="11.25"/>
    <row r="323" s="12" customFormat="1" ht="11.25"/>
    <row r="324" s="12" customFormat="1" ht="11.25"/>
    <row r="325" s="12" customFormat="1" ht="11.25"/>
    <row r="326" s="12" customFormat="1" ht="11.25"/>
    <row r="327" s="12" customFormat="1" ht="11.25"/>
    <row r="328" s="12" customFormat="1" ht="11.25"/>
    <row r="329" s="12" customFormat="1" ht="11.25"/>
    <row r="330" s="12" customFormat="1" ht="11.25"/>
    <row r="331" s="12" customFormat="1" ht="11.25"/>
    <row r="332" s="12" customFormat="1" ht="11.25"/>
    <row r="333" s="12" customFormat="1" ht="11.25"/>
    <row r="334" s="12" customFormat="1" ht="11.25"/>
    <row r="335" s="12" customFormat="1" ht="11.25"/>
    <row r="336" s="12" customFormat="1" ht="11.25"/>
    <row r="337" s="12" customFormat="1" ht="11.25"/>
    <row r="338" s="12" customFormat="1" ht="11.25"/>
    <row r="339" s="12" customFormat="1" ht="11.25"/>
    <row r="340" s="12" customFormat="1" ht="11.25"/>
    <row r="341" s="12" customFormat="1" ht="11.25"/>
    <row r="342" s="12" customFormat="1" ht="11.25"/>
    <row r="343" s="12" customFormat="1" ht="11.25"/>
    <row r="344" s="12" customFormat="1" ht="11.25"/>
    <row r="345" s="12" customFormat="1" ht="11.25"/>
    <row r="346" s="12" customFormat="1" ht="11.25"/>
    <row r="347" s="12" customFormat="1" ht="11.25"/>
    <row r="348" s="12" customFormat="1" ht="11.25"/>
    <row r="349" s="12" customFormat="1" ht="11.25"/>
    <row r="350" s="12" customFormat="1" ht="11.25"/>
    <row r="351" s="12" customFormat="1" ht="11.25"/>
    <row r="352" s="12" customFormat="1" ht="11.25"/>
    <row r="353" s="12" customFormat="1" ht="11.25"/>
    <row r="354" s="12" customFormat="1" ht="11.25"/>
    <row r="355" s="12" customFormat="1" ht="11.25"/>
    <row r="356" s="12" customFormat="1" ht="11.25"/>
    <row r="357" s="12" customFormat="1" ht="11.25"/>
    <row r="358" s="12" customFormat="1" ht="11.25"/>
    <row r="359" s="12" customFormat="1" ht="11.25"/>
    <row r="360" s="12" customFormat="1" ht="11.25"/>
    <row r="361" s="12" customFormat="1" ht="11.25"/>
    <row r="362" s="12" customFormat="1" ht="11.25"/>
    <row r="363" s="12" customFormat="1" ht="11.25"/>
    <row r="364" s="12" customFormat="1" ht="11.25"/>
    <row r="365" s="12" customFormat="1" ht="11.25"/>
    <row r="366" s="12" customFormat="1" ht="11.25"/>
    <row r="367" s="12" customFormat="1" ht="11.25"/>
    <row r="368" s="12" customFormat="1" ht="11.25"/>
    <row r="369" s="12" customFormat="1" ht="11.25"/>
    <row r="370" s="12" customFormat="1" ht="11.25"/>
    <row r="371" s="12" customFormat="1" ht="11.25"/>
    <row r="372" s="12" customFormat="1" ht="11.25"/>
    <row r="373" s="12" customFormat="1" ht="11.25"/>
    <row r="374" s="12" customFormat="1" ht="11.25"/>
    <row r="375" s="12" customFormat="1" ht="11.25"/>
    <row r="376" s="12" customFormat="1" ht="11.25"/>
    <row r="377" s="12" customFormat="1" ht="11.25"/>
    <row r="378" s="12" customFormat="1" ht="11.25"/>
    <row r="379" s="12" customFormat="1" ht="11.25"/>
    <row r="380" s="12" customFormat="1" ht="11.25"/>
    <row r="381" s="12" customFormat="1" ht="11.25"/>
    <row r="382" s="12" customFormat="1" ht="11.25"/>
    <row r="383" s="12" customFormat="1" ht="11.25"/>
    <row r="384" s="12" customFormat="1" ht="11.25"/>
    <row r="385" s="12" customFormat="1" ht="11.25"/>
    <row r="386" s="12" customFormat="1" ht="11.25"/>
    <row r="387" s="12" customFormat="1" ht="11.25"/>
    <row r="388" s="12" customFormat="1" ht="11.25"/>
    <row r="389" s="12" customFormat="1" ht="11.25"/>
    <row r="390" s="12" customFormat="1" ht="11.25"/>
    <row r="391" s="12" customFormat="1" ht="11.25"/>
    <row r="392" s="12" customFormat="1" ht="11.25"/>
    <row r="393" s="12" customFormat="1" ht="11.25"/>
    <row r="394" s="12" customFormat="1" ht="11.25"/>
    <row r="395" s="12" customFormat="1" ht="11.25"/>
    <row r="396" s="12" customFormat="1" ht="11.25"/>
    <row r="397" s="12" customFormat="1" ht="11.25"/>
    <row r="398" s="12" customFormat="1" ht="11.25"/>
    <row r="399" s="12" customFormat="1" ht="11.25"/>
    <row r="400" s="12" customFormat="1" ht="11.25"/>
    <row r="401" s="12" customFormat="1" ht="11.25"/>
    <row r="402" s="12" customFormat="1" ht="11.25"/>
    <row r="403" s="12" customFormat="1" ht="11.25"/>
    <row r="404" s="12" customFormat="1" ht="11.25"/>
    <row r="405" s="12" customFormat="1" ht="11.25"/>
    <row r="406" s="12" customFormat="1" ht="11.25"/>
    <row r="407" s="12" customFormat="1" ht="11.25"/>
    <row r="408" s="12" customFormat="1" ht="11.25"/>
    <row r="409" s="12" customFormat="1" ht="11.25"/>
    <row r="410" s="12" customFormat="1" ht="11.25"/>
    <row r="411" s="12" customFormat="1" ht="11.25"/>
    <row r="412" s="12" customFormat="1" ht="11.25"/>
    <row r="413" s="12" customFormat="1" ht="11.25"/>
    <row r="414" s="12" customFormat="1" ht="11.25"/>
    <row r="415" s="12" customFormat="1" ht="11.25"/>
    <row r="416" s="12" customFormat="1" ht="11.25"/>
    <row r="417" s="12" customFormat="1" ht="11.25"/>
    <row r="418" s="12" customFormat="1" ht="11.25"/>
    <row r="419" s="12" customFormat="1" ht="11.25"/>
    <row r="420" s="12" customFormat="1" ht="11.25"/>
    <row r="421" s="12" customFormat="1" ht="11.25"/>
    <row r="422" s="12" customFormat="1" ht="11.25"/>
    <row r="423" s="12" customFormat="1" ht="11.25"/>
    <row r="424" s="12" customFormat="1" ht="11.25"/>
    <row r="425" s="12" customFormat="1" ht="11.25"/>
    <row r="426" s="12" customFormat="1" ht="11.25"/>
    <row r="427" s="12" customFormat="1" ht="11.25"/>
    <row r="428" s="12" customFormat="1" ht="11.25"/>
    <row r="429" s="12" customFormat="1" ht="11.25"/>
    <row r="430" s="12" customFormat="1" ht="11.25"/>
    <row r="431" s="12" customFormat="1" ht="11.25"/>
    <row r="432" s="12" customFormat="1" ht="11.25"/>
    <row r="433" s="12" customFormat="1" ht="11.25"/>
    <row r="434" s="12" customFormat="1" ht="11.25"/>
    <row r="435" s="12" customFormat="1" ht="11.25"/>
    <row r="436" s="12" customFormat="1" ht="11.25"/>
    <row r="437" s="12" customFormat="1" ht="11.25"/>
    <row r="438" s="12" customFormat="1" ht="11.25"/>
    <row r="439" s="12" customFormat="1" ht="11.25"/>
    <row r="440" s="12" customFormat="1" ht="11.25"/>
    <row r="441" s="12" customFormat="1" ht="11.25"/>
    <row r="442" s="12" customFormat="1" ht="11.25"/>
    <row r="443" s="12" customFormat="1" ht="11.25"/>
    <row r="444" s="12" customFormat="1" ht="11.25"/>
    <row r="445" s="12" customFormat="1" ht="11.25"/>
    <row r="446" s="12" customFormat="1" ht="11.25"/>
    <row r="447" s="12" customFormat="1" ht="11.25"/>
    <row r="448" s="12" customFormat="1" ht="11.25"/>
    <row r="449" s="12" customFormat="1" ht="11.25"/>
    <row r="450" s="12" customFormat="1" ht="11.25"/>
    <row r="451" s="12" customFormat="1" ht="11.25"/>
    <row r="452" s="12" customFormat="1" ht="11.25"/>
    <row r="453" s="12" customFormat="1" ht="11.25"/>
    <row r="454" s="12" customFormat="1" ht="11.25"/>
    <row r="455" s="12" customFormat="1" ht="11.25"/>
    <row r="456" s="12" customFormat="1" ht="11.25"/>
    <row r="457" s="12" customFormat="1" ht="11.25"/>
    <row r="458" s="12" customFormat="1" ht="11.25"/>
    <row r="459" s="12" customFormat="1" ht="11.25"/>
    <row r="460" s="12" customFormat="1" ht="11.25"/>
    <row r="461" s="12" customFormat="1" ht="11.25"/>
    <row r="462" s="12" customFormat="1" ht="11.25"/>
    <row r="463" s="12" customFormat="1" ht="11.25"/>
    <row r="464" s="12" customFormat="1" ht="11.25"/>
    <row r="465" s="12" customFormat="1" ht="11.25"/>
    <row r="466" s="12" customFormat="1" ht="11.25"/>
    <row r="467" s="12" customFormat="1" ht="11.25"/>
    <row r="468" s="12" customFormat="1" ht="11.25"/>
    <row r="469" s="12" customFormat="1" ht="11.25"/>
    <row r="470" s="12" customFormat="1" ht="11.25"/>
    <row r="471" s="12" customFormat="1" ht="11.25"/>
    <row r="472" s="12" customFormat="1" ht="11.25"/>
    <row r="473" s="12" customFormat="1" ht="11.25"/>
    <row r="474" s="12" customFormat="1" ht="11.25"/>
    <row r="475" s="12" customFormat="1" ht="11.25"/>
    <row r="476" s="12" customFormat="1" ht="11.25"/>
    <row r="477" s="12" customFormat="1" ht="11.25"/>
    <row r="478" s="12" customFormat="1" ht="11.25"/>
    <row r="479" s="12" customFormat="1" ht="11.25"/>
    <row r="480" s="12" customFormat="1" ht="11.25"/>
    <row r="481" s="12" customFormat="1" ht="11.25"/>
    <row r="482" s="12" customFormat="1" ht="11.25"/>
    <row r="483" s="12" customFormat="1" ht="11.25"/>
    <row r="484" s="12" customFormat="1" ht="11.25"/>
    <row r="485" s="12" customFormat="1" ht="11.25"/>
    <row r="486" s="12" customFormat="1" ht="11.25"/>
    <row r="487" s="12" customFormat="1" ht="11.25"/>
    <row r="488" s="12" customFormat="1" ht="11.25"/>
    <row r="489" s="12" customFormat="1" ht="11.25"/>
    <row r="490" s="12" customFormat="1" ht="11.25"/>
    <row r="491" s="12" customFormat="1" ht="11.25"/>
    <row r="492" s="12" customFormat="1" ht="11.25"/>
    <row r="493" s="12" customFormat="1" ht="11.25"/>
    <row r="494" s="12" customFormat="1" ht="11.25"/>
    <row r="495" s="12" customFormat="1" ht="11.25"/>
    <row r="496" s="12" customFormat="1" ht="11.25"/>
    <row r="497" s="12" customFormat="1" ht="11.25"/>
    <row r="498" s="12" customFormat="1" ht="11.25"/>
    <row r="499" s="12" customFormat="1" ht="11.25"/>
    <row r="500" s="12" customFormat="1" ht="11.25"/>
    <row r="501" s="12" customFormat="1" ht="11.25"/>
    <row r="502" s="12" customFormat="1" ht="11.25"/>
    <row r="503" s="12" customFormat="1" ht="11.25"/>
    <row r="504" s="12" customFormat="1" ht="11.25"/>
    <row r="505" s="12" customFormat="1" ht="11.25"/>
    <row r="506" s="12" customFormat="1" ht="11.25"/>
    <row r="507" s="12" customFormat="1" ht="11.25"/>
    <row r="508" s="12" customFormat="1" ht="11.25"/>
    <row r="509" s="12" customFormat="1" ht="11.25"/>
    <row r="510" s="12" customFormat="1" ht="11.25"/>
    <row r="511" s="12" customFormat="1" ht="11.25"/>
    <row r="512" s="12" customFormat="1" ht="11.25"/>
    <row r="513" s="12" customFormat="1" ht="11.25"/>
    <row r="514" s="12" customFormat="1" ht="11.25"/>
    <row r="515" s="12" customFormat="1" ht="11.25"/>
    <row r="516" s="12" customFormat="1" ht="11.25"/>
    <row r="517" s="12" customFormat="1" ht="11.25"/>
    <row r="518" s="12" customFormat="1" ht="11.25"/>
    <row r="519" s="12" customFormat="1" ht="11.25"/>
    <row r="520" s="12" customFormat="1" ht="11.25"/>
    <row r="521" s="12" customFormat="1" ht="11.25"/>
    <row r="522" s="12" customFormat="1" ht="11.25"/>
    <row r="523" s="12" customFormat="1" ht="11.25"/>
    <row r="524" s="12" customFormat="1" ht="11.25"/>
    <row r="525" s="12" customFormat="1" ht="11.25"/>
    <row r="526" s="12" customFormat="1" ht="11.25"/>
    <row r="527" s="12" customFormat="1" ht="11.25"/>
    <row r="528" s="12" customFormat="1" ht="11.25"/>
    <row r="529" s="12" customFormat="1" ht="11.25"/>
    <row r="530" s="12" customFormat="1" ht="11.25"/>
    <row r="531" s="12" customFormat="1" ht="11.25"/>
    <row r="532" s="12" customFormat="1" ht="11.25"/>
    <row r="533" s="12" customFormat="1" ht="11.25"/>
    <row r="534" s="12" customFormat="1" ht="11.25"/>
    <row r="535" s="12" customFormat="1" ht="11.25"/>
    <row r="536" s="12" customFormat="1" ht="11.25"/>
    <row r="537" s="12" customFormat="1" ht="11.25"/>
    <row r="538" s="12" customFormat="1" ht="11.25"/>
    <row r="539" s="12" customFormat="1" ht="11.25"/>
    <row r="540" s="12" customFormat="1" ht="11.25"/>
    <row r="541" s="12" customFormat="1" ht="11.25"/>
    <row r="542" s="12" customFormat="1" ht="11.25"/>
    <row r="543" s="12" customFormat="1" ht="11.25"/>
    <row r="544" s="12" customFormat="1" ht="11.25"/>
    <row r="545" s="12" customFormat="1" ht="11.25"/>
    <row r="546" s="12" customFormat="1" ht="11.25"/>
    <row r="547" s="12" customFormat="1" ht="11.25"/>
    <row r="548" s="12" customFormat="1" ht="11.25"/>
    <row r="549" s="12" customFormat="1" ht="11.25"/>
    <row r="550" s="12" customFormat="1" ht="11.25"/>
    <row r="551" s="12" customFormat="1" ht="11.25"/>
    <row r="552" s="12" customFormat="1" ht="11.25"/>
    <row r="553" s="12" customFormat="1" ht="11.25"/>
    <row r="554" s="12" customFormat="1" ht="11.25"/>
    <row r="555" s="12" customFormat="1" ht="11.25"/>
    <row r="556" s="12" customFormat="1" ht="11.25"/>
    <row r="557" s="12" customFormat="1" ht="11.25"/>
    <row r="558" s="12" customFormat="1" ht="11.25"/>
    <row r="559" s="12" customFormat="1" ht="11.25"/>
    <row r="560" s="12" customFormat="1" ht="11.25"/>
    <row r="561" s="12" customFormat="1" ht="11.25"/>
    <row r="562" s="12" customFormat="1" ht="11.25"/>
    <row r="563" s="12" customFormat="1" ht="11.25"/>
    <row r="564" s="12" customFormat="1" ht="11.25"/>
    <row r="565" s="12" customFormat="1" ht="11.25"/>
    <row r="566" s="12" customFormat="1" ht="11.25"/>
    <row r="567" s="12" customFormat="1" ht="11.25"/>
    <row r="568" s="12" customFormat="1" ht="11.25"/>
    <row r="569" s="12" customFormat="1" ht="11.25"/>
    <row r="570" s="12" customFormat="1" ht="11.25"/>
    <row r="571" s="12" customFormat="1" ht="11.25"/>
    <row r="572" s="12" customFormat="1" ht="11.25"/>
    <row r="573" s="12" customFormat="1" ht="11.25"/>
    <row r="574" s="12" customFormat="1" ht="11.25"/>
    <row r="575" s="12" customFormat="1" ht="11.25"/>
    <row r="576" s="12" customFormat="1" ht="11.25"/>
    <row r="577" s="12" customFormat="1" ht="11.25"/>
    <row r="578" s="12" customFormat="1" ht="11.25"/>
    <row r="579" s="12" customFormat="1" ht="11.25"/>
    <row r="580" s="12" customFormat="1" ht="11.25"/>
    <row r="581" s="12" customFormat="1" ht="11.25"/>
    <row r="582" s="12" customFormat="1" ht="11.25"/>
    <row r="583" s="12" customFormat="1" ht="11.25"/>
    <row r="584" s="12" customFormat="1" ht="11.25"/>
    <row r="585" s="12" customFormat="1" ht="11.25"/>
    <row r="586" s="12" customFormat="1" ht="11.25"/>
    <row r="587" s="12" customFormat="1" ht="11.25"/>
    <row r="588" s="12" customFormat="1" ht="11.25"/>
    <row r="589" s="12" customFormat="1" ht="11.25"/>
    <row r="590" s="12" customFormat="1" ht="11.25"/>
    <row r="591" s="12" customFormat="1" ht="11.25"/>
    <row r="592" s="12" customFormat="1" ht="11.25"/>
    <row r="593" s="12" customFormat="1" ht="11.25"/>
    <row r="594" s="12" customFormat="1" ht="11.25"/>
    <row r="595" s="12" customFormat="1" ht="11.25"/>
    <row r="596" s="12" customFormat="1" ht="11.25"/>
    <row r="597" s="12" customFormat="1" ht="11.25"/>
    <row r="598" s="12" customFormat="1" ht="11.25"/>
    <row r="599" s="12" customFormat="1" ht="11.25"/>
    <row r="600" s="12" customFormat="1" ht="11.25"/>
    <row r="601" s="12" customFormat="1" ht="11.25"/>
    <row r="602" s="12" customFormat="1" ht="11.25"/>
    <row r="603" s="12" customFormat="1" ht="11.25"/>
    <row r="604" s="12" customFormat="1" ht="11.25"/>
    <row r="605" s="12" customFormat="1" ht="11.25"/>
    <row r="606" s="12" customFormat="1" ht="11.25"/>
    <row r="607" s="12" customFormat="1" ht="11.25"/>
    <row r="608" s="12" customFormat="1" ht="11.25"/>
    <row r="609" s="12" customFormat="1" ht="11.25"/>
    <row r="610" s="12" customFormat="1" ht="11.25"/>
    <row r="611" s="12" customFormat="1" ht="11.25"/>
    <row r="612" s="12" customFormat="1" ht="11.25"/>
    <row r="613" s="12" customFormat="1" ht="11.25"/>
    <row r="614" s="12" customFormat="1" ht="11.25"/>
    <row r="615" s="12" customFormat="1" ht="11.25"/>
    <row r="616" s="12" customFormat="1" ht="11.25"/>
    <row r="617" s="12" customFormat="1" ht="11.25"/>
    <row r="618" s="12" customFormat="1" ht="11.25"/>
    <row r="619" s="12" customFormat="1" ht="11.25"/>
    <row r="620" s="12" customFormat="1" ht="11.25"/>
    <row r="621" s="12" customFormat="1" ht="11.25"/>
    <row r="622" s="12" customFormat="1" ht="11.25"/>
    <row r="623" s="12" customFormat="1" ht="11.25"/>
    <row r="624" s="12" customFormat="1" ht="11.25"/>
    <row r="625" s="12" customFormat="1" ht="11.25"/>
    <row r="626" s="12" customFormat="1" ht="11.25"/>
    <row r="627" s="12" customFormat="1" ht="11.25"/>
    <row r="628" s="12" customFormat="1" ht="11.25"/>
    <row r="629" s="12" customFormat="1" ht="11.25"/>
    <row r="630" s="12" customFormat="1" ht="11.25"/>
    <row r="631" s="12" customFormat="1" ht="11.25"/>
    <row r="632" s="12" customFormat="1" ht="11.25"/>
    <row r="633" s="12" customFormat="1" ht="11.25"/>
    <row r="634" s="12" customFormat="1" ht="11.25"/>
    <row r="635" s="12" customFormat="1" ht="11.25"/>
    <row r="636" s="12" customFormat="1" ht="11.25"/>
    <row r="637" s="12" customFormat="1" ht="11.25"/>
    <row r="638" s="12" customFormat="1" ht="11.25"/>
    <row r="639" s="12" customFormat="1" ht="11.25"/>
    <row r="640" s="12" customFormat="1" ht="11.25"/>
    <row r="641" s="12" customFormat="1" ht="11.25"/>
    <row r="642" s="12" customFormat="1" ht="11.25"/>
    <row r="643" s="12" customFormat="1" ht="11.25"/>
    <row r="644" s="12" customFormat="1" ht="11.25"/>
    <row r="645" s="12" customFormat="1" ht="11.25"/>
    <row r="646" s="12" customFormat="1" ht="11.25"/>
    <row r="647" s="12" customFormat="1" ht="11.25"/>
    <row r="648" s="12" customFormat="1" ht="11.25"/>
    <row r="649" s="12" customFormat="1" ht="11.25"/>
    <row r="650" s="12" customFormat="1" ht="11.25"/>
    <row r="651" s="12" customFormat="1" ht="11.25"/>
    <row r="652" s="12" customFormat="1" ht="11.25"/>
    <row r="653" s="12" customFormat="1" ht="11.25"/>
    <row r="654" s="12" customFormat="1" ht="11.25"/>
    <row r="655" s="12" customFormat="1" ht="11.25"/>
    <row r="656" s="12" customFormat="1" ht="11.25"/>
    <row r="657" s="12" customFormat="1" ht="11.25"/>
    <row r="658" s="12" customFormat="1" ht="11.25"/>
    <row r="659" s="12" customFormat="1" ht="11.25"/>
    <row r="660" s="12" customFormat="1" ht="11.25"/>
    <row r="661" s="12" customFormat="1" ht="11.25"/>
    <row r="662" s="12" customFormat="1" ht="11.25"/>
    <row r="663" s="12" customFormat="1" ht="11.25"/>
    <row r="664" s="12" customFormat="1" ht="11.25"/>
    <row r="665" s="12" customFormat="1" ht="11.25"/>
    <row r="666" s="12" customFormat="1" ht="11.25"/>
    <row r="667" s="12" customFormat="1" ht="11.25"/>
    <row r="668" s="12" customFormat="1" ht="11.25"/>
    <row r="669" s="12" customFormat="1" ht="11.25"/>
    <row r="670" s="12" customFormat="1" ht="11.25"/>
    <row r="671" s="12" customFormat="1" ht="11.25"/>
    <row r="672" s="12" customFormat="1" ht="11.25"/>
    <row r="673" s="12" customFormat="1" ht="11.25"/>
    <row r="674" s="12" customFormat="1" ht="11.25"/>
    <row r="675" s="12" customFormat="1" ht="11.25"/>
    <row r="676" s="12" customFormat="1" ht="11.25"/>
    <row r="677" s="12" customFormat="1" ht="11.25"/>
    <row r="678" s="12" customFormat="1" ht="11.25"/>
    <row r="679" s="12" customFormat="1" ht="11.25"/>
    <row r="680" s="12" customFormat="1" ht="11.25"/>
    <row r="681" s="12" customFormat="1" ht="11.25"/>
    <row r="682" s="12" customFormat="1" ht="11.25"/>
    <row r="683" s="12" customFormat="1" ht="11.25"/>
    <row r="684" s="12" customFormat="1" ht="11.25"/>
    <row r="685" s="12" customFormat="1" ht="11.25"/>
    <row r="686" s="12" customFormat="1" ht="11.25"/>
    <row r="687" s="12" customFormat="1" ht="11.25"/>
    <row r="688" s="12" customFormat="1" ht="11.25"/>
    <row r="689" s="12" customFormat="1" ht="11.25"/>
    <row r="690" s="12" customFormat="1" ht="11.25"/>
    <row r="691" s="12" customFormat="1" ht="11.25"/>
    <row r="692" s="12" customFormat="1" ht="11.25"/>
    <row r="693" s="12" customFormat="1" ht="11.25"/>
    <row r="694" s="12" customFormat="1" ht="11.25"/>
    <row r="695" s="12" customFormat="1" ht="11.25"/>
    <row r="696" s="12" customFormat="1" ht="11.25"/>
    <row r="697" s="12" customFormat="1" ht="11.25"/>
    <row r="698" s="12" customFormat="1" ht="11.25"/>
    <row r="699" s="12" customFormat="1" ht="11.25"/>
    <row r="700" s="12" customFormat="1" ht="11.25"/>
    <row r="701" s="12" customFormat="1" ht="11.25"/>
    <row r="702" s="12" customFormat="1" ht="11.25"/>
    <row r="703" s="12" customFormat="1" ht="11.25"/>
    <row r="704" s="12" customFormat="1" ht="11.25"/>
    <row r="705" s="12" customFormat="1" ht="11.25"/>
    <row r="706" s="12" customFormat="1" ht="11.25"/>
    <row r="707" s="12" customFormat="1" ht="11.25"/>
    <row r="708" s="12" customFormat="1" ht="11.25"/>
    <row r="709" s="12" customFormat="1" ht="11.25"/>
    <row r="710" s="12" customFormat="1" ht="11.25"/>
    <row r="711" s="12" customFormat="1" ht="11.25"/>
    <row r="712" s="12" customFormat="1" ht="11.25"/>
    <row r="713" s="12" customFormat="1" ht="11.25"/>
    <row r="714" s="12" customFormat="1" ht="11.25"/>
    <row r="715" s="12" customFormat="1" ht="11.25"/>
    <row r="716" s="12" customFormat="1" ht="11.25"/>
    <row r="717" s="12" customFormat="1" ht="11.25"/>
    <row r="718" s="12" customFormat="1" ht="11.25"/>
    <row r="719" s="12" customFormat="1" ht="11.25"/>
    <row r="720" s="12" customFormat="1" ht="11.25"/>
    <row r="721" s="12" customFormat="1" ht="11.25"/>
    <row r="722" s="12" customFormat="1" ht="11.25"/>
    <row r="723" s="12" customFormat="1" ht="11.25"/>
    <row r="724" s="12" customFormat="1" ht="11.25"/>
    <row r="725" s="12" customFormat="1" ht="11.25"/>
    <row r="726" s="12" customFormat="1" ht="11.25"/>
    <row r="727" s="12" customFormat="1" ht="11.25"/>
    <row r="728" s="12" customFormat="1" ht="11.25"/>
    <row r="729" s="12" customFormat="1" ht="11.25"/>
    <row r="730" s="12" customFormat="1" ht="11.25"/>
    <row r="731" s="12" customFormat="1" ht="11.25"/>
    <row r="732" s="12" customFormat="1" ht="11.25"/>
    <row r="733" s="12" customFormat="1" ht="11.25"/>
    <row r="734" s="12" customFormat="1" ht="11.25"/>
    <row r="735" s="12" customFormat="1" ht="11.25"/>
    <row r="736" s="12" customFormat="1" ht="11.25"/>
    <row r="737" s="12" customFormat="1" ht="11.25"/>
    <row r="738" s="12" customFormat="1" ht="11.25"/>
    <row r="739" s="12" customFormat="1" ht="11.25"/>
    <row r="740" s="12" customFormat="1" ht="11.25"/>
    <row r="741" s="12" customFormat="1" ht="11.25"/>
    <row r="742" s="12" customFormat="1" ht="11.25"/>
    <row r="743" s="12" customFormat="1" ht="11.25"/>
    <row r="744" s="12" customFormat="1" ht="11.25"/>
    <row r="745" s="12" customFormat="1" ht="11.25"/>
    <row r="746" s="12" customFormat="1" ht="11.25"/>
    <row r="747" s="12" customFormat="1" ht="11.25"/>
    <row r="748" s="12" customFormat="1" ht="11.25"/>
    <row r="749" s="12" customFormat="1" ht="11.25"/>
    <row r="750" s="12" customFormat="1" ht="11.25"/>
    <row r="751" s="12" customFormat="1" ht="11.25"/>
    <row r="752" s="12" customFormat="1" ht="11.25"/>
    <row r="753" s="12" customFormat="1" ht="11.25"/>
    <row r="754" s="12" customFormat="1" ht="11.25"/>
    <row r="755" s="12" customFormat="1" ht="11.25"/>
    <row r="756" s="12" customFormat="1" ht="11.25"/>
    <row r="757" s="12" customFormat="1" ht="11.25"/>
    <row r="758" s="12" customFormat="1" ht="11.25"/>
    <row r="759" s="12" customFormat="1" ht="11.25"/>
    <row r="760" s="12" customFormat="1" ht="11.25"/>
    <row r="761" s="12" customFormat="1" ht="11.25"/>
    <row r="762" s="12" customFormat="1" ht="11.25"/>
    <row r="763" s="12" customFormat="1" ht="11.25"/>
    <row r="764" s="12" customFormat="1" ht="11.25"/>
    <row r="765" s="12" customFormat="1" ht="11.25"/>
    <row r="766" s="12" customFormat="1" ht="11.25"/>
    <row r="767" s="12" customFormat="1" ht="11.25"/>
    <row r="768" s="12" customFormat="1" ht="11.25"/>
    <row r="769" s="12" customFormat="1" ht="11.25"/>
    <row r="770" s="12" customFormat="1" ht="11.25"/>
    <row r="771" s="12" customFormat="1" ht="11.25"/>
    <row r="772" s="12" customFormat="1" ht="11.25"/>
    <row r="773" s="12" customFormat="1" ht="11.25"/>
    <row r="774" s="12" customFormat="1" ht="11.25"/>
    <row r="775" s="12" customFormat="1" ht="11.25"/>
    <row r="776" s="12" customFormat="1" ht="11.25"/>
    <row r="777" s="12" customFormat="1" ht="11.25"/>
    <row r="778" s="12" customFormat="1" ht="11.25"/>
    <row r="779" s="12" customFormat="1" ht="11.25"/>
    <row r="780" s="12" customFormat="1" ht="11.25"/>
    <row r="781" s="12" customFormat="1" ht="11.25"/>
    <row r="782" s="12" customFormat="1" ht="11.25"/>
    <row r="783" s="12" customFormat="1" ht="11.25"/>
    <row r="784" s="12" customFormat="1" ht="11.25"/>
    <row r="785" s="12" customFormat="1" ht="11.25"/>
    <row r="786" s="12" customFormat="1" ht="11.25"/>
    <row r="787" s="12" customFormat="1" ht="11.25"/>
    <row r="788" s="12" customFormat="1" ht="11.25"/>
    <row r="789" s="12" customFormat="1" ht="11.25"/>
    <row r="790" s="12" customFormat="1" ht="11.25"/>
    <row r="791" s="12" customFormat="1" ht="11.25"/>
    <row r="792" s="12" customFormat="1" ht="11.25"/>
    <row r="793" s="12" customFormat="1" ht="11.25"/>
    <row r="794" s="12" customFormat="1" ht="11.25"/>
    <row r="795" s="12" customFormat="1" ht="11.25"/>
    <row r="796" s="12" customFormat="1" ht="11.25"/>
    <row r="797" s="12" customFormat="1" ht="11.25"/>
    <row r="798" s="12" customFormat="1" ht="11.25"/>
    <row r="799" s="12" customFormat="1" ht="11.25"/>
    <row r="800" s="12" customFormat="1" ht="11.25"/>
    <row r="801" s="12" customFormat="1" ht="11.25"/>
    <row r="802" s="12" customFormat="1" ht="11.25"/>
    <row r="803" s="12" customFormat="1" ht="11.25"/>
    <row r="804" s="12" customFormat="1" ht="11.25"/>
    <row r="805" s="12" customFormat="1" ht="11.25"/>
    <row r="806" s="12" customFormat="1" ht="11.25"/>
    <row r="807" s="12" customFormat="1" ht="11.25"/>
    <row r="808" s="12" customFormat="1" ht="11.25"/>
    <row r="809" s="12" customFormat="1" ht="11.25"/>
    <row r="810" s="12" customFormat="1" ht="11.25"/>
    <row r="811" s="12" customFormat="1" ht="11.25"/>
    <row r="812" s="12" customFormat="1" ht="11.25"/>
    <row r="813" s="12" customFormat="1" ht="11.25"/>
    <row r="814" s="12" customFormat="1" ht="11.25"/>
    <row r="815" s="12" customFormat="1" ht="11.25"/>
    <row r="816" s="12" customFormat="1" ht="11.25"/>
    <row r="817" s="12" customFormat="1" ht="11.25"/>
    <row r="818" s="12" customFormat="1" ht="11.25"/>
    <row r="819" s="12" customFormat="1" ht="11.25"/>
    <row r="820" s="12" customFormat="1" ht="11.25"/>
    <row r="821" s="12" customFormat="1" ht="11.25"/>
    <row r="822" s="12" customFormat="1" ht="11.25"/>
    <row r="823" s="12" customFormat="1" ht="11.25"/>
    <row r="824" s="12" customFormat="1" ht="11.25"/>
    <row r="825" s="12" customFormat="1" ht="11.25"/>
    <row r="826" s="12" customFormat="1" ht="11.25"/>
    <row r="827" s="12" customFormat="1" ht="11.25"/>
    <row r="828" s="12" customFormat="1" ht="11.25"/>
    <row r="829" s="12" customFormat="1" ht="11.25"/>
    <row r="830" s="12" customFormat="1" ht="11.25"/>
    <row r="831" s="12" customFormat="1" ht="11.25"/>
    <row r="832" s="12" customFormat="1" ht="11.25"/>
    <row r="833" s="12" customFormat="1" ht="11.25"/>
    <row r="834" s="12" customFormat="1" ht="11.25"/>
    <row r="835" s="12" customFormat="1" ht="11.25"/>
    <row r="836" s="12" customFormat="1" ht="11.25"/>
    <row r="837" s="12" customFormat="1" ht="11.25"/>
    <row r="838" s="12" customFormat="1" ht="11.25"/>
    <row r="839" s="12" customFormat="1" ht="11.25"/>
    <row r="840" s="12" customFormat="1" ht="11.25"/>
    <row r="841" s="12" customFormat="1" ht="11.25"/>
    <row r="842" s="12" customFormat="1" ht="11.25"/>
    <row r="843" s="12" customFormat="1" ht="11.25"/>
    <row r="844" s="12" customFormat="1" ht="11.25"/>
    <row r="845" s="12" customFormat="1" ht="11.25"/>
    <row r="846" s="12" customFormat="1" ht="11.25"/>
    <row r="847" s="12" customFormat="1" ht="11.25"/>
    <row r="848" s="12" customFormat="1" ht="11.25"/>
    <row r="849" s="12" customFormat="1" ht="11.25"/>
    <row r="850" s="12" customFormat="1" ht="11.25"/>
    <row r="851" s="12" customFormat="1" ht="11.25"/>
    <row r="852" s="12" customFormat="1" ht="11.25"/>
    <row r="853" s="12" customFormat="1" ht="11.25"/>
    <row r="854" s="12" customFormat="1" ht="11.25"/>
    <row r="855" s="12" customFormat="1" ht="11.25"/>
    <row r="856" s="12" customFormat="1" ht="11.25"/>
    <row r="857" s="12" customFormat="1" ht="11.25"/>
    <row r="858" s="12" customFormat="1" ht="11.25"/>
    <row r="859" s="12" customFormat="1" ht="11.25"/>
    <row r="860" s="12" customFormat="1" ht="11.25"/>
    <row r="861" s="12" customFormat="1" ht="11.25"/>
    <row r="862" s="12" customFormat="1" ht="11.25"/>
    <row r="863" s="12" customFormat="1" ht="11.25"/>
    <row r="864" s="12" customFormat="1" ht="11.25"/>
    <row r="865" s="12" customFormat="1" ht="11.25"/>
    <row r="866" s="12" customFormat="1" ht="11.25"/>
    <row r="867" s="12" customFormat="1" ht="11.25"/>
    <row r="868" s="12" customFormat="1" ht="11.25"/>
    <row r="869" s="12" customFormat="1" ht="11.25"/>
    <row r="870" s="12" customFormat="1" ht="11.25"/>
    <row r="871" s="12" customFormat="1" ht="11.25"/>
    <row r="872" s="12" customFormat="1" ht="11.25"/>
    <row r="873" s="12" customFormat="1" ht="11.25"/>
    <row r="874" s="12" customFormat="1" ht="11.25"/>
    <row r="875" s="12" customFormat="1" ht="11.25"/>
    <row r="876" s="12" customFormat="1" ht="11.25"/>
    <row r="877" s="12" customFormat="1" ht="11.25"/>
    <row r="878" s="12" customFormat="1" ht="11.25"/>
    <row r="879" s="12" customFormat="1" ht="11.25"/>
    <row r="880" s="12" customFormat="1" ht="11.25"/>
    <row r="881" s="12" customFormat="1" ht="11.25"/>
    <row r="882" s="12" customFormat="1" ht="11.25"/>
    <row r="883" s="12" customFormat="1" ht="11.25"/>
    <row r="884" s="12" customFormat="1" ht="11.25"/>
    <row r="885" s="12" customFormat="1" ht="11.25"/>
    <row r="886" s="12" customFormat="1" ht="11.25"/>
    <row r="887" s="12" customFormat="1" ht="11.25"/>
    <row r="888" s="12" customFormat="1" ht="11.25"/>
    <row r="889" s="12" customFormat="1" ht="11.25"/>
    <row r="890" s="12" customFormat="1" ht="11.25"/>
    <row r="891" s="12" customFormat="1" ht="11.25"/>
    <row r="892" s="12" customFormat="1" ht="11.25"/>
    <row r="893" s="12" customFormat="1" ht="11.25"/>
    <row r="894" s="12" customFormat="1" ht="11.25"/>
    <row r="895" s="12" customFormat="1" ht="11.25"/>
    <row r="896" s="12" customFormat="1" ht="11.25"/>
    <row r="897" s="12" customFormat="1" ht="11.25"/>
    <row r="898" s="12" customFormat="1" ht="11.25"/>
    <row r="899" s="12" customFormat="1" ht="11.25"/>
    <row r="900" s="12" customFormat="1" ht="11.25"/>
    <row r="901" s="12" customFormat="1" ht="11.25"/>
    <row r="902" s="12" customFormat="1" ht="11.25"/>
    <row r="903" s="12" customFormat="1" ht="11.25"/>
    <row r="904" s="12" customFormat="1" ht="11.25"/>
    <row r="905" s="12" customFormat="1" ht="11.25"/>
    <row r="906" s="12" customFormat="1" ht="11.25"/>
    <row r="907" s="12" customFormat="1" ht="11.25"/>
    <row r="908" s="12" customFormat="1" ht="11.25"/>
    <row r="909" s="12" customFormat="1" ht="11.25"/>
    <row r="910" s="12" customFormat="1" ht="11.25"/>
    <row r="911" s="12" customFormat="1" ht="11.25"/>
    <row r="912" s="12" customFormat="1" ht="11.25"/>
    <row r="913" s="12" customFormat="1" ht="11.25"/>
    <row r="914" s="12" customFormat="1" ht="11.25"/>
    <row r="915" s="12" customFormat="1" ht="11.25"/>
    <row r="916" s="12" customFormat="1" ht="11.25"/>
    <row r="917" s="12" customFormat="1" ht="11.25"/>
    <row r="918" s="12" customFormat="1" ht="11.25"/>
    <row r="919" s="12" customFormat="1" ht="11.25"/>
    <row r="920" s="12" customFormat="1" ht="11.25"/>
    <row r="921" s="12" customFormat="1" ht="11.25"/>
    <row r="922" s="12" customFormat="1" ht="11.25"/>
    <row r="923" s="12" customFormat="1" ht="11.25"/>
    <row r="924" s="12" customFormat="1" ht="11.25"/>
    <row r="925" s="12" customFormat="1" ht="11.25"/>
    <row r="926" s="12" customFormat="1" ht="11.25"/>
    <row r="927" s="12" customFormat="1" ht="11.25"/>
    <row r="928" s="12" customFormat="1" ht="11.25"/>
    <row r="929" s="12" customFormat="1" ht="11.25"/>
    <row r="930" s="12" customFormat="1" ht="11.25"/>
    <row r="931" s="12" customFormat="1" ht="11.25"/>
    <row r="932" s="12" customFormat="1" ht="11.25"/>
    <row r="933" s="12" customFormat="1" ht="11.25"/>
    <row r="934" s="12" customFormat="1" ht="11.25"/>
    <row r="935" s="12" customFormat="1" ht="11.25"/>
    <row r="936" s="12" customFormat="1" ht="11.25"/>
    <row r="937" s="12" customFormat="1" ht="11.25"/>
    <row r="938" s="12" customFormat="1" ht="11.25"/>
    <row r="939" s="12" customFormat="1" ht="11.25"/>
    <row r="940" s="12" customFormat="1" ht="11.25"/>
    <row r="941" s="12" customFormat="1" ht="11.25"/>
    <row r="942" s="12" customFormat="1" ht="11.25"/>
    <row r="943" s="12" customFormat="1" ht="11.25"/>
    <row r="944" s="12" customFormat="1" ht="11.25"/>
    <row r="945" s="12" customFormat="1" ht="11.25"/>
    <row r="946" s="12" customFormat="1" ht="11.25"/>
    <row r="947" s="12" customFormat="1" ht="11.25"/>
    <row r="948" s="12" customFormat="1" ht="11.25"/>
    <row r="949" s="12" customFormat="1" ht="11.25"/>
    <row r="950" s="12" customFormat="1" ht="11.25"/>
    <row r="951" s="12" customFormat="1" ht="11.25"/>
    <row r="952" s="12" customFormat="1" ht="11.25"/>
    <row r="953" s="12" customFormat="1" ht="11.25"/>
    <row r="954" s="12" customFormat="1" ht="11.25"/>
    <row r="955" s="12" customFormat="1" ht="11.25"/>
    <row r="956" s="12" customFormat="1" ht="11.25"/>
    <row r="957" s="12" customFormat="1" ht="11.25"/>
    <row r="958" s="12" customFormat="1" ht="11.25"/>
    <row r="959" s="12" customFormat="1" ht="11.25"/>
    <row r="960" s="12" customFormat="1" ht="11.25"/>
    <row r="961" s="12" customFormat="1" ht="11.25"/>
    <row r="962" s="12" customFormat="1" ht="11.25"/>
    <row r="963" s="12" customFormat="1" ht="11.25"/>
    <row r="964" s="12" customFormat="1" ht="11.25"/>
    <row r="965" s="12" customFormat="1" ht="11.25"/>
    <row r="966" s="12" customFormat="1" ht="11.25"/>
    <row r="967" s="12" customFormat="1" ht="11.25"/>
    <row r="968" s="12" customFormat="1" ht="11.25"/>
    <row r="969" s="12" customFormat="1" ht="11.25"/>
    <row r="970" s="12" customFormat="1" ht="11.25"/>
    <row r="971" s="12" customFormat="1" ht="11.25"/>
    <row r="972" s="12" customFormat="1" ht="11.25"/>
    <row r="973" s="12" customFormat="1" ht="11.25"/>
    <row r="974" s="12" customFormat="1" ht="11.25"/>
    <row r="975" s="12" customFormat="1" ht="11.25"/>
    <row r="976" s="12" customFormat="1" ht="11.25"/>
    <row r="977" s="12" customFormat="1" ht="11.25"/>
    <row r="978" s="12" customFormat="1" ht="11.25"/>
    <row r="979" s="12" customFormat="1" ht="11.25"/>
    <row r="980" s="12" customFormat="1" ht="11.25"/>
    <row r="981" s="12" customFormat="1" ht="11.25"/>
    <row r="982" s="12" customFormat="1" ht="11.25"/>
    <row r="983" s="12" customFormat="1" ht="11.25"/>
    <row r="984" s="12" customFormat="1" ht="11.25"/>
    <row r="985" s="12" customFormat="1" ht="11.25"/>
    <row r="986" s="12" customFormat="1" ht="11.25"/>
    <row r="987" s="12" customFormat="1" ht="11.25"/>
    <row r="988" s="12" customFormat="1" ht="11.25"/>
    <row r="989" s="12" customFormat="1" ht="11.25"/>
    <row r="990" s="12" customFormat="1" ht="11.25"/>
    <row r="991" s="12" customFormat="1" ht="11.25"/>
    <row r="992" s="12" customFormat="1" ht="11.25"/>
    <row r="993" s="12" customFormat="1" ht="11.25"/>
    <row r="994" s="12" customFormat="1" ht="11.25"/>
    <row r="995" s="12" customFormat="1" ht="11.25"/>
    <row r="996" s="12" customFormat="1" ht="11.25"/>
    <row r="997" s="12" customFormat="1" ht="11.25"/>
    <row r="998" s="12" customFormat="1" ht="11.25"/>
    <row r="999" s="12" customFormat="1" ht="11.25"/>
    <row r="1000" s="12" customFormat="1" ht="11.25"/>
    <row r="1001" s="12" customFormat="1" ht="11.25"/>
    <row r="1002" s="12" customFormat="1" ht="11.25"/>
    <row r="1003" s="12" customFormat="1" ht="11.25"/>
    <row r="1004" s="12" customFormat="1" ht="11.25"/>
    <row r="1005" s="12" customFormat="1" ht="11.25"/>
    <row r="1006" s="12" customFormat="1" ht="11.25"/>
    <row r="1007" s="12" customFormat="1" ht="11.25"/>
    <row r="1008" s="12" customFormat="1" ht="11.25"/>
    <row r="1009" s="12" customFormat="1" ht="11.25"/>
    <row r="1010" s="12" customFormat="1" ht="11.25"/>
    <row r="1011" s="12" customFormat="1" ht="11.25"/>
    <row r="1012" s="12" customFormat="1" ht="11.25"/>
    <row r="1013" s="12" customFormat="1" ht="11.25"/>
    <row r="1014" s="12" customFormat="1" ht="11.25"/>
    <row r="1015" s="12" customFormat="1" ht="11.25"/>
    <row r="1016" s="12" customFormat="1" ht="11.25"/>
    <row r="1017" s="12" customFormat="1" ht="11.25"/>
    <row r="1018" s="12" customFormat="1" ht="11.25"/>
    <row r="1019" s="12" customFormat="1" ht="11.25"/>
    <row r="1020" s="12" customFormat="1" ht="11.25"/>
    <row r="1021" s="12" customFormat="1" ht="11.25"/>
    <row r="1022" s="12" customFormat="1" ht="11.25"/>
    <row r="1023" s="12" customFormat="1" ht="11.25"/>
    <row r="1024" s="12" customFormat="1" ht="11.25"/>
    <row r="1025" s="12" customFormat="1" ht="11.25"/>
    <row r="1026" s="12" customFormat="1" ht="11.25"/>
    <row r="1027" s="12" customFormat="1" ht="11.25"/>
    <row r="1028" s="12" customFormat="1" ht="11.25"/>
    <row r="1029" s="12" customFormat="1" ht="11.25"/>
    <row r="1030" s="12" customFormat="1" ht="11.25"/>
    <row r="1031" s="12" customFormat="1" ht="11.25"/>
    <row r="1032" s="12" customFormat="1" ht="11.25"/>
    <row r="1033" s="12" customFormat="1" ht="11.25"/>
    <row r="1034" s="12" customFormat="1" ht="11.25"/>
    <row r="1035" s="12" customFormat="1" ht="11.25"/>
    <row r="1036" s="12" customFormat="1" ht="11.25"/>
    <row r="1037" s="12" customFormat="1" ht="11.25"/>
    <row r="1038" s="12" customFormat="1" ht="11.25"/>
    <row r="1039" s="12" customFormat="1" ht="11.25"/>
    <row r="1040" s="12" customFormat="1" ht="11.25"/>
    <row r="1041" s="12" customFormat="1" ht="11.25"/>
    <row r="1042" s="12" customFormat="1" ht="11.25"/>
    <row r="1043" s="12" customFormat="1" ht="11.25"/>
    <row r="1044" s="12" customFormat="1" ht="11.25"/>
    <row r="1045" s="12" customFormat="1" ht="11.25"/>
    <row r="1046" s="12" customFormat="1" ht="11.25"/>
    <row r="1047" s="12" customFormat="1" ht="11.25"/>
    <row r="1048" s="12" customFormat="1" ht="11.25"/>
    <row r="1049" s="12" customFormat="1" ht="11.25"/>
    <row r="1050" s="12" customFormat="1" ht="11.25"/>
    <row r="1051" s="12" customFormat="1" ht="11.25"/>
    <row r="1052" s="12" customFormat="1" ht="11.25"/>
    <row r="1053" s="12" customFormat="1" ht="11.25"/>
    <row r="1054" s="12" customFormat="1" ht="11.25"/>
    <row r="1055" s="12" customFormat="1" ht="11.25"/>
    <row r="1056" s="12" customFormat="1" ht="11.25"/>
    <row r="1057" s="12" customFormat="1" ht="11.25"/>
    <row r="1058" s="12" customFormat="1" ht="11.25"/>
    <row r="1059" s="12" customFormat="1" ht="11.25"/>
    <row r="1060" s="12" customFormat="1" ht="11.25"/>
    <row r="1061" s="12" customFormat="1" ht="11.25"/>
    <row r="1062" s="12" customFormat="1" ht="11.25"/>
    <row r="1063" s="12" customFormat="1" ht="11.25"/>
    <row r="1064" s="12" customFormat="1" ht="11.25"/>
    <row r="1065" s="12" customFormat="1" ht="11.25"/>
    <row r="1066" s="12" customFormat="1" ht="11.25"/>
    <row r="1067" s="12" customFormat="1" ht="11.25"/>
    <row r="1068" s="12" customFormat="1" ht="11.25"/>
    <row r="1069" s="12" customFormat="1" ht="11.25"/>
    <row r="1070" s="12" customFormat="1" ht="11.25"/>
    <row r="1071" s="12" customFormat="1" ht="11.25"/>
    <row r="1072" s="12" customFormat="1" ht="11.25"/>
    <row r="1073" s="12" customFormat="1" ht="11.25"/>
    <row r="1074" s="12" customFormat="1" ht="11.25"/>
    <row r="1075" s="12" customFormat="1" ht="11.25"/>
    <row r="1076" s="12" customFormat="1" ht="11.25"/>
    <row r="1077" s="12" customFormat="1" ht="11.25"/>
    <row r="1078" s="12" customFormat="1" ht="11.25"/>
    <row r="1079" s="12" customFormat="1" ht="11.25"/>
    <row r="1080" s="12" customFormat="1" ht="11.25"/>
    <row r="1081" s="12" customFormat="1" ht="11.25"/>
    <row r="1082" s="12" customFormat="1" ht="11.25"/>
    <row r="1083" s="12" customFormat="1" ht="11.25"/>
    <row r="1084" s="12" customFormat="1" ht="11.25"/>
    <row r="1085" s="12" customFormat="1" ht="11.25"/>
    <row r="1086" s="12" customFormat="1" ht="11.25"/>
    <row r="1087" s="12" customFormat="1" ht="11.25"/>
    <row r="1088" s="12" customFormat="1" ht="11.25"/>
    <row r="1089" s="12" customFormat="1" ht="11.25"/>
    <row r="1090" s="12" customFormat="1" ht="11.25"/>
    <row r="1091" s="12" customFormat="1" ht="11.25"/>
    <row r="1092" s="12" customFormat="1" ht="11.25"/>
    <row r="1093" s="12" customFormat="1" ht="11.25"/>
    <row r="1094" s="12" customFormat="1" ht="11.25"/>
    <row r="1095" s="12" customFormat="1" ht="11.25"/>
    <row r="1096" s="12" customFormat="1" ht="11.25"/>
    <row r="1097" s="12" customFormat="1" ht="11.25"/>
    <row r="1098" s="12" customFormat="1" ht="11.25"/>
    <row r="1099" s="12" customFormat="1" ht="11.25"/>
    <row r="1100" s="12" customFormat="1" ht="11.25"/>
    <row r="1101" s="12" customFormat="1" ht="11.25"/>
    <row r="1102" s="12" customFormat="1" ht="11.25"/>
    <row r="1103" s="12" customFormat="1" ht="11.25"/>
    <row r="1104" s="12" customFormat="1" ht="11.25"/>
    <row r="1105" s="12" customFormat="1" ht="11.25"/>
    <row r="1106" s="12" customFormat="1" ht="11.25"/>
    <row r="1107" s="12" customFormat="1" ht="11.25"/>
    <row r="1108" s="12" customFormat="1" ht="11.25"/>
    <row r="1109" s="12" customFormat="1" ht="11.25"/>
    <row r="1110" s="12" customFormat="1" ht="11.25"/>
    <row r="1111" s="12" customFormat="1" ht="11.25"/>
    <row r="1112" s="12" customFormat="1" ht="11.25"/>
    <row r="1113" s="12" customFormat="1" ht="11.25"/>
    <row r="1114" s="12" customFormat="1" ht="11.25"/>
    <row r="1115" s="12" customFormat="1" ht="11.25"/>
    <row r="1116" s="12" customFormat="1" ht="11.25"/>
    <row r="1117" s="12" customFormat="1" ht="11.25"/>
    <row r="1118" s="12" customFormat="1" ht="11.25"/>
    <row r="1119" s="12" customFormat="1" ht="11.25"/>
    <row r="1120" s="12" customFormat="1" ht="11.25"/>
    <row r="1121" s="12" customFormat="1" ht="11.25"/>
    <row r="1122" s="12" customFormat="1" ht="11.25"/>
    <row r="1123" s="12" customFormat="1" ht="11.25"/>
    <row r="1124" s="12" customFormat="1" ht="11.25"/>
    <row r="1125" s="12" customFormat="1" ht="11.25"/>
    <row r="1126" s="12" customFormat="1" ht="11.25"/>
    <row r="1127" s="12" customFormat="1" ht="11.25"/>
    <row r="1128" s="12" customFormat="1" ht="11.25"/>
    <row r="1129" s="12" customFormat="1" ht="11.25"/>
    <row r="1130" s="12" customFormat="1" ht="11.25"/>
    <row r="1131" s="12" customFormat="1" ht="11.25"/>
    <row r="1132" s="12" customFormat="1" ht="11.25"/>
    <row r="1133" s="12" customFormat="1" ht="11.25"/>
    <row r="1134" s="12" customFormat="1" ht="11.25"/>
    <row r="1135" s="12" customFormat="1" ht="11.25"/>
    <row r="1136" s="12" customFormat="1" ht="11.25"/>
    <row r="1137" s="12" customFormat="1" ht="11.25"/>
    <row r="1138" s="12" customFormat="1" ht="11.25"/>
    <row r="1139" s="12" customFormat="1" ht="11.25"/>
    <row r="1140" s="12" customFormat="1" ht="11.25"/>
    <row r="1141" s="12" customFormat="1" ht="11.25"/>
    <row r="1142" s="12" customFormat="1" ht="11.25"/>
    <row r="1143" s="12" customFormat="1" ht="11.25"/>
    <row r="1144" s="12" customFormat="1" ht="11.25"/>
    <row r="1145" s="12" customFormat="1" ht="11.25"/>
    <row r="1146" s="12" customFormat="1" ht="11.25"/>
    <row r="1147" s="12" customFormat="1" ht="11.25"/>
    <row r="1148" s="12" customFormat="1" ht="11.25"/>
    <row r="1149" s="12" customFormat="1" ht="11.25"/>
    <row r="1150" s="12" customFormat="1" ht="11.25"/>
    <row r="1151" s="12" customFormat="1" ht="11.25"/>
    <row r="1152" s="12" customFormat="1" ht="11.25"/>
  </sheetData>
  <sheetProtection/>
  <mergeCells count="18">
    <mergeCell ref="I15:I16"/>
    <mergeCell ref="F5:H5"/>
    <mergeCell ref="C6:E6"/>
    <mergeCell ref="F6:H6"/>
    <mergeCell ref="D15:F15"/>
    <mergeCell ref="C15:C16"/>
    <mergeCell ref="G15:G16"/>
    <mergeCell ref="C5:E5"/>
    <mergeCell ref="A1:B6"/>
    <mergeCell ref="A8:B8"/>
    <mergeCell ref="A9:B9"/>
    <mergeCell ref="A23:B23"/>
    <mergeCell ref="H15:H16"/>
    <mergeCell ref="A17:I17"/>
    <mergeCell ref="A15:A16"/>
    <mergeCell ref="B15:B16"/>
    <mergeCell ref="A10:B10"/>
    <mergeCell ref="C1:H4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8"/>
  <sheetViews>
    <sheetView showGridLines="0" zoomScalePageLayoutView="0" workbookViewId="0" topLeftCell="A7">
      <selection activeCell="G27" sqref="G27"/>
    </sheetView>
  </sheetViews>
  <sheetFormatPr defaultColWidth="11.421875" defaultRowHeight="12.75"/>
  <cols>
    <col min="1" max="1" width="7.28125" style="5" customWidth="1"/>
    <col min="2" max="2" width="21.140625" style="5" customWidth="1"/>
    <col min="3" max="3" width="18.8515625" style="5" customWidth="1"/>
    <col min="4" max="4" width="20.00390625" style="5" customWidth="1"/>
    <col min="5" max="5" width="25.57421875" style="5" hidden="1" customWidth="1"/>
    <col min="6" max="6" width="8.7109375" style="5" customWidth="1"/>
    <col min="7" max="8" width="10.57421875" style="5" customWidth="1"/>
    <col min="9" max="9" width="12.8515625" style="5" customWidth="1"/>
    <col min="10" max="10" width="8.57421875" style="5" customWidth="1"/>
    <col min="11" max="11" width="11.00390625" style="5" customWidth="1"/>
    <col min="12" max="12" width="8.7109375" style="5" customWidth="1"/>
    <col min="13" max="13" width="9.00390625" style="5" customWidth="1"/>
    <col min="14" max="14" width="8.7109375" style="5" customWidth="1"/>
    <col min="15" max="15" width="8.8515625" style="5" customWidth="1"/>
    <col min="16" max="16" width="8.7109375" style="5" customWidth="1"/>
    <col min="17" max="17" width="9.7109375" style="5" customWidth="1"/>
    <col min="18" max="18" width="10.7109375" style="5" customWidth="1"/>
    <col min="19" max="19" width="10.8515625" style="5" customWidth="1"/>
    <col min="20" max="21" width="8.57421875" style="5" customWidth="1"/>
    <col min="22" max="22" width="9.57421875" style="5" customWidth="1"/>
    <col min="23" max="23" width="9.421875" style="5" customWidth="1"/>
    <col min="24" max="24" width="10.140625" style="5" customWidth="1"/>
    <col min="25" max="26" width="8.8515625" style="5" customWidth="1"/>
    <col min="27" max="27" width="8.7109375" style="5" customWidth="1"/>
    <col min="28" max="28" width="10.140625" style="5" customWidth="1"/>
    <col min="29" max="29" width="9.140625" style="5" customWidth="1"/>
    <col min="30" max="30" width="9.7109375" style="5" customWidth="1"/>
    <col min="31" max="31" width="8.7109375" style="5" customWidth="1"/>
    <col min="32" max="32" width="9.28125" style="5" customWidth="1"/>
    <col min="33" max="34" width="9.57421875" style="5" customWidth="1"/>
    <col min="35" max="35" width="8.8515625" style="5" customWidth="1"/>
    <col min="36" max="36" width="12.57421875" style="5" customWidth="1"/>
    <col min="37" max="16384" width="11.421875" style="5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10" s="24" customFormat="1" ht="18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  <c r="J5" s="23"/>
    </row>
    <row r="6" spans="1:10" ht="15.75" customHeight="1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9"/>
    </row>
    <row r="7" spans="1:10" s="14" customFormat="1" ht="14.25">
      <c r="A7" s="13" t="s">
        <v>7</v>
      </c>
      <c r="B7" s="13"/>
      <c r="C7" s="320" t="str">
        <f>'POA-01'!C7</f>
        <v>PROMOCIÓN EMPRESARIAL Y SISTEMAS DE PRODUCCIÓN SOSTENIBLE</v>
      </c>
      <c r="D7" s="320"/>
      <c r="E7" s="320"/>
      <c r="F7" s="320"/>
      <c r="G7" s="320"/>
      <c r="H7" s="320"/>
      <c r="I7" s="201"/>
      <c r="J7" s="15"/>
    </row>
    <row r="8" spans="1:10" s="14" customFormat="1" ht="14.25">
      <c r="A8" s="253" t="s">
        <v>8</v>
      </c>
      <c r="B8" s="253"/>
      <c r="C8" s="202">
        <f>+'POA-05'!C8</f>
        <v>288668057</v>
      </c>
      <c r="D8" s="189"/>
      <c r="E8" s="122"/>
      <c r="G8" s="19"/>
      <c r="H8" s="19"/>
      <c r="I8" s="19"/>
      <c r="J8" s="15"/>
    </row>
    <row r="9" spans="1:10" s="14" customFormat="1" ht="14.25">
      <c r="A9" s="253" t="s">
        <v>175</v>
      </c>
      <c r="B9" s="253"/>
      <c r="C9" s="189"/>
      <c r="D9" s="189"/>
      <c r="E9" s="122"/>
      <c r="G9" s="19"/>
      <c r="H9" s="19"/>
      <c r="I9" s="19"/>
      <c r="J9" s="15"/>
    </row>
    <row r="10" spans="1:10" s="14" customFormat="1" ht="14.25">
      <c r="A10" s="253" t="s">
        <v>176</v>
      </c>
      <c r="B10" s="253"/>
      <c r="C10" s="202">
        <f>+'POA-01'!C10</f>
        <v>288668057</v>
      </c>
      <c r="D10" s="189"/>
      <c r="E10" s="122"/>
      <c r="G10" s="19"/>
      <c r="H10" s="19"/>
      <c r="I10" s="19"/>
      <c r="J10" s="15"/>
    </row>
    <row r="11" spans="1:10" s="14" customFormat="1" ht="14.25">
      <c r="A11" s="13"/>
      <c r="B11" s="13"/>
      <c r="C11" s="189"/>
      <c r="D11" s="189"/>
      <c r="E11" s="122"/>
      <c r="G11" s="19"/>
      <c r="H11" s="19"/>
      <c r="I11" s="19"/>
      <c r="J11" s="15"/>
    </row>
    <row r="12" spans="1:10" s="14" customFormat="1" ht="15" customHeight="1">
      <c r="A12" s="13"/>
      <c r="B12" s="13"/>
      <c r="C12" s="13"/>
      <c r="D12" s="19"/>
      <c r="E12" s="19"/>
      <c r="F12" s="19"/>
      <c r="G12" s="19"/>
      <c r="H12" s="19"/>
      <c r="I12" s="19"/>
      <c r="J12" s="15"/>
    </row>
    <row r="13" spans="1:10" s="14" customFormat="1" ht="14.25">
      <c r="A13" s="15" t="s">
        <v>8</v>
      </c>
      <c r="B13" s="15"/>
      <c r="C13" s="319">
        <f>+'POA-01'!C8</f>
        <v>288668057</v>
      </c>
      <c r="D13" s="319"/>
      <c r="E13" s="19"/>
      <c r="F13" s="19"/>
      <c r="G13" s="19"/>
      <c r="H13" s="19"/>
      <c r="I13" s="19"/>
      <c r="J13" s="15"/>
    </row>
    <row r="14" spans="1:10" s="14" customFormat="1" ht="14.25">
      <c r="A14" s="15"/>
      <c r="B14" s="15"/>
      <c r="C14" s="28"/>
      <c r="D14" s="122" t="s">
        <v>116</v>
      </c>
      <c r="E14" s="19"/>
      <c r="F14" s="19"/>
      <c r="G14" s="19"/>
      <c r="H14" s="19"/>
      <c r="I14" s="19"/>
      <c r="J14" s="15"/>
    </row>
    <row r="15" s="12" customFormat="1" ht="11.25"/>
    <row r="16" spans="1:4" s="16" customFormat="1" ht="12.75" thickBot="1">
      <c r="A16" s="20" t="s">
        <v>46</v>
      </c>
      <c r="B16" s="20"/>
      <c r="D16" s="17" t="s">
        <v>47</v>
      </c>
    </row>
    <row r="17" spans="1:4" s="12" customFormat="1" ht="12.75" customHeight="1" thickBot="1">
      <c r="A17" s="88" t="s">
        <v>48</v>
      </c>
      <c r="B17" s="315" t="s">
        <v>33</v>
      </c>
      <c r="C17" s="316"/>
      <c r="D17" s="89" t="s">
        <v>25</v>
      </c>
    </row>
    <row r="18" spans="1:4" s="12" customFormat="1" ht="11.25">
      <c r="A18" s="86">
        <v>2</v>
      </c>
      <c r="B18" s="317" t="s">
        <v>144</v>
      </c>
      <c r="C18" s="318"/>
      <c r="D18" s="87">
        <f>SUM(D19:D32)</f>
        <v>2000000</v>
      </c>
    </row>
    <row r="19" spans="1:4" s="12" customFormat="1" ht="11.25">
      <c r="A19" s="63" t="s">
        <v>120</v>
      </c>
      <c r="B19" s="310" t="s">
        <v>119</v>
      </c>
      <c r="C19" s="311"/>
      <c r="D19" s="61"/>
    </row>
    <row r="20" spans="1:4" s="12" customFormat="1" ht="11.25">
      <c r="A20" s="63" t="s">
        <v>121</v>
      </c>
      <c r="B20" s="310" t="s">
        <v>122</v>
      </c>
      <c r="C20" s="311"/>
      <c r="D20" s="61"/>
    </row>
    <row r="21" spans="1:4" s="12" customFormat="1" ht="11.25">
      <c r="A21" s="63" t="s">
        <v>123</v>
      </c>
      <c r="B21" s="310" t="s">
        <v>134</v>
      </c>
      <c r="C21" s="311"/>
      <c r="D21" s="61"/>
    </row>
    <row r="22" spans="1:4" s="12" customFormat="1" ht="11.25">
      <c r="A22" s="63" t="s">
        <v>124</v>
      </c>
      <c r="B22" s="310" t="s">
        <v>135</v>
      </c>
      <c r="C22" s="311"/>
      <c r="D22" s="61">
        <v>2000000</v>
      </c>
    </row>
    <row r="23" spans="1:4" s="12" customFormat="1" ht="11.25">
      <c r="A23" s="63" t="s">
        <v>125</v>
      </c>
      <c r="B23" s="310" t="s">
        <v>145</v>
      </c>
      <c r="C23" s="311"/>
      <c r="D23" s="111"/>
    </row>
    <row r="24" spans="1:4" s="12" customFormat="1" ht="11.25">
      <c r="A24" s="63" t="s">
        <v>126</v>
      </c>
      <c r="B24" s="310" t="s">
        <v>136</v>
      </c>
      <c r="C24" s="311"/>
      <c r="D24" s="61"/>
    </row>
    <row r="25" spans="1:4" s="12" customFormat="1" ht="11.25">
      <c r="A25" s="63" t="s">
        <v>127</v>
      </c>
      <c r="B25" s="310" t="s">
        <v>137</v>
      </c>
      <c r="C25" s="311"/>
      <c r="D25" s="61"/>
    </row>
    <row r="26" spans="1:4" s="12" customFormat="1" ht="11.25">
      <c r="A26" s="63" t="s">
        <v>128</v>
      </c>
      <c r="B26" s="310" t="s">
        <v>138</v>
      </c>
      <c r="C26" s="311"/>
      <c r="D26" s="61"/>
    </row>
    <row r="27" spans="1:4" s="12" customFormat="1" ht="11.25">
      <c r="A27" s="63" t="s">
        <v>129</v>
      </c>
      <c r="B27" s="310" t="s">
        <v>139</v>
      </c>
      <c r="C27" s="311"/>
      <c r="D27" s="61"/>
    </row>
    <row r="28" spans="1:4" s="12" customFormat="1" ht="11.25">
      <c r="A28" s="63" t="s">
        <v>130</v>
      </c>
      <c r="B28" s="310" t="s">
        <v>140</v>
      </c>
      <c r="C28" s="311"/>
      <c r="D28" s="61"/>
    </row>
    <row r="29" spans="1:4" s="12" customFormat="1" ht="11.25">
      <c r="A29" s="63" t="s">
        <v>131</v>
      </c>
      <c r="B29" s="310" t="s">
        <v>141</v>
      </c>
      <c r="C29" s="311"/>
      <c r="D29" s="61"/>
    </row>
    <row r="30" spans="1:4" s="12" customFormat="1" ht="11.25">
      <c r="A30" s="63" t="s">
        <v>132</v>
      </c>
      <c r="B30" s="310" t="s">
        <v>142</v>
      </c>
      <c r="C30" s="311"/>
      <c r="D30" s="61"/>
    </row>
    <row r="31" spans="1:4" s="12" customFormat="1" ht="11.25">
      <c r="A31" s="63" t="s">
        <v>133</v>
      </c>
      <c r="B31" s="310" t="s">
        <v>143</v>
      </c>
      <c r="C31" s="311"/>
      <c r="D31" s="61"/>
    </row>
    <row r="32" spans="1:4" s="12" customFormat="1" ht="11.25">
      <c r="A32" s="63" t="s">
        <v>146</v>
      </c>
      <c r="B32" s="310" t="s">
        <v>147</v>
      </c>
      <c r="C32" s="311"/>
      <c r="D32" s="61"/>
    </row>
    <row r="33" spans="1:4" s="12" customFormat="1" ht="11.25">
      <c r="A33" s="63"/>
      <c r="B33" s="310"/>
      <c r="C33" s="311"/>
      <c r="D33" s="61"/>
    </row>
    <row r="34" spans="1:4" s="12" customFormat="1" ht="11.25">
      <c r="A34" s="63"/>
      <c r="B34" s="310"/>
      <c r="C34" s="311"/>
      <c r="D34" s="61"/>
    </row>
    <row r="35" spans="1:4" s="12" customFormat="1" ht="11.25">
      <c r="A35" s="63"/>
      <c r="B35" s="310"/>
      <c r="C35" s="311"/>
      <c r="D35" s="61"/>
    </row>
    <row r="36" spans="1:4" s="12" customFormat="1" ht="11.25">
      <c r="A36" s="63"/>
      <c r="B36" s="310"/>
      <c r="C36" s="311"/>
      <c r="D36" s="61"/>
    </row>
    <row r="37" spans="1:4" s="12" customFormat="1" ht="11.25">
      <c r="A37" s="63"/>
      <c r="B37" s="310"/>
      <c r="C37" s="311"/>
      <c r="D37" s="61"/>
    </row>
    <row r="38" s="12" customFormat="1" ht="11.25">
      <c r="A38" s="64"/>
    </row>
    <row r="39" s="12" customFormat="1" ht="11.25"/>
    <row r="40" s="12" customFormat="1" ht="11.25"/>
    <row r="41" s="12" customFormat="1" ht="11.25"/>
    <row r="42" s="12" customFormat="1" ht="11.25"/>
    <row r="43" s="12" customFormat="1" ht="11.25"/>
    <row r="44" s="12" customFormat="1" ht="11.25"/>
    <row r="45" s="12" customFormat="1" ht="11.25"/>
    <row r="46" s="12" customFormat="1" ht="11.25"/>
    <row r="47" spans="4:36" s="12" customFormat="1" ht="11.25"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</row>
    <row r="48" spans="4:36" s="12" customFormat="1" ht="12.75"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204"/>
    </row>
    <row r="49" spans="4:36" s="12" customFormat="1" ht="11.25"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</row>
    <row r="50" spans="4:36" s="12" customFormat="1" ht="11.25">
      <c r="D50" s="205"/>
      <c r="E50" s="206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</row>
    <row r="51" spans="4:36" s="12" customFormat="1" ht="12" customHeight="1">
      <c r="D51" s="314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</row>
    <row r="52" spans="4:36" s="12" customFormat="1" ht="11.25">
      <c r="D52" s="314"/>
      <c r="E52" s="312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312"/>
    </row>
    <row r="53" spans="4:39" s="12" customFormat="1" ht="11.25">
      <c r="D53" s="208"/>
      <c r="E53" s="206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L53" s="12">
        <v>170349911</v>
      </c>
      <c r="AM53" s="65">
        <f>+AL53-AJ53</f>
        <v>170349911</v>
      </c>
    </row>
    <row r="54" spans="4:39" s="12" customFormat="1" ht="11.25">
      <c r="D54" s="206"/>
      <c r="E54" s="206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11"/>
      <c r="AB54" s="203"/>
      <c r="AC54" s="203"/>
      <c r="AD54" s="203"/>
      <c r="AE54" s="211"/>
      <c r="AF54" s="203"/>
      <c r="AG54" s="203"/>
      <c r="AH54" s="203"/>
      <c r="AI54" s="211"/>
      <c r="AJ54" s="210"/>
      <c r="AL54" s="12">
        <v>39690000</v>
      </c>
      <c r="AM54" s="65">
        <f>+AL54-AJ54</f>
        <v>39690000</v>
      </c>
    </row>
    <row r="55" spans="4:36" s="12" customFormat="1" ht="11.25">
      <c r="D55" s="206"/>
      <c r="E55" s="206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12"/>
      <c r="R55" s="203"/>
      <c r="S55" s="203"/>
      <c r="T55" s="203"/>
      <c r="U55" s="203"/>
      <c r="V55" s="203"/>
      <c r="W55" s="211"/>
      <c r="X55" s="211"/>
      <c r="Y55" s="211"/>
      <c r="Z55" s="211"/>
      <c r="AA55" s="203"/>
      <c r="AB55" s="203"/>
      <c r="AC55" s="203"/>
      <c r="AD55" s="203"/>
      <c r="AE55" s="203"/>
      <c r="AF55" s="203"/>
      <c r="AG55" s="203"/>
      <c r="AH55" s="203"/>
      <c r="AI55" s="203"/>
      <c r="AJ55" s="210"/>
    </row>
    <row r="56" spans="4:36" s="12" customFormat="1" ht="11.25">
      <c r="D56" s="208"/>
      <c r="E56" s="206"/>
      <c r="F56" s="210"/>
      <c r="G56" s="210"/>
      <c r="H56" s="210"/>
      <c r="I56" s="210"/>
      <c r="J56" s="210"/>
      <c r="K56" s="210"/>
      <c r="L56" s="210"/>
      <c r="M56" s="203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</row>
    <row r="57" spans="4:36" s="12" customFormat="1" ht="11.25">
      <c r="D57" s="206"/>
      <c r="E57" s="206"/>
      <c r="F57" s="211"/>
      <c r="G57" s="211"/>
      <c r="H57" s="203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0"/>
    </row>
    <row r="58" spans="4:36" s="12" customFormat="1" ht="11.25">
      <c r="D58" s="206"/>
      <c r="E58" s="206"/>
      <c r="F58" s="211"/>
      <c r="G58" s="211"/>
      <c r="H58" s="203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0"/>
    </row>
    <row r="59" spans="4:36" s="12" customFormat="1" ht="11.25">
      <c r="D59" s="206"/>
      <c r="E59" s="206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0"/>
    </row>
    <row r="60" spans="4:36" s="12" customFormat="1" ht="11.25">
      <c r="D60" s="206"/>
      <c r="E60" s="206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0"/>
    </row>
    <row r="61" spans="4:36" s="12" customFormat="1" ht="11.25">
      <c r="D61" s="206"/>
      <c r="E61" s="206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0"/>
    </row>
    <row r="62" spans="4:36" s="12" customFormat="1" ht="15" customHeight="1">
      <c r="D62" s="206"/>
      <c r="E62" s="213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0"/>
    </row>
    <row r="63" spans="4:36" s="12" customFormat="1" ht="11.25">
      <c r="D63" s="206"/>
      <c r="E63" s="206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0"/>
    </row>
    <row r="64" spans="4:36" s="12" customFormat="1" ht="11.25">
      <c r="D64" s="206"/>
      <c r="E64" s="206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0"/>
    </row>
    <row r="65" spans="4:36" s="12" customFormat="1" ht="11.25">
      <c r="D65" s="206"/>
      <c r="E65" s="206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0"/>
    </row>
    <row r="66" spans="4:36" s="12" customFormat="1" ht="11.25">
      <c r="D66" s="206"/>
      <c r="E66" s="206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0"/>
    </row>
    <row r="67" spans="4:36" s="12" customFormat="1" ht="11.25">
      <c r="D67" s="206"/>
      <c r="E67" s="206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0"/>
    </row>
    <row r="68" spans="4:36" s="12" customFormat="1" ht="11.25">
      <c r="D68" s="206"/>
      <c r="E68" s="206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0"/>
    </row>
    <row r="69" spans="4:36" s="12" customFormat="1" ht="11.25">
      <c r="D69" s="206"/>
      <c r="E69" s="206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0"/>
    </row>
    <row r="70" spans="4:36" s="12" customFormat="1" ht="11.25">
      <c r="D70" s="206"/>
      <c r="E70" s="206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10"/>
    </row>
    <row r="71" spans="4:36" s="12" customFormat="1" ht="11.25">
      <c r="D71" s="206"/>
      <c r="E71" s="206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4"/>
      <c r="AJ71" s="210"/>
    </row>
    <row r="72" spans="4:36" s="12" customFormat="1" ht="11.25">
      <c r="D72" s="206"/>
      <c r="E72" s="213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4"/>
      <c r="AJ72" s="210"/>
    </row>
    <row r="73" spans="4:36" s="12" customFormat="1" ht="11.25">
      <c r="D73" s="206"/>
      <c r="E73" s="206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0"/>
    </row>
    <row r="74" spans="4:36" s="12" customFormat="1" ht="11.25">
      <c r="D74" s="206"/>
      <c r="E74" s="213"/>
      <c r="F74" s="211"/>
      <c r="G74" s="203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0"/>
    </row>
    <row r="75" spans="4:36" s="12" customFormat="1" ht="11.25">
      <c r="D75" s="206"/>
      <c r="E75" s="213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0"/>
    </row>
    <row r="76" spans="4:36" s="12" customFormat="1" ht="11.25">
      <c r="D76" s="206"/>
      <c r="E76" s="206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0"/>
    </row>
    <row r="77" spans="4:36" s="12" customFormat="1" ht="11.25">
      <c r="D77" s="206"/>
      <c r="E77" s="213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0"/>
    </row>
    <row r="78" spans="4:36" s="12" customFormat="1" ht="11.25">
      <c r="D78" s="206"/>
      <c r="E78" s="206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0"/>
    </row>
    <row r="79" spans="4:36" s="12" customFormat="1" ht="11.25">
      <c r="D79" s="206"/>
      <c r="E79" s="213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0"/>
    </row>
    <row r="80" spans="4:36" s="12" customFormat="1" ht="11.25">
      <c r="D80" s="206"/>
      <c r="E80" s="206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0"/>
    </row>
    <row r="81" spans="4:36" s="12" customFormat="1" ht="11.25">
      <c r="D81" s="206"/>
      <c r="E81" s="206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0"/>
    </row>
    <row r="82" spans="4:36" s="12" customFormat="1" ht="11.25">
      <c r="D82" s="206"/>
      <c r="E82" s="206"/>
      <c r="F82" s="214"/>
      <c r="G82" s="211"/>
      <c r="H82" s="211"/>
      <c r="I82" s="203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0"/>
    </row>
    <row r="83" spans="4:36" s="12" customFormat="1" ht="11.25">
      <c r="D83" s="206"/>
      <c r="E83" s="206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0"/>
    </row>
    <row r="84" spans="4:36" s="12" customFormat="1" ht="11.25">
      <c r="D84" s="206"/>
      <c r="E84" s="206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0"/>
    </row>
    <row r="85" spans="4:36" s="12" customFormat="1" ht="11.25">
      <c r="D85" s="206"/>
      <c r="E85" s="206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0"/>
    </row>
    <row r="86" spans="4:36" s="12" customFormat="1" ht="11.25">
      <c r="D86" s="206"/>
      <c r="E86" s="206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0"/>
    </row>
    <row r="87" spans="4:36" s="12" customFormat="1" ht="11.25">
      <c r="D87" s="208"/>
      <c r="E87" s="206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</row>
    <row r="88" spans="4:36" s="12" customFormat="1" ht="11.25">
      <c r="D88" s="208"/>
      <c r="E88" s="206"/>
      <c r="F88" s="214"/>
      <c r="G88" s="203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</row>
    <row r="89" spans="4:36" s="12" customFormat="1" ht="11.25">
      <c r="D89" s="208"/>
      <c r="E89" s="206"/>
      <c r="F89" s="210"/>
      <c r="G89" s="210"/>
      <c r="H89" s="210"/>
      <c r="I89" s="210"/>
      <c r="J89" s="210"/>
      <c r="K89" s="203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</row>
    <row r="90" spans="4:36" s="12" customFormat="1" ht="11.25">
      <c r="D90" s="208"/>
      <c r="E90" s="206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</row>
    <row r="91" spans="4:36" s="12" customFormat="1" ht="11.25">
      <c r="D91" s="208"/>
      <c r="E91" s="206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</row>
    <row r="92" spans="4:36" s="12" customFormat="1" ht="11.25">
      <c r="D92" s="208"/>
      <c r="E92" s="208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</row>
    <row r="93" spans="4:36" s="12" customFormat="1" ht="11.25">
      <c r="D93" s="309" t="s">
        <v>161</v>
      </c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</row>
    <row r="94" spans="4:36" s="12" customFormat="1" ht="11.25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</row>
    <row r="95" s="12" customFormat="1" ht="11.25"/>
    <row r="96" s="12" customFormat="1" ht="11.25"/>
    <row r="97" s="12" customFormat="1" ht="11.25"/>
    <row r="98" spans="13:15" s="12" customFormat="1" ht="11.25">
      <c r="M98" s="12">
        <v>3960000</v>
      </c>
      <c r="N98" s="12">
        <v>360</v>
      </c>
      <c r="O98" s="12">
        <v>50</v>
      </c>
    </row>
    <row r="99" s="12" customFormat="1" ht="11.25">
      <c r="O99" s="12">
        <v>50</v>
      </c>
    </row>
    <row r="100" s="12" customFormat="1" ht="11.25">
      <c r="O100" s="12">
        <v>20</v>
      </c>
    </row>
    <row r="101" s="12" customFormat="1" ht="11.25">
      <c r="O101" s="12">
        <v>20</v>
      </c>
    </row>
    <row r="102" s="12" customFormat="1" ht="11.25">
      <c r="O102" s="12">
        <v>20</v>
      </c>
    </row>
    <row r="103" s="12" customFormat="1" ht="11.25">
      <c r="O103" s="12">
        <v>90</v>
      </c>
    </row>
    <row r="104" s="12" customFormat="1" ht="11.25">
      <c r="O104" s="12">
        <v>40</v>
      </c>
    </row>
    <row r="105" s="12" customFormat="1" ht="11.25">
      <c r="O105" s="12">
        <v>40</v>
      </c>
    </row>
    <row r="106" s="12" customFormat="1" ht="11.25">
      <c r="O106" s="12">
        <v>15</v>
      </c>
    </row>
    <row r="107" s="12" customFormat="1" ht="11.25">
      <c r="O107" s="12">
        <v>15</v>
      </c>
    </row>
    <row r="108" s="12" customFormat="1" ht="11.25">
      <c r="O108" s="12">
        <f>SUM(O98:O107)</f>
        <v>360</v>
      </c>
    </row>
    <row r="109" s="12" customFormat="1" ht="11.25"/>
    <row r="110" s="12" customFormat="1" ht="11.25"/>
    <row r="111" s="12" customFormat="1" ht="11.25"/>
    <row r="112" s="12" customFormat="1" ht="11.25"/>
    <row r="113" s="12" customFormat="1" ht="11.25"/>
    <row r="114" s="12" customFormat="1" ht="11.25"/>
    <row r="115" s="12" customFormat="1" ht="11.25"/>
    <row r="116" s="12" customFormat="1" ht="11.25"/>
    <row r="117" s="12" customFormat="1" ht="11.25"/>
    <row r="118" s="12" customFormat="1" ht="11.25"/>
    <row r="119" s="12" customFormat="1" ht="11.25"/>
    <row r="120" s="12" customFormat="1" ht="11.25"/>
    <row r="121" s="12" customFormat="1" ht="11.25"/>
    <row r="122" s="12" customFormat="1" ht="11.25"/>
    <row r="123" s="12" customFormat="1" ht="11.25"/>
    <row r="124" s="12" customFormat="1" ht="11.25"/>
    <row r="125" s="12" customFormat="1" ht="11.25"/>
    <row r="126" s="12" customFormat="1" ht="11.25"/>
    <row r="127" s="12" customFormat="1" ht="11.25"/>
    <row r="128" s="12" customFormat="1" ht="11.25"/>
    <row r="129" s="12" customFormat="1" ht="11.25"/>
    <row r="130" s="12" customFormat="1" ht="11.25"/>
    <row r="131" s="12" customFormat="1" ht="11.25"/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  <row r="154" s="12" customFormat="1" ht="11.25"/>
    <row r="155" s="12" customFormat="1" ht="11.25"/>
    <row r="156" s="12" customFormat="1" ht="11.25"/>
    <row r="157" s="12" customFormat="1" ht="11.25"/>
    <row r="158" s="12" customFormat="1" ht="11.25"/>
    <row r="159" s="12" customFormat="1" ht="11.25"/>
    <row r="160" s="12" customFormat="1" ht="11.25"/>
    <row r="161" s="12" customFormat="1" ht="11.25"/>
    <row r="162" s="12" customFormat="1" ht="11.25"/>
    <row r="163" s="12" customFormat="1" ht="11.25"/>
    <row r="164" s="12" customFormat="1" ht="11.25"/>
    <row r="165" s="12" customFormat="1" ht="11.25"/>
    <row r="166" s="12" customFormat="1" ht="11.25"/>
    <row r="167" s="12" customFormat="1" ht="11.25"/>
    <row r="168" s="12" customFormat="1" ht="11.25"/>
    <row r="169" s="12" customFormat="1" ht="11.25"/>
    <row r="170" s="12" customFormat="1" ht="11.25"/>
    <row r="171" s="12" customFormat="1" ht="11.25"/>
    <row r="172" s="12" customFormat="1" ht="11.25"/>
    <row r="173" s="12" customFormat="1" ht="11.25"/>
    <row r="174" s="12" customFormat="1" ht="11.25"/>
    <row r="175" s="12" customFormat="1" ht="11.25"/>
    <row r="176" s="12" customFormat="1" ht="11.25"/>
    <row r="177" s="12" customFormat="1" ht="11.25"/>
    <row r="178" s="12" customFormat="1" ht="11.25"/>
    <row r="179" s="12" customFormat="1" ht="11.25"/>
    <row r="180" s="12" customFormat="1" ht="11.25"/>
    <row r="181" s="12" customFormat="1" ht="11.25"/>
    <row r="182" s="12" customFormat="1" ht="11.25"/>
    <row r="183" s="12" customFormat="1" ht="11.25"/>
    <row r="184" s="12" customFormat="1" ht="11.25"/>
    <row r="185" s="12" customFormat="1" ht="11.25"/>
    <row r="186" s="12" customFormat="1" ht="11.25"/>
    <row r="187" s="12" customFormat="1" ht="11.25"/>
    <row r="188" s="12" customFormat="1" ht="11.25"/>
    <row r="189" s="12" customFormat="1" ht="11.25"/>
    <row r="190" s="12" customFormat="1" ht="11.25"/>
    <row r="191" s="12" customFormat="1" ht="11.25"/>
    <row r="192" s="12" customFormat="1" ht="11.25"/>
    <row r="193" s="12" customFormat="1" ht="11.25"/>
    <row r="194" s="12" customFormat="1" ht="11.25"/>
    <row r="195" s="12" customFormat="1" ht="11.25"/>
    <row r="196" s="12" customFormat="1" ht="11.25"/>
    <row r="197" s="12" customFormat="1" ht="11.25"/>
    <row r="198" s="12" customFormat="1" ht="11.25"/>
    <row r="199" s="12" customFormat="1" ht="11.25"/>
    <row r="200" s="12" customFormat="1" ht="11.25"/>
    <row r="201" s="12" customFormat="1" ht="11.25"/>
    <row r="202" s="12" customFormat="1" ht="11.25"/>
    <row r="203" s="12" customFormat="1" ht="11.25"/>
    <row r="204" s="12" customFormat="1" ht="11.25"/>
    <row r="205" s="12" customFormat="1" ht="11.25"/>
    <row r="206" s="12" customFormat="1" ht="11.25"/>
    <row r="207" s="12" customFormat="1" ht="11.25"/>
    <row r="208" s="12" customFormat="1" ht="11.25"/>
    <row r="209" s="12" customFormat="1" ht="11.25"/>
    <row r="210" s="12" customFormat="1" ht="11.25"/>
    <row r="211" s="12" customFormat="1" ht="11.25"/>
    <row r="212" s="12" customFormat="1" ht="11.25"/>
    <row r="213" s="12" customFormat="1" ht="11.25"/>
    <row r="214" s="12" customFormat="1" ht="11.25"/>
    <row r="215" s="12" customFormat="1" ht="11.25"/>
    <row r="216" s="12" customFormat="1" ht="11.25"/>
    <row r="217" s="12" customFormat="1" ht="11.25"/>
    <row r="218" s="12" customFormat="1" ht="11.25"/>
    <row r="219" s="12" customFormat="1" ht="11.25"/>
    <row r="220" s="12" customFormat="1" ht="11.25"/>
    <row r="221" s="12" customFormat="1" ht="11.25"/>
    <row r="222" s="12" customFormat="1" ht="11.25"/>
    <row r="223" s="12" customFormat="1" ht="11.25"/>
    <row r="224" s="12" customFormat="1" ht="11.25"/>
    <row r="225" s="12" customFormat="1" ht="11.25"/>
    <row r="226" s="12" customFormat="1" ht="11.25"/>
    <row r="227" s="12" customFormat="1" ht="11.25"/>
    <row r="228" s="12" customFormat="1" ht="11.25"/>
    <row r="229" s="12" customFormat="1" ht="11.25"/>
    <row r="230" s="12" customFormat="1" ht="11.25"/>
    <row r="231" s="12" customFormat="1" ht="11.25"/>
    <row r="232" s="12" customFormat="1" ht="11.25"/>
    <row r="233" s="12" customFormat="1" ht="11.25"/>
    <row r="234" s="12" customFormat="1" ht="11.25"/>
    <row r="235" s="12" customFormat="1" ht="11.25"/>
    <row r="236" s="12" customFormat="1" ht="11.25"/>
    <row r="237" s="12" customFormat="1" ht="11.25"/>
    <row r="238" s="12" customFormat="1" ht="11.25"/>
    <row r="239" s="12" customFormat="1" ht="11.25"/>
    <row r="240" s="12" customFormat="1" ht="11.25"/>
    <row r="241" s="12" customFormat="1" ht="11.25"/>
    <row r="242" s="12" customFormat="1" ht="11.25"/>
    <row r="243" s="12" customFormat="1" ht="11.25"/>
    <row r="244" s="12" customFormat="1" ht="11.25"/>
    <row r="245" s="12" customFormat="1" ht="11.25"/>
    <row r="246" s="12" customFormat="1" ht="11.25"/>
    <row r="247" s="12" customFormat="1" ht="11.25"/>
    <row r="248" s="12" customFormat="1" ht="11.25"/>
    <row r="249" s="12" customFormat="1" ht="11.25"/>
    <row r="250" s="12" customFormat="1" ht="11.25"/>
    <row r="251" s="12" customFormat="1" ht="11.25"/>
    <row r="252" s="12" customFormat="1" ht="11.25"/>
    <row r="253" s="12" customFormat="1" ht="11.25"/>
    <row r="254" s="12" customFormat="1" ht="11.25"/>
    <row r="255" s="12" customFormat="1" ht="11.25"/>
    <row r="256" s="12" customFormat="1" ht="11.25"/>
    <row r="257" s="12" customFormat="1" ht="11.25"/>
    <row r="258" s="12" customFormat="1" ht="11.25"/>
    <row r="259" s="12" customFormat="1" ht="11.25"/>
    <row r="260" s="12" customFormat="1" ht="11.25"/>
    <row r="261" s="12" customFormat="1" ht="11.25"/>
    <row r="262" s="12" customFormat="1" ht="11.25"/>
    <row r="263" s="12" customFormat="1" ht="11.25"/>
    <row r="264" s="12" customFormat="1" ht="11.25"/>
    <row r="265" s="12" customFormat="1" ht="11.25"/>
    <row r="266" s="12" customFormat="1" ht="11.25"/>
    <row r="267" s="12" customFormat="1" ht="11.25"/>
    <row r="268" s="12" customFormat="1" ht="11.25"/>
    <row r="269" s="12" customFormat="1" ht="11.25"/>
    <row r="270" s="12" customFormat="1" ht="11.25"/>
    <row r="271" s="12" customFormat="1" ht="11.25"/>
    <row r="272" s="12" customFormat="1" ht="11.25"/>
    <row r="273" s="12" customFormat="1" ht="11.25"/>
    <row r="274" s="12" customFormat="1" ht="11.25"/>
    <row r="275" s="12" customFormat="1" ht="11.25"/>
    <row r="276" s="12" customFormat="1" ht="11.25"/>
    <row r="277" s="12" customFormat="1" ht="11.25"/>
    <row r="278" s="12" customFormat="1" ht="11.25"/>
    <row r="279" s="12" customFormat="1" ht="11.25"/>
    <row r="280" s="12" customFormat="1" ht="11.25"/>
    <row r="281" s="12" customFormat="1" ht="11.25"/>
    <row r="282" s="12" customFormat="1" ht="11.25"/>
    <row r="283" s="12" customFormat="1" ht="11.25"/>
    <row r="284" s="12" customFormat="1" ht="11.25"/>
    <row r="285" s="12" customFormat="1" ht="11.25"/>
    <row r="286" s="12" customFormat="1" ht="11.25"/>
    <row r="287" s="12" customFormat="1" ht="11.25"/>
    <row r="288" s="12" customFormat="1" ht="11.25"/>
    <row r="289" s="12" customFormat="1" ht="11.25"/>
    <row r="290" s="12" customFormat="1" ht="11.25"/>
    <row r="291" s="12" customFormat="1" ht="11.25"/>
    <row r="292" s="12" customFormat="1" ht="11.25"/>
    <row r="293" s="12" customFormat="1" ht="11.25"/>
    <row r="294" s="12" customFormat="1" ht="11.25"/>
    <row r="295" s="12" customFormat="1" ht="11.25"/>
    <row r="296" s="12" customFormat="1" ht="11.25"/>
    <row r="297" s="12" customFormat="1" ht="11.25"/>
    <row r="298" s="12" customFormat="1" ht="11.25"/>
    <row r="299" s="12" customFormat="1" ht="11.25"/>
    <row r="300" s="12" customFormat="1" ht="11.25"/>
    <row r="301" s="12" customFormat="1" ht="11.25"/>
    <row r="302" s="12" customFormat="1" ht="11.25"/>
    <row r="303" s="12" customFormat="1" ht="11.25"/>
    <row r="304" s="12" customFormat="1" ht="11.25"/>
    <row r="305" s="12" customFormat="1" ht="11.25"/>
    <row r="306" s="12" customFormat="1" ht="11.25"/>
    <row r="307" s="12" customFormat="1" ht="11.25"/>
    <row r="308" s="12" customFormat="1" ht="11.25"/>
    <row r="309" s="12" customFormat="1" ht="11.25"/>
    <row r="310" s="12" customFormat="1" ht="11.25"/>
    <row r="311" s="12" customFormat="1" ht="11.25"/>
    <row r="312" s="12" customFormat="1" ht="11.25"/>
    <row r="313" s="12" customFormat="1" ht="11.25"/>
    <row r="314" s="12" customFormat="1" ht="11.25"/>
    <row r="315" s="12" customFormat="1" ht="11.25"/>
    <row r="316" s="12" customFormat="1" ht="11.25"/>
    <row r="317" s="12" customFormat="1" ht="11.25"/>
    <row r="318" s="12" customFormat="1" ht="11.25"/>
    <row r="319" s="12" customFormat="1" ht="11.25"/>
    <row r="320" s="12" customFormat="1" ht="11.25"/>
    <row r="321" s="12" customFormat="1" ht="11.25"/>
    <row r="322" s="12" customFormat="1" ht="11.25"/>
    <row r="323" s="12" customFormat="1" ht="11.25"/>
    <row r="324" s="12" customFormat="1" ht="11.25"/>
    <row r="325" s="12" customFormat="1" ht="11.25"/>
    <row r="326" s="12" customFormat="1" ht="11.25"/>
    <row r="327" s="12" customFormat="1" ht="11.25"/>
    <row r="328" s="12" customFormat="1" ht="11.25"/>
    <row r="329" s="12" customFormat="1" ht="11.25"/>
    <row r="330" s="12" customFormat="1" ht="11.25"/>
    <row r="331" s="12" customFormat="1" ht="11.25"/>
    <row r="332" s="12" customFormat="1" ht="11.25"/>
    <row r="333" s="12" customFormat="1" ht="11.25"/>
    <row r="334" s="12" customFormat="1" ht="11.25"/>
    <row r="335" s="12" customFormat="1" ht="11.25"/>
    <row r="336" s="12" customFormat="1" ht="11.25"/>
    <row r="337" s="12" customFormat="1" ht="11.25"/>
    <row r="338" s="12" customFormat="1" ht="11.25"/>
    <row r="339" s="12" customFormat="1" ht="11.25"/>
    <row r="340" s="12" customFormat="1" ht="11.25"/>
    <row r="341" s="12" customFormat="1" ht="11.25"/>
    <row r="342" s="12" customFormat="1" ht="11.25"/>
    <row r="343" s="12" customFormat="1" ht="11.25"/>
    <row r="344" s="12" customFormat="1" ht="11.25"/>
    <row r="345" s="12" customFormat="1" ht="11.25"/>
    <row r="346" s="12" customFormat="1" ht="11.25"/>
    <row r="347" s="12" customFormat="1" ht="11.25"/>
    <row r="348" s="12" customFormat="1" ht="11.25"/>
    <row r="349" s="12" customFormat="1" ht="11.25"/>
    <row r="350" s="12" customFormat="1" ht="11.25"/>
    <row r="351" s="12" customFormat="1" ht="11.25"/>
    <row r="352" s="12" customFormat="1" ht="11.25"/>
    <row r="353" s="12" customFormat="1" ht="11.25"/>
    <row r="354" s="12" customFormat="1" ht="11.25"/>
    <row r="355" s="12" customFormat="1" ht="11.25"/>
    <row r="356" s="12" customFormat="1" ht="11.25"/>
    <row r="357" s="12" customFormat="1" ht="11.25"/>
    <row r="358" s="12" customFormat="1" ht="11.25"/>
    <row r="359" s="12" customFormat="1" ht="11.25"/>
    <row r="360" s="12" customFormat="1" ht="11.25"/>
    <row r="361" s="12" customFormat="1" ht="11.25"/>
    <row r="362" s="12" customFormat="1" ht="11.25"/>
    <row r="363" s="12" customFormat="1" ht="11.25"/>
    <row r="364" s="12" customFormat="1" ht="11.25"/>
  </sheetData>
  <sheetProtection/>
  <mergeCells count="40">
    <mergeCell ref="A10:B10"/>
    <mergeCell ref="C13:D13"/>
    <mergeCell ref="A8:B8"/>
    <mergeCell ref="C7:H7"/>
    <mergeCell ref="A1:B6"/>
    <mergeCell ref="C1:H4"/>
    <mergeCell ref="C5:E5"/>
    <mergeCell ref="F5:H5"/>
    <mergeCell ref="C6:E6"/>
    <mergeCell ref="F6:H6"/>
    <mergeCell ref="B22:C22"/>
    <mergeCell ref="B25:C25"/>
    <mergeCell ref="B23:C23"/>
    <mergeCell ref="B24:C24"/>
    <mergeCell ref="A9:B9"/>
    <mergeCell ref="B21:C21"/>
    <mergeCell ref="B20:C20"/>
    <mergeCell ref="B17:C17"/>
    <mergeCell ref="B18:C18"/>
    <mergeCell ref="B19:C19"/>
    <mergeCell ref="D51:D52"/>
    <mergeCell ref="B37:C37"/>
    <mergeCell ref="B33:C33"/>
    <mergeCell ref="B26:C26"/>
    <mergeCell ref="B27:C27"/>
    <mergeCell ref="B29:C29"/>
    <mergeCell ref="B30:C30"/>
    <mergeCell ref="B28:C28"/>
    <mergeCell ref="B31:C31"/>
    <mergeCell ref="B32:C32"/>
    <mergeCell ref="D93:U93"/>
    <mergeCell ref="B34:C34"/>
    <mergeCell ref="B35:C35"/>
    <mergeCell ref="B36:C36"/>
    <mergeCell ref="D47:AJ47"/>
    <mergeCell ref="D48:AI48"/>
    <mergeCell ref="AJ51:AJ52"/>
    <mergeCell ref="D49:AJ49"/>
    <mergeCell ref="F51:AI51"/>
    <mergeCell ref="E51:E52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zoomScale="115" zoomScaleNormal="115" zoomScalePageLayoutView="0" workbookViewId="0" topLeftCell="D4">
      <selection activeCell="M43" sqref="M43"/>
    </sheetView>
  </sheetViews>
  <sheetFormatPr defaultColWidth="11.421875" defaultRowHeight="12.75"/>
  <cols>
    <col min="1" max="1" width="8.8515625" style="66" customWidth="1"/>
    <col min="2" max="2" width="22.57421875" style="66" customWidth="1"/>
    <col min="3" max="3" width="12.140625" style="66" customWidth="1"/>
    <col min="4" max="4" width="8.421875" style="66" customWidth="1"/>
    <col min="5" max="5" width="9.00390625" style="66" customWidth="1"/>
    <col min="6" max="6" width="10.7109375" style="66" customWidth="1"/>
    <col min="7" max="7" width="9.7109375" style="66" customWidth="1"/>
    <col min="8" max="8" width="9.00390625" style="66" customWidth="1"/>
    <col min="9" max="9" width="9.28125" style="66" customWidth="1"/>
    <col min="10" max="10" width="8.7109375" style="66" customWidth="1"/>
    <col min="11" max="11" width="11.421875" style="66" customWidth="1"/>
    <col min="12" max="12" width="11.7109375" style="66" customWidth="1"/>
    <col min="13" max="13" width="14.28125" style="66" customWidth="1"/>
    <col min="14" max="14" width="12.140625" style="66" customWidth="1"/>
    <col min="15" max="15" width="11.00390625" style="66" customWidth="1"/>
    <col min="16" max="16" width="11.140625" style="66" customWidth="1"/>
    <col min="17" max="17" width="11.421875" style="66" customWidth="1"/>
    <col min="18" max="18" width="14.28125" style="66" bestFit="1" customWidth="1"/>
    <col min="19" max="16384" width="11.421875" style="66" customWidth="1"/>
  </cols>
  <sheetData>
    <row r="1" spans="1:9" ht="11.2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1.2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1.2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1.25">
      <c r="A4" s="262"/>
      <c r="B4" s="263"/>
      <c r="C4" s="272"/>
      <c r="D4" s="273"/>
      <c r="E4" s="273"/>
      <c r="F4" s="273"/>
      <c r="G4" s="273"/>
      <c r="H4" s="274"/>
      <c r="I4" s="168" t="s">
        <v>192</v>
      </c>
    </row>
    <row r="5" spans="1:9" ht="12.75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</row>
    <row r="6" spans="1:16" ht="12.75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  <c r="J6" s="133" t="s">
        <v>116</v>
      </c>
      <c r="K6" s="134" t="s">
        <v>167</v>
      </c>
      <c r="L6" s="174"/>
      <c r="M6" s="174"/>
      <c r="N6" s="174"/>
      <c r="O6" s="174"/>
      <c r="P6" s="174"/>
    </row>
    <row r="7" spans="1:16" s="67" customFormat="1" ht="12.75">
      <c r="A7" s="321" t="s">
        <v>163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175"/>
      <c r="M7" s="175"/>
      <c r="N7" s="175"/>
      <c r="O7" s="175"/>
      <c r="P7" s="175"/>
    </row>
    <row r="8" spans="1:16" s="67" customFormat="1" ht="11.25" thickBot="1">
      <c r="A8" s="322" t="s">
        <v>118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</row>
    <row r="9" spans="1:16" ht="12.75" customHeight="1" thickBot="1">
      <c r="A9" s="326"/>
      <c r="B9" s="328" t="s">
        <v>26</v>
      </c>
      <c r="C9" s="330" t="s">
        <v>149</v>
      </c>
      <c r="D9" s="323" t="s">
        <v>51</v>
      </c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5"/>
      <c r="P9" s="332" t="s">
        <v>29</v>
      </c>
    </row>
    <row r="10" spans="1:16" ht="13.5" customHeight="1" thickBot="1">
      <c r="A10" s="327"/>
      <c r="B10" s="329"/>
      <c r="C10" s="331"/>
      <c r="D10" s="93" t="s">
        <v>53</v>
      </c>
      <c r="E10" s="94" t="s">
        <v>54</v>
      </c>
      <c r="F10" s="94" t="s">
        <v>55</v>
      </c>
      <c r="G10" s="94" t="s">
        <v>56</v>
      </c>
      <c r="H10" s="94" t="s">
        <v>57</v>
      </c>
      <c r="I10" s="94" t="s">
        <v>58</v>
      </c>
      <c r="J10" s="94" t="s">
        <v>59</v>
      </c>
      <c r="K10" s="94" t="s">
        <v>60</v>
      </c>
      <c r="L10" s="94" t="s">
        <v>61</v>
      </c>
      <c r="M10" s="94" t="s">
        <v>62</v>
      </c>
      <c r="N10" s="94" t="s">
        <v>63</v>
      </c>
      <c r="O10" s="95" t="s">
        <v>64</v>
      </c>
      <c r="P10" s="333"/>
    </row>
    <row r="11" spans="1:16" ht="10.5">
      <c r="A11" s="90">
        <v>1000</v>
      </c>
      <c r="B11" s="91" t="s">
        <v>65</v>
      </c>
      <c r="C11" s="92">
        <f>SUM(C12:C13)</f>
        <v>14786646.536045</v>
      </c>
      <c r="D11" s="92"/>
      <c r="E11" s="92"/>
      <c r="F11" s="92"/>
      <c r="G11" s="92"/>
      <c r="H11" s="92"/>
      <c r="I11" s="92"/>
      <c r="J11" s="92"/>
      <c r="K11" s="92">
        <f>+C11/5</f>
        <v>2957329.307209</v>
      </c>
      <c r="L11" s="92">
        <f>C11/5</f>
        <v>2957329.307209</v>
      </c>
      <c r="M11" s="92">
        <f>C11/5</f>
        <v>2957329.307209</v>
      </c>
      <c r="N11" s="92">
        <f>+C11/5</f>
        <v>2957329.307209</v>
      </c>
      <c r="O11" s="92">
        <f>+C11/5</f>
        <v>2957329.307209</v>
      </c>
      <c r="P11" s="76">
        <f>SUM(K11:O11)</f>
        <v>14786646.536045</v>
      </c>
    </row>
    <row r="12" spans="1:16" ht="10.5">
      <c r="A12" s="72">
        <v>1001</v>
      </c>
      <c r="B12" s="72" t="s">
        <v>66</v>
      </c>
      <c r="C12" s="78">
        <f>+'POA-02'!J18</f>
        <v>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6"/>
    </row>
    <row r="13" spans="1:16" ht="10.5">
      <c r="A13" s="72">
        <v>1002</v>
      </c>
      <c r="B13" s="72" t="s">
        <v>67</v>
      </c>
      <c r="C13" s="78">
        <f>+'POA-02'!J24</f>
        <v>14786646.536045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6"/>
    </row>
    <row r="14" spans="1:16" ht="10.5">
      <c r="A14" s="74">
        <v>2000</v>
      </c>
      <c r="B14" s="72" t="s">
        <v>68</v>
      </c>
      <c r="C14" s="76">
        <f>+C15+C16+C20+C21+C25+C28+C32+C33+C34+C35+C36+C37+C38+C39+C40+C43+C44</f>
        <v>0</v>
      </c>
      <c r="D14" s="76">
        <f>+D15+D16+D20+D21+D25+D28+D32+D33+D34+D35+D36+D37+D38+D39+D40+D43+D44</f>
        <v>0</v>
      </c>
      <c r="E14" s="76">
        <f aca="true" t="shared" si="0" ref="E14:O14">+E15+E16+E20+E21+E25+E28+E32+E33+E34+E35+E36+E37+E38+E39+E40+E43+E44</f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76">
        <f t="shared" si="0"/>
        <v>500000</v>
      </c>
      <c r="M14" s="76">
        <f t="shared" si="0"/>
        <v>500000</v>
      </c>
      <c r="N14" s="76">
        <f t="shared" si="0"/>
        <v>500000</v>
      </c>
      <c r="O14" s="76">
        <f t="shared" si="0"/>
        <v>500000</v>
      </c>
      <c r="P14" s="76">
        <f aca="true" t="shared" si="1" ref="P14:P49">SUM(D14:O14)</f>
        <v>2000000</v>
      </c>
    </row>
    <row r="15" spans="1:16" ht="10.5">
      <c r="A15" s="72">
        <v>2001</v>
      </c>
      <c r="B15" s="72" t="s">
        <v>69</v>
      </c>
      <c r="C15" s="78">
        <f>+'POA-04'!G28</f>
        <v>0</v>
      </c>
      <c r="D15" s="78"/>
      <c r="E15" s="78"/>
      <c r="F15" s="78">
        <v>0</v>
      </c>
      <c r="G15" s="78"/>
      <c r="H15" s="78"/>
      <c r="I15" s="78">
        <v>0</v>
      </c>
      <c r="J15" s="78">
        <v>0</v>
      </c>
      <c r="K15" s="78"/>
      <c r="L15" s="78"/>
      <c r="M15" s="78"/>
      <c r="N15" s="78"/>
      <c r="O15" s="78"/>
      <c r="P15" s="76">
        <f t="shared" si="1"/>
        <v>0</v>
      </c>
    </row>
    <row r="16" spans="1:16" ht="10.5">
      <c r="A16" s="72">
        <v>2002</v>
      </c>
      <c r="B16" s="72" t="s">
        <v>154</v>
      </c>
      <c r="C16" s="78">
        <f>+C17+C18+C19</f>
        <v>0</v>
      </c>
      <c r="D16" s="78">
        <f>+C16/12</f>
        <v>0</v>
      </c>
      <c r="E16" s="78">
        <f>+C16/12</f>
        <v>0</v>
      </c>
      <c r="F16" s="78">
        <f aca="true" t="shared" si="2" ref="F16:O16">+D16/12</f>
        <v>0</v>
      </c>
      <c r="G16" s="78">
        <f t="shared" si="2"/>
        <v>0</v>
      </c>
      <c r="H16" s="78">
        <f t="shared" si="2"/>
        <v>0</v>
      </c>
      <c r="I16" s="78">
        <f t="shared" si="2"/>
        <v>0</v>
      </c>
      <c r="J16" s="78">
        <f t="shared" si="2"/>
        <v>0</v>
      </c>
      <c r="K16" s="78">
        <f t="shared" si="2"/>
        <v>0</v>
      </c>
      <c r="L16" s="78">
        <f t="shared" si="2"/>
        <v>0</v>
      </c>
      <c r="M16" s="78">
        <f t="shared" si="2"/>
        <v>0</v>
      </c>
      <c r="N16" s="78">
        <f t="shared" si="2"/>
        <v>0</v>
      </c>
      <c r="O16" s="78">
        <f t="shared" si="2"/>
        <v>0</v>
      </c>
      <c r="P16" s="78">
        <f>SUM(D16:O16)</f>
        <v>0</v>
      </c>
    </row>
    <row r="17" spans="1:16" ht="10.5">
      <c r="A17" s="72" t="s">
        <v>71</v>
      </c>
      <c r="B17" s="72" t="s">
        <v>72</v>
      </c>
      <c r="C17" s="78">
        <f>+'POA-03'!H30</f>
        <v>0</v>
      </c>
      <c r="D17" s="78">
        <f>+C17/12</f>
        <v>0</v>
      </c>
      <c r="E17" s="78">
        <f>+C17/12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f>SUM(D17:O17)</f>
        <v>0</v>
      </c>
    </row>
    <row r="18" spans="1:16" ht="10.5">
      <c r="A18" s="72" t="s">
        <v>73</v>
      </c>
      <c r="B18" s="72" t="s">
        <v>74</v>
      </c>
      <c r="C18" s="131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6">
        <f t="shared" si="1"/>
        <v>0</v>
      </c>
    </row>
    <row r="19" spans="1:16" ht="10.5">
      <c r="A19" s="72" t="s">
        <v>75</v>
      </c>
      <c r="B19" s="72" t="s">
        <v>76</v>
      </c>
      <c r="C19" s="131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6">
        <f t="shared" si="1"/>
        <v>0</v>
      </c>
    </row>
    <row r="20" spans="1:16" ht="10.5">
      <c r="A20" s="72">
        <v>2003</v>
      </c>
      <c r="B20" s="79" t="s">
        <v>77</v>
      </c>
      <c r="C20" s="131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6">
        <f t="shared" si="1"/>
        <v>0</v>
      </c>
    </row>
    <row r="21" spans="1:16" ht="10.5">
      <c r="A21" s="72">
        <v>2004</v>
      </c>
      <c r="B21" s="72" t="s">
        <v>78</v>
      </c>
      <c r="C21" s="131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6">
        <f t="shared" si="1"/>
        <v>0</v>
      </c>
    </row>
    <row r="22" spans="1:16" ht="10.5">
      <c r="A22" s="72" t="s">
        <v>79</v>
      </c>
      <c r="B22" s="72" t="s">
        <v>80</v>
      </c>
      <c r="C22" s="131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6">
        <f t="shared" si="1"/>
        <v>0</v>
      </c>
    </row>
    <row r="23" spans="1:16" ht="10.5">
      <c r="A23" s="72" t="s">
        <v>81</v>
      </c>
      <c r="B23" s="72" t="s">
        <v>82</v>
      </c>
      <c r="C23" s="1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6">
        <f t="shared" si="1"/>
        <v>0</v>
      </c>
    </row>
    <row r="24" spans="1:16" ht="10.5">
      <c r="A24" s="72" t="s">
        <v>83</v>
      </c>
      <c r="B24" s="72" t="s">
        <v>84</v>
      </c>
      <c r="C24" s="1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6">
        <f t="shared" si="1"/>
        <v>0</v>
      </c>
    </row>
    <row r="25" spans="1:16" ht="10.5">
      <c r="A25" s="72">
        <v>2005</v>
      </c>
      <c r="B25" s="72" t="s">
        <v>85</v>
      </c>
      <c r="C25" s="1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6">
        <f t="shared" si="1"/>
        <v>0</v>
      </c>
    </row>
    <row r="26" spans="1:16" ht="10.5">
      <c r="A26" s="72" t="s">
        <v>86</v>
      </c>
      <c r="B26" s="72" t="s">
        <v>87</v>
      </c>
      <c r="C26" s="1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6">
        <f t="shared" si="1"/>
        <v>0</v>
      </c>
    </row>
    <row r="27" spans="1:16" ht="10.5">
      <c r="A27" s="72" t="s">
        <v>88</v>
      </c>
      <c r="B27" s="72" t="s">
        <v>89</v>
      </c>
      <c r="C27" s="1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6">
        <f t="shared" si="1"/>
        <v>0</v>
      </c>
    </row>
    <row r="28" spans="1:17" ht="10.5">
      <c r="A28" s="72">
        <v>2006</v>
      </c>
      <c r="B28" s="72" t="s">
        <v>90</v>
      </c>
      <c r="C28" s="131">
        <v>0</v>
      </c>
      <c r="D28" s="131">
        <f>+D29+D30</f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500000</v>
      </c>
      <c r="M28" s="131">
        <v>500000</v>
      </c>
      <c r="N28" s="131">
        <v>500000</v>
      </c>
      <c r="O28" s="131">
        <v>500000</v>
      </c>
      <c r="P28" s="131">
        <f>SUM(L28:O28)</f>
        <v>2000000</v>
      </c>
      <c r="Q28" s="68"/>
    </row>
    <row r="29" spans="1:16" ht="10.5">
      <c r="A29" s="72" t="s">
        <v>91</v>
      </c>
      <c r="B29" s="72" t="s">
        <v>92</v>
      </c>
      <c r="C29" s="131">
        <v>0</v>
      </c>
      <c r="D29" s="78">
        <f>+C29/12</f>
        <v>0</v>
      </c>
      <c r="E29" s="78">
        <f aca="true" t="shared" si="3" ref="E29:O29">+D29/12</f>
        <v>0</v>
      </c>
      <c r="F29" s="78">
        <f t="shared" si="3"/>
        <v>0</v>
      </c>
      <c r="G29" s="78">
        <f t="shared" si="3"/>
        <v>0</v>
      </c>
      <c r="H29" s="78">
        <f t="shared" si="3"/>
        <v>0</v>
      </c>
      <c r="I29" s="78">
        <f t="shared" si="3"/>
        <v>0</v>
      </c>
      <c r="J29" s="78">
        <f t="shared" si="3"/>
        <v>0</v>
      </c>
      <c r="K29" s="78">
        <f t="shared" si="3"/>
        <v>0</v>
      </c>
      <c r="L29" s="78">
        <f t="shared" si="3"/>
        <v>0</v>
      </c>
      <c r="M29" s="78">
        <f t="shared" si="3"/>
        <v>0</v>
      </c>
      <c r="N29" s="78">
        <f t="shared" si="3"/>
        <v>0</v>
      </c>
      <c r="O29" s="78">
        <f t="shared" si="3"/>
        <v>0</v>
      </c>
      <c r="P29" s="78">
        <f t="shared" si="1"/>
        <v>0</v>
      </c>
    </row>
    <row r="30" spans="1:16" ht="12.75" customHeight="1">
      <c r="A30" s="72" t="s">
        <v>93</v>
      </c>
      <c r="B30" s="79" t="s">
        <v>190</v>
      </c>
      <c r="C30" s="78">
        <v>0</v>
      </c>
      <c r="D30" s="78">
        <f>+C30/12</f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f t="shared" si="1"/>
        <v>0</v>
      </c>
    </row>
    <row r="31" spans="1:16" ht="10.5">
      <c r="A31" s="72" t="s">
        <v>94</v>
      </c>
      <c r="B31" s="72" t="s">
        <v>95</v>
      </c>
      <c r="C31" s="131"/>
      <c r="D31" s="131"/>
      <c r="E31" s="131"/>
      <c r="F31" s="131"/>
      <c r="G31" s="131"/>
      <c r="H31" s="131"/>
      <c r="I31" s="131"/>
      <c r="J31" s="131"/>
      <c r="K31" s="78"/>
      <c r="L31" s="78"/>
      <c r="M31" s="78"/>
      <c r="N31" s="78"/>
      <c r="O31" s="78"/>
      <c r="P31" s="76">
        <f t="shared" si="1"/>
        <v>0</v>
      </c>
    </row>
    <row r="32" spans="1:16" ht="10.5">
      <c r="A32" s="72">
        <v>2007</v>
      </c>
      <c r="B32" s="79" t="s">
        <v>153</v>
      </c>
      <c r="C32" s="131"/>
      <c r="D32" s="131"/>
      <c r="E32" s="131"/>
      <c r="F32" s="131"/>
      <c r="G32" s="131"/>
      <c r="H32" s="131"/>
      <c r="I32" s="131"/>
      <c r="J32" s="131"/>
      <c r="K32" s="78"/>
      <c r="L32" s="78"/>
      <c r="M32" s="78"/>
      <c r="N32" s="78"/>
      <c r="O32" s="78"/>
      <c r="P32" s="76">
        <f t="shared" si="1"/>
        <v>0</v>
      </c>
    </row>
    <row r="33" spans="1:16" ht="21">
      <c r="A33" s="72">
        <v>2008</v>
      </c>
      <c r="B33" s="79" t="s">
        <v>97</v>
      </c>
      <c r="C33" s="132"/>
      <c r="D33" s="132"/>
      <c r="E33" s="132"/>
      <c r="F33" s="132"/>
      <c r="G33" s="132"/>
      <c r="H33" s="132"/>
      <c r="I33" s="132"/>
      <c r="J33" s="132"/>
      <c r="K33" s="76"/>
      <c r="L33" s="76"/>
      <c r="M33" s="76"/>
      <c r="N33" s="76"/>
      <c r="O33" s="76"/>
      <c r="P33" s="76">
        <f t="shared" si="1"/>
        <v>0</v>
      </c>
    </row>
    <row r="34" spans="1:16" ht="10.5">
      <c r="A34" s="72">
        <v>2009</v>
      </c>
      <c r="B34" s="72" t="s">
        <v>98</v>
      </c>
      <c r="C34" s="132"/>
      <c r="D34" s="132"/>
      <c r="E34" s="132"/>
      <c r="F34" s="132"/>
      <c r="G34" s="132"/>
      <c r="H34" s="132"/>
      <c r="I34" s="132"/>
      <c r="J34" s="132"/>
      <c r="K34" s="76"/>
      <c r="L34" s="76"/>
      <c r="M34" s="76"/>
      <c r="N34" s="76"/>
      <c r="O34" s="76"/>
      <c r="P34" s="76">
        <f t="shared" si="1"/>
        <v>0</v>
      </c>
    </row>
    <row r="35" spans="1:16" ht="21">
      <c r="A35" s="72">
        <v>2010</v>
      </c>
      <c r="B35" s="79" t="s">
        <v>99</v>
      </c>
      <c r="C35" s="132"/>
      <c r="D35" s="132"/>
      <c r="E35" s="132"/>
      <c r="F35" s="132"/>
      <c r="G35" s="132"/>
      <c r="H35" s="132"/>
      <c r="I35" s="132"/>
      <c r="J35" s="132"/>
      <c r="K35" s="76"/>
      <c r="L35" s="76"/>
      <c r="M35" s="76"/>
      <c r="N35" s="76"/>
      <c r="O35" s="76"/>
      <c r="P35" s="76">
        <f t="shared" si="1"/>
        <v>0</v>
      </c>
    </row>
    <row r="36" spans="1:16" ht="10.5">
      <c r="A36" s="72">
        <v>2011</v>
      </c>
      <c r="B36" s="72" t="s">
        <v>100</v>
      </c>
      <c r="C36" s="131">
        <v>0</v>
      </c>
      <c r="D36" s="131">
        <f>+C36/12</f>
        <v>0</v>
      </c>
      <c r="E36" s="131">
        <f aca="true" t="shared" si="4" ref="E36:O36">+D36/12</f>
        <v>0</v>
      </c>
      <c r="F36" s="131">
        <f t="shared" si="4"/>
        <v>0</v>
      </c>
      <c r="G36" s="131">
        <f t="shared" si="4"/>
        <v>0</v>
      </c>
      <c r="H36" s="131">
        <f t="shared" si="4"/>
        <v>0</v>
      </c>
      <c r="I36" s="131">
        <f t="shared" si="4"/>
        <v>0</v>
      </c>
      <c r="J36" s="131">
        <f t="shared" si="4"/>
        <v>0</v>
      </c>
      <c r="K36" s="131">
        <f t="shared" si="4"/>
        <v>0</v>
      </c>
      <c r="L36" s="131">
        <f t="shared" si="4"/>
        <v>0</v>
      </c>
      <c r="M36" s="131">
        <f t="shared" si="4"/>
        <v>0</v>
      </c>
      <c r="N36" s="131">
        <f t="shared" si="4"/>
        <v>0</v>
      </c>
      <c r="O36" s="131">
        <f t="shared" si="4"/>
        <v>0</v>
      </c>
      <c r="P36" s="76">
        <f>SUM(D36:O36)</f>
        <v>0</v>
      </c>
    </row>
    <row r="37" spans="1:16" ht="12.75" customHeight="1">
      <c r="A37" s="72">
        <v>2012</v>
      </c>
      <c r="B37" s="79" t="s">
        <v>101</v>
      </c>
      <c r="C37" s="132"/>
      <c r="D37" s="132"/>
      <c r="E37" s="132"/>
      <c r="F37" s="132"/>
      <c r="G37" s="132"/>
      <c r="H37" s="132"/>
      <c r="I37" s="132"/>
      <c r="J37" s="132"/>
      <c r="K37" s="76"/>
      <c r="L37" s="76"/>
      <c r="M37" s="76"/>
      <c r="N37" s="76"/>
      <c r="O37" s="76"/>
      <c r="P37" s="76">
        <f t="shared" si="1"/>
        <v>0</v>
      </c>
    </row>
    <row r="38" spans="1:16" ht="10.5">
      <c r="A38" s="72">
        <v>2013</v>
      </c>
      <c r="B38" s="72" t="s">
        <v>102</v>
      </c>
      <c r="C38" s="132"/>
      <c r="D38" s="132"/>
      <c r="E38" s="132"/>
      <c r="F38" s="132"/>
      <c r="G38" s="132"/>
      <c r="H38" s="132"/>
      <c r="I38" s="132"/>
      <c r="J38" s="132"/>
      <c r="K38" s="76"/>
      <c r="L38" s="76"/>
      <c r="M38" s="76"/>
      <c r="N38" s="76"/>
      <c r="O38" s="76"/>
      <c r="P38" s="76">
        <f t="shared" si="1"/>
        <v>0</v>
      </c>
    </row>
    <row r="39" spans="1:17" ht="10.5">
      <c r="A39" s="72">
        <v>2014</v>
      </c>
      <c r="B39" s="72" t="s">
        <v>103</v>
      </c>
      <c r="C39" s="132"/>
      <c r="D39" s="132"/>
      <c r="E39" s="132"/>
      <c r="F39" s="132"/>
      <c r="G39" s="132"/>
      <c r="H39" s="132"/>
      <c r="I39" s="132"/>
      <c r="J39" s="132"/>
      <c r="K39" s="76"/>
      <c r="L39" s="76"/>
      <c r="M39" s="76"/>
      <c r="N39" s="76"/>
      <c r="O39" s="76"/>
      <c r="P39" s="76">
        <f t="shared" si="1"/>
        <v>0</v>
      </c>
      <c r="Q39" s="68"/>
    </row>
    <row r="40" spans="1:16" ht="10.5">
      <c r="A40" s="72">
        <v>2015</v>
      </c>
      <c r="B40" s="72" t="s">
        <v>104</v>
      </c>
      <c r="C40" s="132"/>
      <c r="D40" s="132"/>
      <c r="E40" s="132"/>
      <c r="F40" s="132"/>
      <c r="G40" s="132"/>
      <c r="H40" s="132"/>
      <c r="I40" s="132"/>
      <c r="J40" s="132"/>
      <c r="K40" s="76"/>
      <c r="L40" s="76"/>
      <c r="M40" s="76">
        <f>+P47-271881441</f>
        <v>0</v>
      </c>
      <c r="N40" s="76"/>
      <c r="O40" s="76"/>
      <c r="P40" s="76">
        <f t="shared" si="1"/>
        <v>0</v>
      </c>
    </row>
    <row r="41" spans="1:16" ht="10.5">
      <c r="A41" s="72" t="s">
        <v>105</v>
      </c>
      <c r="B41" s="72" t="s">
        <v>106</v>
      </c>
      <c r="C41" s="131"/>
      <c r="D41" s="131"/>
      <c r="E41" s="131"/>
      <c r="F41" s="131"/>
      <c r="G41" s="131"/>
      <c r="H41" s="131"/>
      <c r="I41" s="131"/>
      <c r="J41" s="131"/>
      <c r="K41" s="78"/>
      <c r="L41" s="78"/>
      <c r="M41" s="78"/>
      <c r="N41" s="78"/>
      <c r="O41" s="78"/>
      <c r="P41" s="76">
        <f t="shared" si="1"/>
        <v>0</v>
      </c>
    </row>
    <row r="42" spans="1:17" ht="10.5">
      <c r="A42" s="72" t="s">
        <v>107</v>
      </c>
      <c r="B42" s="72" t="s">
        <v>108</v>
      </c>
      <c r="C42" s="131"/>
      <c r="D42" s="131"/>
      <c r="E42" s="131"/>
      <c r="F42" s="131"/>
      <c r="G42" s="131"/>
      <c r="H42" s="131"/>
      <c r="I42" s="131"/>
      <c r="J42" s="131"/>
      <c r="K42" s="78"/>
      <c r="L42" s="78"/>
      <c r="M42" s="78"/>
      <c r="N42" s="78"/>
      <c r="O42" s="78"/>
      <c r="P42" s="76">
        <f t="shared" si="1"/>
        <v>0</v>
      </c>
      <c r="Q42" s="68"/>
    </row>
    <row r="43" spans="1:16" ht="10.5">
      <c r="A43" s="72">
        <v>2016</v>
      </c>
      <c r="B43" s="72" t="s">
        <v>109</v>
      </c>
      <c r="C43" s="131"/>
      <c r="D43" s="131"/>
      <c r="E43" s="131"/>
      <c r="F43" s="131"/>
      <c r="G43" s="131"/>
      <c r="H43" s="131"/>
      <c r="I43" s="131"/>
      <c r="J43" s="131"/>
      <c r="K43" s="78"/>
      <c r="L43" s="78"/>
      <c r="M43" s="78"/>
      <c r="N43" s="78"/>
      <c r="O43" s="78"/>
      <c r="P43" s="76">
        <f t="shared" si="1"/>
        <v>0</v>
      </c>
    </row>
    <row r="44" spans="1:16" ht="10.5">
      <c r="A44" s="72">
        <v>2017</v>
      </c>
      <c r="B44" s="72" t="s">
        <v>110</v>
      </c>
      <c r="C44" s="131"/>
      <c r="D44" s="131"/>
      <c r="E44" s="131"/>
      <c r="F44" s="131"/>
      <c r="G44" s="131"/>
      <c r="H44" s="131"/>
      <c r="I44" s="131"/>
      <c r="J44" s="131"/>
      <c r="K44" s="78"/>
      <c r="L44" s="78"/>
      <c r="M44" s="78"/>
      <c r="N44" s="78"/>
      <c r="O44" s="78"/>
      <c r="P44" s="76">
        <f t="shared" si="1"/>
        <v>0</v>
      </c>
    </row>
    <row r="45" spans="1:16" ht="10.5">
      <c r="A45" s="74">
        <v>3000</v>
      </c>
      <c r="B45" s="72" t="s">
        <v>111</v>
      </c>
      <c r="C45" s="132"/>
      <c r="D45" s="132"/>
      <c r="E45" s="132"/>
      <c r="F45" s="132"/>
      <c r="G45" s="132"/>
      <c r="H45" s="132"/>
      <c r="I45" s="132"/>
      <c r="J45" s="132"/>
      <c r="K45" s="76"/>
      <c r="L45" s="76"/>
      <c r="M45" s="76"/>
      <c r="N45" s="76"/>
      <c r="O45" s="76"/>
      <c r="P45" s="76">
        <f t="shared" si="1"/>
        <v>0</v>
      </c>
    </row>
    <row r="46" spans="1:19" ht="10.5">
      <c r="A46" s="74">
        <v>4000</v>
      </c>
      <c r="B46" s="72" t="s">
        <v>112</v>
      </c>
      <c r="C46" s="132">
        <v>0</v>
      </c>
      <c r="D46" s="132"/>
      <c r="E46" s="132">
        <v>0</v>
      </c>
      <c r="F46" s="132">
        <v>0</v>
      </c>
      <c r="G46" s="132">
        <v>0</v>
      </c>
      <c r="H46" s="132"/>
      <c r="I46" s="132">
        <v>0</v>
      </c>
      <c r="J46" s="132">
        <v>0</v>
      </c>
      <c r="K46" s="76">
        <v>0</v>
      </c>
      <c r="L46" s="76"/>
      <c r="M46" s="76"/>
      <c r="N46" s="76"/>
      <c r="O46" s="76"/>
      <c r="P46" s="76">
        <f t="shared" si="1"/>
        <v>0</v>
      </c>
      <c r="Q46" s="68"/>
      <c r="S46" s="68"/>
    </row>
    <row r="47" spans="1:16" ht="10.5">
      <c r="A47" s="74">
        <v>5000</v>
      </c>
      <c r="B47" s="72" t="s">
        <v>113</v>
      </c>
      <c r="C47" s="132"/>
      <c r="D47" s="132"/>
      <c r="E47" s="132"/>
      <c r="F47" s="132">
        <v>60000000</v>
      </c>
      <c r="G47" s="132"/>
      <c r="H47" s="132"/>
      <c r="I47" s="132"/>
      <c r="J47" s="132"/>
      <c r="K47" s="76"/>
      <c r="L47" s="76"/>
      <c r="M47" s="76"/>
      <c r="N47" s="76">
        <v>111881441</v>
      </c>
      <c r="O47" s="76">
        <v>100000000</v>
      </c>
      <c r="P47" s="76">
        <f>+O47+N47+F47</f>
        <v>271881441</v>
      </c>
    </row>
    <row r="48" spans="1:16" ht="10.5">
      <c r="A48" s="74">
        <v>6000</v>
      </c>
      <c r="B48" s="72" t="s">
        <v>114</v>
      </c>
      <c r="C48" s="132"/>
      <c r="D48" s="132"/>
      <c r="E48" s="132"/>
      <c r="F48" s="132"/>
      <c r="G48" s="132"/>
      <c r="H48" s="132"/>
      <c r="I48" s="132"/>
      <c r="J48" s="132"/>
      <c r="K48" s="76"/>
      <c r="L48" s="76"/>
      <c r="M48" s="76"/>
      <c r="N48" s="76"/>
      <c r="O48" s="76"/>
      <c r="P48" s="76">
        <f t="shared" si="1"/>
        <v>0</v>
      </c>
    </row>
    <row r="49" spans="1:18" ht="10.5">
      <c r="A49" s="74">
        <v>7000</v>
      </c>
      <c r="B49" s="72" t="s">
        <v>115</v>
      </c>
      <c r="C49" s="132"/>
      <c r="D49" s="132"/>
      <c r="E49" s="132"/>
      <c r="F49" s="132"/>
      <c r="G49" s="132"/>
      <c r="H49" s="132"/>
      <c r="I49" s="132"/>
      <c r="J49" s="132"/>
      <c r="K49" s="76"/>
      <c r="L49" s="76"/>
      <c r="M49" s="76"/>
      <c r="N49" s="76"/>
      <c r="O49" s="76"/>
      <c r="P49" s="76">
        <f t="shared" si="1"/>
        <v>0</v>
      </c>
      <c r="R49" s="68"/>
    </row>
    <row r="50" spans="1:18" ht="10.5">
      <c r="A50" s="100"/>
      <c r="B50" s="100" t="s">
        <v>29</v>
      </c>
      <c r="C50" s="75">
        <f>+C11+C14+C45+C46+C47+C48+C49</f>
        <v>14786646.536045</v>
      </c>
      <c r="D50" s="75">
        <f aca="true" t="shared" si="5" ref="D50:O50">+D11+D14+D45+D46+D47+D48+D49</f>
        <v>0</v>
      </c>
      <c r="E50" s="75">
        <f t="shared" si="5"/>
        <v>0</v>
      </c>
      <c r="F50" s="75">
        <f>+F11+F14+F45+F46+F47+F48+F49</f>
        <v>60000000</v>
      </c>
      <c r="G50" s="75">
        <f t="shared" si="5"/>
        <v>0</v>
      </c>
      <c r="H50" s="75">
        <f t="shared" si="5"/>
        <v>0</v>
      </c>
      <c r="I50" s="75">
        <f>+I11+I14+I45+I46+I47+I48+I49</f>
        <v>0</v>
      </c>
      <c r="J50" s="75">
        <f t="shared" si="5"/>
        <v>0</v>
      </c>
      <c r="K50" s="75">
        <f t="shared" si="5"/>
        <v>2957329.307209</v>
      </c>
      <c r="L50" s="75">
        <f t="shared" si="5"/>
        <v>3457329.307209</v>
      </c>
      <c r="M50" s="75">
        <f t="shared" si="5"/>
        <v>3457329.307209</v>
      </c>
      <c r="N50" s="75">
        <f t="shared" si="5"/>
        <v>115338770.307209</v>
      </c>
      <c r="O50" s="75">
        <f t="shared" si="5"/>
        <v>103457329.307209</v>
      </c>
      <c r="P50" s="75">
        <f>+P11+P14+P45+P46+P47+P48+P49</f>
        <v>288668087.536045</v>
      </c>
      <c r="R50" s="68"/>
    </row>
    <row r="51" spans="3:16" ht="10.5">
      <c r="C51" s="138"/>
      <c r="P51" s="138"/>
    </row>
    <row r="52" spans="3:16" ht="10.5">
      <c r="C52" s="143"/>
      <c r="N52" s="68"/>
      <c r="O52" s="68"/>
      <c r="P52" s="138"/>
    </row>
    <row r="54" ht="10.5">
      <c r="R54" s="232"/>
    </row>
    <row r="55" spans="4:23" ht="11.25">
      <c r="D55" s="107"/>
      <c r="E55" s="107"/>
      <c r="F55" s="107"/>
      <c r="G55" s="107"/>
      <c r="H55" s="107"/>
      <c r="I55" s="107"/>
      <c r="J55" s="135"/>
      <c r="K55" s="135"/>
      <c r="L55" s="135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</row>
    <row r="56" spans="4:23" ht="11.25">
      <c r="D56" s="101"/>
      <c r="E56" s="101"/>
      <c r="F56" s="101"/>
      <c r="G56" s="107"/>
      <c r="H56" s="107"/>
      <c r="I56" s="107"/>
      <c r="J56" s="135"/>
      <c r="K56" s="135"/>
      <c r="L56" s="135"/>
      <c r="M56" s="107"/>
      <c r="N56" s="107"/>
      <c r="O56" s="107"/>
      <c r="P56" s="101"/>
      <c r="Q56" s="107"/>
      <c r="R56" s="101"/>
      <c r="S56" s="107"/>
      <c r="T56" s="107"/>
      <c r="U56" s="102"/>
      <c r="V56" s="107"/>
      <c r="W56" s="101"/>
    </row>
    <row r="57" spans="10:12" ht="10.5">
      <c r="J57" s="136"/>
      <c r="K57" s="136"/>
      <c r="L57" s="136"/>
    </row>
    <row r="58" spans="4:23" ht="11.25">
      <c r="D58" s="102"/>
      <c r="E58" s="103"/>
      <c r="F58" s="104"/>
      <c r="G58" s="104"/>
      <c r="H58" s="104"/>
      <c r="I58" s="104"/>
      <c r="J58" s="137"/>
      <c r="K58" s="137"/>
      <c r="L58" s="137"/>
      <c r="M58" s="104"/>
      <c r="N58" s="104"/>
      <c r="O58" s="104"/>
      <c r="P58" s="104"/>
      <c r="Q58" s="105"/>
      <c r="R58" s="105"/>
      <c r="S58" s="104"/>
      <c r="T58" s="104"/>
      <c r="U58" s="106"/>
      <c r="V58" s="104"/>
      <c r="W58" s="104"/>
    </row>
    <row r="59" spans="10:12" ht="10.5">
      <c r="J59" s="136"/>
      <c r="K59" s="136"/>
      <c r="L59" s="136"/>
    </row>
    <row r="60" spans="4:23" ht="11.25">
      <c r="D60" s="102"/>
      <c r="E60" s="103"/>
      <c r="F60" s="104"/>
      <c r="G60" s="104"/>
      <c r="H60" s="104"/>
      <c r="I60" s="104"/>
      <c r="J60" s="137"/>
      <c r="K60" s="137"/>
      <c r="L60" s="137"/>
      <c r="M60" s="104"/>
      <c r="N60" s="104"/>
      <c r="O60" s="104"/>
      <c r="P60" s="104"/>
      <c r="Q60" s="105"/>
      <c r="R60" s="105"/>
      <c r="S60" s="104"/>
      <c r="T60" s="104"/>
      <c r="U60" s="106"/>
      <c r="V60" s="104"/>
      <c r="W60" s="104"/>
    </row>
    <row r="61" spans="10:12" ht="10.5">
      <c r="J61" s="136"/>
      <c r="K61" s="136"/>
      <c r="L61" s="136"/>
    </row>
    <row r="62" spans="21:23" ht="11.25">
      <c r="U62" s="106"/>
      <c r="V62" s="104"/>
      <c r="W62" s="104"/>
    </row>
    <row r="64" spans="21:23" ht="10.5">
      <c r="U64" s="108"/>
      <c r="V64" s="108"/>
      <c r="W64" s="108"/>
    </row>
    <row r="66" spans="21:23" ht="11.25">
      <c r="U66" s="106"/>
      <c r="V66" s="104"/>
      <c r="W66" s="104"/>
    </row>
    <row r="69" spans="21:23" ht="11.25">
      <c r="U69" s="106"/>
      <c r="V69" s="104"/>
      <c r="W69" s="104"/>
    </row>
    <row r="73" spans="21:23" ht="11.25">
      <c r="U73" s="106"/>
      <c r="V73" s="104"/>
      <c r="W73" s="104"/>
    </row>
  </sheetData>
  <sheetProtection/>
  <mergeCells count="13">
    <mergeCell ref="A8:P8"/>
    <mergeCell ref="D9:O9"/>
    <mergeCell ref="A9:A10"/>
    <mergeCell ref="B9:B10"/>
    <mergeCell ref="C9:C10"/>
    <mergeCell ref="P9:P10"/>
    <mergeCell ref="A7:K7"/>
    <mergeCell ref="C5:E5"/>
    <mergeCell ref="F5:H5"/>
    <mergeCell ref="C6:E6"/>
    <mergeCell ref="F6:H6"/>
    <mergeCell ref="A1:B6"/>
    <mergeCell ref="C1:H4"/>
  </mergeCells>
  <printOptions horizontalCentered="1" verticalCentered="1"/>
  <pageMargins left="0.4724409448818898" right="0.4330708661417323" top="1.535433070866142" bottom="1.5748031496062993" header="0" footer="0.1968503937007874"/>
  <pageSetup horizontalDpi="600" verticalDpi="600" orientation="landscape" paperSize="5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4">
      <selection activeCell="I50" sqref="I50"/>
    </sheetView>
  </sheetViews>
  <sheetFormatPr defaultColWidth="11.421875" defaultRowHeight="12.75"/>
  <cols>
    <col min="2" max="2" width="23.57421875" style="0" customWidth="1"/>
    <col min="3" max="3" width="15.28125" style="0" customWidth="1"/>
    <col min="4" max="4" width="14.421875" style="0" customWidth="1"/>
    <col min="5" max="5" width="14.8515625" style="0" bestFit="1" customWidth="1"/>
    <col min="6" max="6" width="14.8515625" style="0" customWidth="1"/>
    <col min="7" max="7" width="13.57421875" style="0" customWidth="1"/>
    <col min="8" max="8" width="13.57421875" style="0" bestFit="1" customWidth="1"/>
    <col min="9" max="9" width="12.8515625" style="0" customWidth="1"/>
    <col min="10" max="10" width="12.8515625" style="0" bestFit="1" customWidth="1"/>
    <col min="11" max="11" width="13.7109375" style="0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192</v>
      </c>
    </row>
    <row r="5" spans="1:9" ht="13.5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</row>
    <row r="6" spans="1:9" ht="13.5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</row>
    <row r="7" spans="1:11" ht="12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2.75">
      <c r="A8" s="321" t="s">
        <v>163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1" ht="12.75">
      <c r="A9" s="322" t="s">
        <v>118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1" ht="13.5" thickBot="1">
      <c r="A10" s="133" t="s">
        <v>164</v>
      </c>
      <c r="B10" s="134" t="str">
        <f>+'POA-01'!J7</f>
        <v>113-900-1</v>
      </c>
      <c r="C10" s="69"/>
      <c r="D10" s="69"/>
      <c r="E10" s="69"/>
      <c r="F10" s="69"/>
      <c r="G10" s="69"/>
      <c r="H10" s="69"/>
      <c r="I10" s="69"/>
      <c r="J10" s="69"/>
      <c r="K10" s="70"/>
    </row>
    <row r="11" spans="1:9" ht="13.5" thickBot="1">
      <c r="A11" s="326"/>
      <c r="B11" s="328" t="s">
        <v>26</v>
      </c>
      <c r="C11" s="187" t="s">
        <v>155</v>
      </c>
      <c r="D11" s="188"/>
      <c r="E11" s="188"/>
      <c r="F11" s="188"/>
      <c r="G11" s="188"/>
      <c r="H11" s="188"/>
      <c r="I11" s="332" t="s">
        <v>29</v>
      </c>
    </row>
    <row r="12" spans="1:9" ht="13.5" thickBot="1">
      <c r="A12" s="327"/>
      <c r="B12" s="329"/>
      <c r="C12" s="240" t="s">
        <v>156</v>
      </c>
      <c r="D12" s="240" t="s">
        <v>157</v>
      </c>
      <c r="E12" s="240" t="s">
        <v>158</v>
      </c>
      <c r="F12" s="240" t="s">
        <v>159</v>
      </c>
      <c r="G12" s="240" t="s">
        <v>160</v>
      </c>
      <c r="H12" s="240" t="s">
        <v>166</v>
      </c>
      <c r="I12" s="333"/>
    </row>
    <row r="13" spans="1:11" ht="16.5">
      <c r="A13" s="90">
        <v>1000</v>
      </c>
      <c r="B13" s="91" t="s">
        <v>65</v>
      </c>
      <c r="C13" s="241">
        <v>1848330.32</v>
      </c>
      <c r="D13" s="241">
        <v>1848330.82</v>
      </c>
      <c r="E13" s="241">
        <v>1848330.82</v>
      </c>
      <c r="F13" s="241">
        <v>1848330.82</v>
      </c>
      <c r="G13" s="241">
        <v>3696661.64</v>
      </c>
      <c r="H13" s="241">
        <v>3696661.64</v>
      </c>
      <c r="I13" s="76">
        <f>SUM(C13:H13)</f>
        <v>14786646.06</v>
      </c>
      <c r="J13" s="239"/>
      <c r="K13" s="239"/>
    </row>
    <row r="14" spans="1:9" ht="12.75">
      <c r="A14" s="72">
        <v>1001</v>
      </c>
      <c r="B14" s="72" t="s">
        <v>66</v>
      </c>
      <c r="C14" s="78">
        <f>+'POA-02'!J18</f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6">
        <f aca="true" t="shared" si="0" ref="I14:I41">SUM(C14:H14)</f>
        <v>0</v>
      </c>
    </row>
    <row r="15" spans="1:9" ht="12.75">
      <c r="A15" s="72">
        <v>1002</v>
      </c>
      <c r="B15" s="72" t="s">
        <v>67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6">
        <f t="shared" si="0"/>
        <v>0</v>
      </c>
    </row>
    <row r="16" spans="1:11" ht="12.75">
      <c r="A16" s="74">
        <v>2000</v>
      </c>
      <c r="B16" s="72" t="s">
        <v>68</v>
      </c>
      <c r="C16" s="78">
        <f>+C17+C18</f>
        <v>0</v>
      </c>
      <c r="D16" s="78">
        <f>+D17+D18</f>
        <v>0</v>
      </c>
      <c r="E16" s="78">
        <f>+E17+E18</f>
        <v>0</v>
      </c>
      <c r="F16" s="78">
        <v>0</v>
      </c>
      <c r="G16" s="78">
        <v>0</v>
      </c>
      <c r="H16" s="78">
        <v>0</v>
      </c>
      <c r="I16" s="76">
        <f t="shared" si="0"/>
        <v>0</v>
      </c>
      <c r="J16" s="139"/>
      <c r="K16" s="239"/>
    </row>
    <row r="17" spans="1:9" ht="12.75">
      <c r="A17" s="72">
        <v>2001</v>
      </c>
      <c r="B17" s="72" t="s">
        <v>69</v>
      </c>
      <c r="C17" s="78">
        <v>0</v>
      </c>
      <c r="D17" s="78">
        <v>0</v>
      </c>
      <c r="E17" s="78">
        <f>+'POA-04'!G28</f>
        <v>0</v>
      </c>
      <c r="F17" s="78">
        <v>0</v>
      </c>
      <c r="G17" s="78">
        <v>0</v>
      </c>
      <c r="H17" s="78">
        <v>0</v>
      </c>
      <c r="I17" s="76">
        <f t="shared" si="0"/>
        <v>0</v>
      </c>
    </row>
    <row r="18" spans="1:11" ht="12.75">
      <c r="A18" s="72">
        <v>2002</v>
      </c>
      <c r="B18" s="72" t="s">
        <v>154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6">
        <f t="shared" si="0"/>
        <v>0</v>
      </c>
      <c r="K18">
        <f>+'POA-02'!J27</f>
        <v>0</v>
      </c>
    </row>
    <row r="19" spans="1:10" ht="12.75">
      <c r="A19" s="72" t="s">
        <v>71</v>
      </c>
      <c r="B19" s="72" t="s">
        <v>72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6">
        <f t="shared" si="0"/>
        <v>0</v>
      </c>
      <c r="J19" s="139"/>
    </row>
    <row r="20" spans="1:9" ht="12.75">
      <c r="A20" s="72" t="s">
        <v>73</v>
      </c>
      <c r="B20" s="72" t="s">
        <v>74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6">
        <f t="shared" si="0"/>
        <v>0</v>
      </c>
    </row>
    <row r="21" spans="1:9" ht="12.75">
      <c r="A21" s="72" t="s">
        <v>75</v>
      </c>
      <c r="B21" s="72" t="s">
        <v>76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6">
        <f t="shared" si="0"/>
        <v>0</v>
      </c>
    </row>
    <row r="22" spans="1:9" ht="12.75">
      <c r="A22" s="72">
        <v>2003</v>
      </c>
      <c r="B22" s="79" t="s">
        <v>77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6">
        <f t="shared" si="0"/>
        <v>0</v>
      </c>
    </row>
    <row r="23" spans="1:9" ht="12.75">
      <c r="A23" s="72">
        <v>2004</v>
      </c>
      <c r="B23" s="72" t="s">
        <v>78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6">
        <f t="shared" si="0"/>
        <v>0</v>
      </c>
    </row>
    <row r="24" spans="1:9" ht="12.75">
      <c r="A24" s="72" t="s">
        <v>79</v>
      </c>
      <c r="B24" s="72" t="s">
        <v>80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6">
        <f t="shared" si="0"/>
        <v>0</v>
      </c>
    </row>
    <row r="25" spans="1:9" ht="12.75">
      <c r="A25" s="72" t="s">
        <v>81</v>
      </c>
      <c r="B25" s="72" t="s">
        <v>82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6">
        <f t="shared" si="0"/>
        <v>0</v>
      </c>
    </row>
    <row r="26" spans="1:9" ht="12.75">
      <c r="A26" s="72" t="s">
        <v>83</v>
      </c>
      <c r="B26" s="72" t="s">
        <v>84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6">
        <f t="shared" si="0"/>
        <v>0</v>
      </c>
    </row>
    <row r="27" spans="1:9" ht="12.75">
      <c r="A27" s="72">
        <v>2005</v>
      </c>
      <c r="B27" s="72" t="s">
        <v>85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6">
        <f t="shared" si="0"/>
        <v>0</v>
      </c>
    </row>
    <row r="28" spans="1:9" ht="12.75">
      <c r="A28" s="72" t="s">
        <v>86</v>
      </c>
      <c r="B28" s="72" t="s">
        <v>87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6">
        <f t="shared" si="0"/>
        <v>0</v>
      </c>
    </row>
    <row r="29" spans="1:9" ht="12.75">
      <c r="A29" s="72" t="s">
        <v>88</v>
      </c>
      <c r="B29" s="72" t="s">
        <v>89</v>
      </c>
      <c r="C29" s="78">
        <v>500000</v>
      </c>
      <c r="D29" s="78"/>
      <c r="E29" s="78">
        <v>500000</v>
      </c>
      <c r="F29" s="78">
        <v>500000</v>
      </c>
      <c r="G29" s="78"/>
      <c r="H29" s="78">
        <v>500000</v>
      </c>
      <c r="I29" s="76">
        <f t="shared" si="0"/>
        <v>2000000</v>
      </c>
    </row>
    <row r="30" spans="1:9" ht="12.75">
      <c r="A30" s="72">
        <v>2006</v>
      </c>
      <c r="B30" s="72" t="s">
        <v>90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6">
        <f t="shared" si="0"/>
        <v>0</v>
      </c>
    </row>
    <row r="31" spans="1:9" ht="12.75">
      <c r="A31" s="72" t="s">
        <v>91</v>
      </c>
      <c r="B31" s="72" t="s">
        <v>92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6">
        <f t="shared" si="0"/>
        <v>0</v>
      </c>
    </row>
    <row r="32" spans="1:11" ht="21.75">
      <c r="A32" s="72" t="s">
        <v>93</v>
      </c>
      <c r="B32" s="79" t="s">
        <v>148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6">
        <f t="shared" si="0"/>
        <v>0</v>
      </c>
      <c r="J32" s="139"/>
      <c r="K32" s="139"/>
    </row>
    <row r="33" spans="1:9" ht="12.75">
      <c r="A33" s="72" t="s">
        <v>94</v>
      </c>
      <c r="B33" s="72" t="s">
        <v>95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6">
        <f t="shared" si="0"/>
        <v>0</v>
      </c>
    </row>
    <row r="34" spans="1:9" ht="12.75">
      <c r="A34" s="72">
        <v>2007</v>
      </c>
      <c r="B34" s="79" t="s">
        <v>153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6">
        <f t="shared" si="0"/>
        <v>0</v>
      </c>
    </row>
    <row r="35" spans="1:9" ht="15.75" customHeight="1">
      <c r="A35" s="72">
        <v>2008</v>
      </c>
      <c r="B35" s="79" t="s">
        <v>97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6">
        <f t="shared" si="0"/>
        <v>0</v>
      </c>
    </row>
    <row r="36" spans="1:9" ht="12.75">
      <c r="A36" s="72">
        <v>2009</v>
      </c>
      <c r="B36" s="72" t="s">
        <v>98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6">
        <f t="shared" si="0"/>
        <v>0</v>
      </c>
    </row>
    <row r="37" spans="1:9" ht="12.75">
      <c r="A37" s="72">
        <v>2010</v>
      </c>
      <c r="B37" s="79" t="s">
        <v>99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6">
        <f t="shared" si="0"/>
        <v>0</v>
      </c>
    </row>
    <row r="38" spans="1:11" ht="12.75">
      <c r="A38" s="72">
        <v>2011</v>
      </c>
      <c r="B38" s="72" t="s">
        <v>100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6">
        <f t="shared" si="0"/>
        <v>0</v>
      </c>
      <c r="J38" s="139"/>
      <c r="K38" s="139"/>
    </row>
    <row r="39" spans="1:9" ht="12.75">
      <c r="A39" s="72">
        <v>2012</v>
      </c>
      <c r="B39" s="79" t="s">
        <v>101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6">
        <f t="shared" si="0"/>
        <v>0</v>
      </c>
    </row>
    <row r="40" spans="1:9" ht="12.75">
      <c r="A40" s="72">
        <v>2013</v>
      </c>
      <c r="B40" s="72" t="s">
        <v>102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6">
        <f t="shared" si="0"/>
        <v>0</v>
      </c>
    </row>
    <row r="41" spans="1:9" ht="12.75">
      <c r="A41" s="72">
        <v>2014</v>
      </c>
      <c r="B41" s="72" t="s">
        <v>103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6">
        <f t="shared" si="0"/>
        <v>0</v>
      </c>
    </row>
    <row r="42" spans="1:9" ht="12.75">
      <c r="A42" s="72">
        <v>2015</v>
      </c>
      <c r="B42" s="72" t="s">
        <v>104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6">
        <f>SUM(D42:H42)</f>
        <v>0</v>
      </c>
    </row>
    <row r="43" spans="1:9" ht="12.75">
      <c r="A43" s="72" t="s">
        <v>105</v>
      </c>
      <c r="B43" s="72" t="s">
        <v>106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6"/>
    </row>
    <row r="44" spans="1:9" ht="12.75">
      <c r="A44" s="72" t="s">
        <v>107</v>
      </c>
      <c r="B44" s="72" t="s">
        <v>108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6">
        <f aca="true" t="shared" si="1" ref="I44:I51">SUM(C44:H44)</f>
        <v>0</v>
      </c>
    </row>
    <row r="45" spans="1:9" ht="12.75">
      <c r="A45" s="72">
        <v>2016</v>
      </c>
      <c r="B45" s="72" t="s">
        <v>109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6">
        <f t="shared" si="1"/>
        <v>0</v>
      </c>
    </row>
    <row r="46" spans="1:9" ht="12.75">
      <c r="A46" s="72">
        <v>2017</v>
      </c>
      <c r="B46" s="72" t="s">
        <v>110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6">
        <f t="shared" si="1"/>
        <v>0</v>
      </c>
    </row>
    <row r="47" spans="1:9" ht="12.75">
      <c r="A47" s="74">
        <v>3000</v>
      </c>
      <c r="B47" s="72" t="s">
        <v>111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6">
        <f t="shared" si="1"/>
        <v>0</v>
      </c>
    </row>
    <row r="48" spans="1:9" ht="12.75">
      <c r="A48" s="74">
        <v>4000</v>
      </c>
      <c r="B48" s="72" t="s">
        <v>112</v>
      </c>
      <c r="C48" s="78">
        <v>0</v>
      </c>
      <c r="D48" s="78">
        <v>0</v>
      </c>
      <c r="E48" s="78">
        <v>0</v>
      </c>
      <c r="F48" s="78"/>
      <c r="G48" s="78"/>
      <c r="H48" s="78"/>
      <c r="I48" s="76">
        <f t="shared" si="1"/>
        <v>0</v>
      </c>
    </row>
    <row r="49" spans="1:11" ht="12.75">
      <c r="A49" s="74">
        <v>5000</v>
      </c>
      <c r="B49" s="72" t="s">
        <v>113</v>
      </c>
      <c r="C49" s="78">
        <v>50000000</v>
      </c>
      <c r="D49" s="78">
        <v>50000000</v>
      </c>
      <c r="E49" s="236">
        <v>50000000</v>
      </c>
      <c r="F49" s="237">
        <v>50000000</v>
      </c>
      <c r="G49" s="238">
        <v>21881411</v>
      </c>
      <c r="H49" s="238">
        <v>50000000</v>
      </c>
      <c r="I49" s="76">
        <f>+H49+G49+F49+E49+D49+C49</f>
        <v>271881411</v>
      </c>
      <c r="K49" s="139"/>
    </row>
    <row r="50" spans="1:9" ht="12.75">
      <c r="A50" s="74">
        <v>6000</v>
      </c>
      <c r="B50" s="72" t="s">
        <v>114</v>
      </c>
      <c r="C50" s="78">
        <v>0</v>
      </c>
      <c r="D50" s="78">
        <v>0</v>
      </c>
      <c r="E50" s="78">
        <v>0</v>
      </c>
      <c r="F50" s="78"/>
      <c r="G50" s="78">
        <v>0</v>
      </c>
      <c r="H50" s="78">
        <v>0</v>
      </c>
      <c r="I50" s="76">
        <f t="shared" si="1"/>
        <v>0</v>
      </c>
    </row>
    <row r="51" spans="1:9" ht="12.75">
      <c r="A51" s="74">
        <v>7000</v>
      </c>
      <c r="B51" s="72" t="s">
        <v>115</v>
      </c>
      <c r="C51" s="78">
        <v>0</v>
      </c>
      <c r="D51" s="78">
        <v>0</v>
      </c>
      <c r="E51" s="78">
        <v>0</v>
      </c>
      <c r="F51" s="78"/>
      <c r="G51" s="78">
        <v>0</v>
      </c>
      <c r="H51" s="78">
        <v>0</v>
      </c>
      <c r="I51" s="76">
        <f t="shared" si="1"/>
        <v>0</v>
      </c>
    </row>
    <row r="52" spans="1:10" ht="12.75">
      <c r="A52" s="100"/>
      <c r="B52" s="100" t="s">
        <v>29</v>
      </c>
      <c r="C52" s="75">
        <f>SUM(C13:C51)</f>
        <v>52348330.32</v>
      </c>
      <c r="D52" s="75">
        <f aca="true" t="shared" si="2" ref="D52:I52">SUM(D13:D51)</f>
        <v>51848330.82</v>
      </c>
      <c r="E52" s="75">
        <f t="shared" si="2"/>
        <v>52348330.82</v>
      </c>
      <c r="F52" s="75">
        <f>SUM(F13:F51)</f>
        <v>52348330.82</v>
      </c>
      <c r="G52" s="75">
        <f>SUM(G13:G51)</f>
        <v>25578072.64</v>
      </c>
      <c r="H52" s="75">
        <f t="shared" si="2"/>
        <v>54196661.64</v>
      </c>
      <c r="I52" s="75">
        <f t="shared" si="2"/>
        <v>288668057.06</v>
      </c>
      <c r="J52" s="215"/>
    </row>
    <row r="53" spans="1:11" ht="12.75">
      <c r="A53" s="334"/>
      <c r="B53" s="334"/>
      <c r="C53" s="334"/>
      <c r="D53" s="334"/>
      <c r="E53" s="334"/>
      <c r="F53" s="334"/>
      <c r="G53" s="334"/>
      <c r="H53" s="334"/>
      <c r="I53" s="334"/>
      <c r="J53" s="309"/>
      <c r="K53" s="68"/>
    </row>
    <row r="54" spans="5:11" ht="12.75">
      <c r="E54" s="239"/>
      <c r="K54" s="139"/>
    </row>
    <row r="55" spans="5:7" ht="12.75">
      <c r="E55" s="139"/>
      <c r="F55" s="139"/>
      <c r="G55" s="239"/>
    </row>
    <row r="57" spans="5:6" ht="12.75">
      <c r="E57" s="139"/>
      <c r="F57" s="139"/>
    </row>
  </sheetData>
  <sheetProtection/>
  <mergeCells count="12">
    <mergeCell ref="A1:B6"/>
    <mergeCell ref="C1:H4"/>
    <mergeCell ref="C5:E5"/>
    <mergeCell ref="F5:H5"/>
    <mergeCell ref="C6:E6"/>
    <mergeCell ref="F6:H6"/>
    <mergeCell ref="A8:K8"/>
    <mergeCell ref="A53:J53"/>
    <mergeCell ref="A9:K9"/>
    <mergeCell ref="A11:A12"/>
    <mergeCell ref="B11:B12"/>
    <mergeCell ref="I11:I12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5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3">
      <selection activeCell="C46" sqref="C46"/>
    </sheetView>
  </sheetViews>
  <sheetFormatPr defaultColWidth="11.421875" defaultRowHeight="12.75"/>
  <cols>
    <col min="1" max="1" width="7.28125" style="0" customWidth="1"/>
    <col min="2" max="2" width="14.7109375" style="0" customWidth="1"/>
    <col min="3" max="3" width="12.57421875" style="0" customWidth="1"/>
    <col min="4" max="4" width="13.28125" style="0" customWidth="1"/>
    <col min="5" max="5" width="9.8515625" style="0" customWidth="1"/>
    <col min="6" max="6" width="16.57421875" style="0" customWidth="1"/>
    <col min="9" max="9" width="12.8515625" style="0" customWidth="1"/>
  </cols>
  <sheetData>
    <row r="1" spans="1:9" ht="12.75">
      <c r="A1" s="260"/>
      <c r="B1" s="261"/>
      <c r="C1" s="266" t="s">
        <v>168</v>
      </c>
      <c r="D1" s="267"/>
      <c r="E1" s="267"/>
      <c r="F1" s="267"/>
      <c r="G1" s="267"/>
      <c r="H1" s="268"/>
      <c r="I1" s="168"/>
    </row>
    <row r="2" spans="1:9" ht="12.75">
      <c r="A2" s="262"/>
      <c r="B2" s="263"/>
      <c r="C2" s="269"/>
      <c r="D2" s="270"/>
      <c r="E2" s="270"/>
      <c r="F2" s="270"/>
      <c r="G2" s="270"/>
      <c r="H2" s="271"/>
      <c r="I2" s="168"/>
    </row>
    <row r="3" spans="1:9" ht="12.75">
      <c r="A3" s="262"/>
      <c r="B3" s="263"/>
      <c r="C3" s="269"/>
      <c r="D3" s="270"/>
      <c r="E3" s="270"/>
      <c r="F3" s="270"/>
      <c r="G3" s="270"/>
      <c r="H3" s="271"/>
      <c r="I3" s="169" t="s">
        <v>169</v>
      </c>
    </row>
    <row r="4" spans="1:9" ht="12.75">
      <c r="A4" s="262"/>
      <c r="B4" s="263"/>
      <c r="C4" s="272"/>
      <c r="D4" s="273"/>
      <c r="E4" s="273"/>
      <c r="F4" s="273"/>
      <c r="G4" s="273"/>
      <c r="H4" s="274"/>
      <c r="I4" s="168" t="s">
        <v>173</v>
      </c>
    </row>
    <row r="5" spans="1:9" ht="13.5">
      <c r="A5" s="262"/>
      <c r="B5" s="263"/>
      <c r="C5" s="275" t="s">
        <v>170</v>
      </c>
      <c r="D5" s="276"/>
      <c r="E5" s="277"/>
      <c r="F5" s="275" t="s">
        <v>171</v>
      </c>
      <c r="G5" s="276"/>
      <c r="H5" s="276"/>
      <c r="I5" s="169"/>
    </row>
    <row r="6" spans="1:9" ht="13.5">
      <c r="A6" s="264"/>
      <c r="B6" s="265"/>
      <c r="C6" s="275">
        <v>0</v>
      </c>
      <c r="D6" s="276"/>
      <c r="E6" s="277"/>
      <c r="F6" s="275" t="s">
        <v>172</v>
      </c>
      <c r="G6" s="276"/>
      <c r="H6" s="276"/>
      <c r="I6" s="168"/>
    </row>
    <row r="9" spans="1:3" ht="15" customHeight="1">
      <c r="A9" s="72"/>
      <c r="B9" s="74" t="s">
        <v>26</v>
      </c>
      <c r="C9" s="73" t="s">
        <v>52</v>
      </c>
    </row>
    <row r="10" spans="1:3" ht="16.5" customHeight="1">
      <c r="A10" s="74">
        <v>1000</v>
      </c>
      <c r="B10" s="97" t="s">
        <v>151</v>
      </c>
      <c r="C10" s="75">
        <f>+'POA-07'!C11</f>
        <v>14786646.536045</v>
      </c>
    </row>
    <row r="11" spans="1:3" ht="12.75" hidden="1">
      <c r="A11" s="72">
        <v>1001</v>
      </c>
      <c r="B11" s="98" t="s">
        <v>66</v>
      </c>
      <c r="C11" s="77">
        <f>'POA-02'!J18</f>
        <v>0</v>
      </c>
    </row>
    <row r="12" spans="1:3" ht="12.75" hidden="1">
      <c r="A12" s="72">
        <v>1002</v>
      </c>
      <c r="B12" s="98" t="s">
        <v>67</v>
      </c>
      <c r="C12" s="77">
        <f>'POA-02'!J24</f>
        <v>14786646.536045</v>
      </c>
    </row>
    <row r="13" spans="1:3" ht="14.25" customHeight="1">
      <c r="A13" s="74">
        <v>2000</v>
      </c>
      <c r="B13" s="98" t="s">
        <v>152</v>
      </c>
      <c r="C13" s="76">
        <f>+'POA-08'!I29</f>
        <v>2000000</v>
      </c>
    </row>
    <row r="14" spans="1:3" ht="12.75" hidden="1">
      <c r="A14" s="72">
        <v>2001</v>
      </c>
      <c r="B14" s="98" t="s">
        <v>69</v>
      </c>
      <c r="C14" s="78">
        <f>'POA-04'!G28</f>
        <v>0</v>
      </c>
    </row>
    <row r="15" spans="1:3" ht="12.75" hidden="1">
      <c r="A15" s="72">
        <v>2002</v>
      </c>
      <c r="B15" s="98" t="s">
        <v>70</v>
      </c>
      <c r="C15" s="78">
        <f>'POA-03'!H30</f>
        <v>0</v>
      </c>
    </row>
    <row r="16" spans="1:3" ht="12.75" hidden="1">
      <c r="A16" s="72" t="s">
        <v>71</v>
      </c>
      <c r="B16" s="98" t="s">
        <v>72</v>
      </c>
      <c r="C16" s="78"/>
    </row>
    <row r="17" spans="1:3" ht="12.75" hidden="1">
      <c r="A17" s="72" t="s">
        <v>73</v>
      </c>
      <c r="B17" s="98" t="s">
        <v>74</v>
      </c>
      <c r="C17" s="78"/>
    </row>
    <row r="18" spans="1:3" ht="12.75" hidden="1">
      <c r="A18" s="72" t="s">
        <v>75</v>
      </c>
      <c r="B18" s="98" t="s">
        <v>76</v>
      </c>
      <c r="C18" s="78"/>
    </row>
    <row r="19" spans="1:3" ht="21.75" hidden="1">
      <c r="A19" s="72">
        <v>2003</v>
      </c>
      <c r="B19" s="99" t="s">
        <v>77</v>
      </c>
      <c r="C19" s="77">
        <f>'POA-06'!D19</f>
        <v>0</v>
      </c>
    </row>
    <row r="20" spans="1:3" ht="12.75" hidden="1">
      <c r="A20" s="72">
        <v>2004</v>
      </c>
      <c r="B20" s="98" t="s">
        <v>78</v>
      </c>
      <c r="C20" s="77">
        <f>'POA-06'!D20</f>
        <v>0</v>
      </c>
    </row>
    <row r="21" spans="1:3" ht="12.75" hidden="1">
      <c r="A21" s="72" t="s">
        <v>79</v>
      </c>
      <c r="B21" s="98" t="s">
        <v>80</v>
      </c>
      <c r="C21" s="78"/>
    </row>
    <row r="22" spans="1:3" ht="12.75" hidden="1">
      <c r="A22" s="72" t="s">
        <v>81</v>
      </c>
      <c r="B22" s="98" t="s">
        <v>82</v>
      </c>
      <c r="C22" s="78"/>
    </row>
    <row r="23" spans="1:3" ht="12.75" hidden="1">
      <c r="A23" s="72" t="s">
        <v>83</v>
      </c>
      <c r="B23" s="98" t="s">
        <v>84</v>
      </c>
      <c r="C23" s="78"/>
    </row>
    <row r="24" spans="1:3" ht="12.75" hidden="1">
      <c r="A24" s="72">
        <v>2005</v>
      </c>
      <c r="B24" s="98" t="s">
        <v>85</v>
      </c>
      <c r="C24" s="77">
        <v>0</v>
      </c>
    </row>
    <row r="25" spans="1:3" ht="12.75" hidden="1">
      <c r="A25" s="72" t="s">
        <v>86</v>
      </c>
      <c r="B25" s="98" t="s">
        <v>87</v>
      </c>
      <c r="C25" s="78"/>
    </row>
    <row r="26" spans="1:3" ht="12.75" hidden="1">
      <c r="A26" s="72" t="s">
        <v>88</v>
      </c>
      <c r="B26" s="98" t="s">
        <v>89</v>
      </c>
      <c r="C26" s="78"/>
    </row>
    <row r="27" spans="1:3" ht="12.75" hidden="1">
      <c r="A27" s="72">
        <v>2006</v>
      </c>
      <c r="B27" s="98" t="s">
        <v>90</v>
      </c>
      <c r="C27" s="77">
        <f>'POA-06'!D22</f>
        <v>2000000</v>
      </c>
    </row>
    <row r="28" spans="1:3" ht="12.75" hidden="1">
      <c r="A28" s="72" t="s">
        <v>91</v>
      </c>
      <c r="B28" s="98" t="s">
        <v>92</v>
      </c>
      <c r="C28" s="78"/>
    </row>
    <row r="29" spans="1:3" ht="21.75" hidden="1">
      <c r="A29" s="72" t="s">
        <v>93</v>
      </c>
      <c r="B29" s="99" t="s">
        <v>148</v>
      </c>
      <c r="C29" s="78"/>
    </row>
    <row r="30" spans="1:3" ht="12.75" hidden="1">
      <c r="A30" s="72" t="s">
        <v>94</v>
      </c>
      <c r="B30" s="98" t="s">
        <v>95</v>
      </c>
      <c r="C30" s="78"/>
    </row>
    <row r="31" spans="1:3" ht="21.75" hidden="1">
      <c r="A31" s="72">
        <v>2007</v>
      </c>
      <c r="B31" s="99" t="s">
        <v>96</v>
      </c>
      <c r="C31" s="77">
        <f>'POA-06'!D23</f>
        <v>0</v>
      </c>
    </row>
    <row r="32" spans="1:3" ht="21.75" hidden="1">
      <c r="A32" s="72">
        <v>2008</v>
      </c>
      <c r="B32" s="99" t="s">
        <v>97</v>
      </c>
      <c r="C32" s="77">
        <f>'POA-06'!D21</f>
        <v>0</v>
      </c>
    </row>
    <row r="33" spans="1:3" ht="12.75" hidden="1">
      <c r="A33" s="72">
        <v>2009</v>
      </c>
      <c r="B33" s="98" t="s">
        <v>98</v>
      </c>
      <c r="C33" s="77">
        <v>0</v>
      </c>
    </row>
    <row r="34" spans="1:3" ht="21.75" hidden="1">
      <c r="A34" s="72">
        <v>2010</v>
      </c>
      <c r="B34" s="99" t="s">
        <v>99</v>
      </c>
      <c r="C34" s="77">
        <v>0</v>
      </c>
    </row>
    <row r="35" spans="1:3" ht="12.75" hidden="1">
      <c r="A35" s="72">
        <v>2011</v>
      </c>
      <c r="B35" s="98" t="s">
        <v>100</v>
      </c>
      <c r="C35" s="77">
        <f>'POA-06'!D27</f>
        <v>0</v>
      </c>
    </row>
    <row r="36" spans="1:3" ht="21.75" hidden="1">
      <c r="A36" s="72">
        <v>2012</v>
      </c>
      <c r="B36" s="99" t="s">
        <v>101</v>
      </c>
      <c r="C36" s="77">
        <f>'POA-06'!D28</f>
        <v>0</v>
      </c>
    </row>
    <row r="37" spans="1:3" ht="12.75" hidden="1">
      <c r="A37" s="72">
        <v>2013</v>
      </c>
      <c r="B37" s="98" t="s">
        <v>102</v>
      </c>
      <c r="C37" s="77">
        <f>'POA-06'!D26</f>
        <v>0</v>
      </c>
    </row>
    <row r="38" spans="1:3" ht="12.75" hidden="1">
      <c r="A38" s="72">
        <v>2014</v>
      </c>
      <c r="B38" s="98" t="s">
        <v>103</v>
      </c>
      <c r="C38" s="77">
        <v>0</v>
      </c>
    </row>
    <row r="39" spans="1:3" ht="12.75" hidden="1">
      <c r="A39" s="72">
        <v>2015</v>
      </c>
      <c r="B39" s="98" t="s">
        <v>104</v>
      </c>
      <c r="C39" s="77">
        <f>'POA-06'!D31</f>
        <v>0</v>
      </c>
    </row>
    <row r="40" spans="1:3" ht="12.75" hidden="1">
      <c r="A40" s="72" t="s">
        <v>105</v>
      </c>
      <c r="B40" s="98" t="s">
        <v>106</v>
      </c>
      <c r="C40" s="78"/>
    </row>
    <row r="41" spans="1:3" ht="12.75" hidden="1">
      <c r="A41" s="72" t="s">
        <v>107</v>
      </c>
      <c r="B41" s="98" t="s">
        <v>108</v>
      </c>
      <c r="C41" s="78"/>
    </row>
    <row r="42" spans="1:3" ht="12.75" hidden="1">
      <c r="A42" s="72">
        <v>2016</v>
      </c>
      <c r="B42" s="98" t="s">
        <v>109</v>
      </c>
      <c r="C42" s="78">
        <f>'POA-06'!D32</f>
        <v>0</v>
      </c>
    </row>
    <row r="43" spans="1:3" ht="12.75" hidden="1">
      <c r="A43" s="72">
        <v>2017</v>
      </c>
      <c r="B43" s="98" t="s">
        <v>110</v>
      </c>
      <c r="C43" s="78">
        <v>0</v>
      </c>
    </row>
    <row r="44" spans="1:3" ht="12.75" hidden="1">
      <c r="A44" s="74">
        <v>3000</v>
      </c>
      <c r="B44" s="98" t="s">
        <v>111</v>
      </c>
      <c r="C44" s="76">
        <v>0</v>
      </c>
    </row>
    <row r="45" spans="1:3" ht="16.5" customHeight="1">
      <c r="A45" s="74">
        <v>5000</v>
      </c>
      <c r="B45" s="98" t="s">
        <v>191</v>
      </c>
      <c r="C45" s="75">
        <f>+'POA-08'!I49</f>
        <v>271881411</v>
      </c>
    </row>
    <row r="46" spans="1:3" ht="15" customHeight="1">
      <c r="A46" s="74"/>
      <c r="B46" s="74" t="s">
        <v>29</v>
      </c>
      <c r="C46" s="75">
        <f>+C10+C13+C45</f>
        <v>288668057.536045</v>
      </c>
    </row>
    <row r="47" spans="1:3" ht="12.75" hidden="1">
      <c r="A47" s="74">
        <v>7000</v>
      </c>
      <c r="B47" s="72" t="s">
        <v>115</v>
      </c>
      <c r="C47" s="75">
        <v>0</v>
      </c>
    </row>
    <row r="48" spans="1:3" ht="12.75" hidden="1">
      <c r="A48" s="74"/>
      <c r="B48" s="74" t="s">
        <v>29</v>
      </c>
      <c r="C48" s="75" t="e">
        <f>+C10+C13+C44+#REF!+C45+C46+C47</f>
        <v>#REF!</v>
      </c>
    </row>
    <row r="74" ht="23.25" customHeight="1"/>
  </sheetData>
  <sheetProtection/>
  <mergeCells count="6">
    <mergeCell ref="A1:B6"/>
    <mergeCell ref="C1:H4"/>
    <mergeCell ref="C5:E5"/>
    <mergeCell ref="F5:H5"/>
    <mergeCell ref="C6:E6"/>
    <mergeCell ref="F6:H6"/>
  </mergeCells>
  <printOptions horizontalCentered="1" verticalCentered="1"/>
  <pageMargins left="0.9055118110236221" right="0.9448818897637796" top="1.0236220472440944" bottom="0.984251968503937" header="0" footer="0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CORPOGUAJIRA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Corpoguajira</cp:lastModifiedBy>
  <cp:lastPrinted>2011-09-07T17:25:04Z</cp:lastPrinted>
  <dcterms:created xsi:type="dcterms:W3CDTF">2004-12-29T19:49:42Z</dcterms:created>
  <dcterms:modified xsi:type="dcterms:W3CDTF">2012-02-22T19:22:14Z</dcterms:modified>
  <cp:category/>
  <cp:version/>
  <cp:contentType/>
  <cp:contentStatus/>
</cp:coreProperties>
</file>