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520" yWindow="-120" windowWidth="10110" windowHeight="8895" activeTab="1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TOXACTIV" sheetId="14" r:id="rId8"/>
    <sheet name="grafico" sheetId="11" r:id="rId9"/>
  </sheets>
  <definedNames>
    <definedName name="_xlnm.Print_Area" localSheetId="0">'POA-01'!$A$1:$J$22</definedName>
    <definedName name="_xlnm.Print_Area" localSheetId="4">'POA-05'!$A$1:$I$28</definedName>
    <definedName name="_xlnm.Print_Area" localSheetId="6">'POA-07'!$A$1:$P$52</definedName>
    <definedName name="_xlnm.Print_Titles" localSheetId="0">'POA-01'!$1:$15</definedName>
    <definedName name="_xlnm.Print_Titles" localSheetId="6">'POA-07'!$1:$12</definedName>
    <definedName name="_xlnm.Print_Titles" localSheetId="7">PTOXACTIV!$1:$12</definedName>
  </definedNames>
  <calcPr calcId="125725" fullCalcOnLoad="1"/>
</workbook>
</file>

<file path=xl/calcChain.xml><?xml version="1.0" encoding="utf-8"?>
<calcChain xmlns="http://schemas.openxmlformats.org/spreadsheetml/2006/main">
  <c r="I18" i="9"/>
  <c r="I19"/>
  <c r="I16" i="14"/>
  <c r="I42"/>
  <c r="I38"/>
  <c r="H30"/>
  <c r="I30"/>
  <c r="B62"/>
  <c r="G30"/>
  <c r="B60"/>
  <c r="I18"/>
  <c r="H15"/>
  <c r="G15"/>
  <c r="G52" s="1"/>
  <c r="F15"/>
  <c r="F52"/>
  <c r="E15"/>
  <c r="D15"/>
  <c r="C15"/>
  <c r="I15" s="1"/>
  <c r="B58"/>
  <c r="H48"/>
  <c r="H52"/>
  <c r="G48"/>
  <c r="F48"/>
  <c r="E48"/>
  <c r="D49"/>
  <c r="C49"/>
  <c r="C52" s="1"/>
  <c r="J18" i="4"/>
  <c r="H18"/>
  <c r="F18"/>
  <c r="D42"/>
  <c r="M30"/>
  <c r="K30"/>
  <c r="I30"/>
  <c r="G30"/>
  <c r="C18"/>
  <c r="K18" s="1"/>
  <c r="H18" i="6"/>
  <c r="H19"/>
  <c r="C10" i="5"/>
  <c r="C10" i="6"/>
  <c r="C11" i="8"/>
  <c r="C21" i="1"/>
  <c r="H53" i="14"/>
  <c r="C20" i="1"/>
  <c r="G53" i="14"/>
  <c r="C19" i="1"/>
  <c r="F53" i="14"/>
  <c r="C18" i="1"/>
  <c r="E53" i="14"/>
  <c r="E54" s="1"/>
  <c r="C17" i="1"/>
  <c r="D53" i="14"/>
  <c r="D54" s="1"/>
  <c r="C16" i="1"/>
  <c r="C53" i="14"/>
  <c r="J27" i="9"/>
  <c r="C15" i="4"/>
  <c r="D15" s="1"/>
  <c r="C42"/>
  <c r="O42" s="1"/>
  <c r="O16" s="1"/>
  <c r="C38"/>
  <c r="N38" s="1"/>
  <c r="C32"/>
  <c r="D27" i="5"/>
  <c r="D22"/>
  <c r="D18"/>
  <c r="C23" i="11" s="1"/>
  <c r="J25" i="9"/>
  <c r="J24"/>
  <c r="J23"/>
  <c r="J22"/>
  <c r="J19"/>
  <c r="J18"/>
  <c r="H18" i="7"/>
  <c r="H17"/>
  <c r="H16"/>
  <c r="C21" i="6"/>
  <c r="C49" i="4"/>
  <c r="C10" i="7"/>
  <c r="C12" s="1"/>
  <c r="C10" i="9"/>
  <c r="C12" s="1"/>
  <c r="C12" i="1"/>
  <c r="C12" i="5"/>
  <c r="C28" i="6"/>
  <c r="D34" i="5"/>
  <c r="J9" i="8"/>
  <c r="J20" i="9"/>
  <c r="J21"/>
  <c r="E14" i="14"/>
  <c r="J9" i="9"/>
  <c r="C11"/>
  <c r="C11" i="6"/>
  <c r="C14" i="11"/>
  <c r="C15"/>
  <c r="P48" i="4"/>
  <c r="I19" i="8"/>
  <c r="I20"/>
  <c r="I21"/>
  <c r="H20" i="7"/>
  <c r="C45" i="4"/>
  <c r="C41"/>
  <c r="C39"/>
  <c r="C37"/>
  <c r="C36"/>
  <c r="C27"/>
  <c r="C23"/>
  <c r="C16" s="1"/>
  <c r="C16" i="11" s="1"/>
  <c r="C22" i="4"/>
  <c r="P51"/>
  <c r="P50"/>
  <c r="P47"/>
  <c r="P46"/>
  <c r="P45"/>
  <c r="P44"/>
  <c r="P43"/>
  <c r="P41"/>
  <c r="P40"/>
  <c r="P39"/>
  <c r="P37"/>
  <c r="P36"/>
  <c r="P35"/>
  <c r="P34"/>
  <c r="P33"/>
  <c r="P32"/>
  <c r="P31"/>
  <c r="O30"/>
  <c r="D30"/>
  <c r="P29"/>
  <c r="P28"/>
  <c r="P27"/>
  <c r="P26"/>
  <c r="P25"/>
  <c r="P24"/>
  <c r="P23"/>
  <c r="P22"/>
  <c r="P21"/>
  <c r="P20"/>
  <c r="P19"/>
  <c r="H13" i="14"/>
  <c r="C39" i="11"/>
  <c r="C38"/>
  <c r="C42"/>
  <c r="C22"/>
  <c r="C35"/>
  <c r="C40"/>
  <c r="C12" i="8"/>
  <c r="C11" i="7"/>
  <c r="C11" i="5"/>
  <c r="C17" i="11"/>
  <c r="C34"/>
  <c r="C30" i="4"/>
  <c r="N30" s="1"/>
  <c r="N16" s="1"/>
  <c r="C30" i="11"/>
  <c r="C48" i="4"/>
  <c r="G17"/>
  <c r="I22" i="8"/>
  <c r="P17" i="4"/>
  <c r="I48" i="14"/>
  <c r="C18" i="11"/>
  <c r="C14" i="4"/>
  <c r="J14" s="1"/>
  <c r="J29" i="9"/>
  <c r="C23" i="1"/>
  <c r="D36" i="5"/>
  <c r="I49" i="14"/>
  <c r="M49" i="4"/>
  <c r="K49"/>
  <c r="I49"/>
  <c r="G49"/>
  <c r="E49"/>
  <c r="N49"/>
  <c r="L49"/>
  <c r="J49"/>
  <c r="H49"/>
  <c r="F49"/>
  <c r="D35" i="5"/>
  <c r="F54" i="14"/>
  <c r="C30" i="6"/>
  <c r="E52" i="14"/>
  <c r="E13"/>
  <c r="G14" i="4"/>
  <c r="I14"/>
  <c r="D14" i="14"/>
  <c r="D37" i="5"/>
  <c r="F14" i="4"/>
  <c r="C14" i="14"/>
  <c r="C13" i="8"/>
  <c r="C12" i="6"/>
  <c r="P49" i="4"/>
  <c r="C13" i="14"/>
  <c r="I14"/>
  <c r="I13" s="1"/>
  <c r="I52" s="1"/>
  <c r="D52"/>
  <c r="D13"/>
  <c r="D13" i="4" l="1"/>
  <c r="I53" i="14"/>
  <c r="C54"/>
  <c r="C56" s="1"/>
  <c r="I13" i="4"/>
  <c r="I52" s="1"/>
  <c r="P42"/>
  <c r="H16"/>
  <c r="F15"/>
  <c r="F13" s="1"/>
  <c r="H15"/>
  <c r="J15"/>
  <c r="J13" s="1"/>
  <c r="M15"/>
  <c r="M13" s="1"/>
  <c r="M52" s="1"/>
  <c r="O15"/>
  <c r="O13" s="1"/>
  <c r="O52" s="1"/>
  <c r="D16" i="5"/>
  <c r="I18" s="1"/>
  <c r="E38" i="4"/>
  <c r="G38"/>
  <c r="I38"/>
  <c r="K38"/>
  <c r="K16" s="1"/>
  <c r="M38"/>
  <c r="M16" s="1"/>
  <c r="H14"/>
  <c r="H13" s="1"/>
  <c r="H52" s="1"/>
  <c r="D38" i="5"/>
  <c r="K14" i="4"/>
  <c r="C13"/>
  <c r="D16"/>
  <c r="E15"/>
  <c r="E13" s="1"/>
  <c r="G15"/>
  <c r="G13" s="1"/>
  <c r="I15"/>
  <c r="K15"/>
  <c r="N15"/>
  <c r="N13" s="1"/>
  <c r="N52" s="1"/>
  <c r="L15"/>
  <c r="L13" s="1"/>
  <c r="E30"/>
  <c r="F30"/>
  <c r="H30"/>
  <c r="J30"/>
  <c r="L30"/>
  <c r="F38"/>
  <c r="H38"/>
  <c r="J38"/>
  <c r="L38"/>
  <c r="G18"/>
  <c r="I18"/>
  <c r="I16" s="1"/>
  <c r="P18" l="1"/>
  <c r="G16"/>
  <c r="G52" s="1"/>
  <c r="D52"/>
  <c r="E16"/>
  <c r="E52" s="1"/>
  <c r="P30"/>
  <c r="C13" i="11"/>
  <c r="C52" i="4"/>
  <c r="J16"/>
  <c r="J52" s="1"/>
  <c r="F16"/>
  <c r="K13"/>
  <c r="K52" s="1"/>
  <c r="L16"/>
  <c r="L52" s="1"/>
  <c r="P38"/>
  <c r="F52"/>
  <c r="P14"/>
  <c r="P15"/>
  <c r="D13" i="11" l="1"/>
  <c r="C46"/>
  <c r="C48"/>
  <c r="P53" i="4"/>
  <c r="P16"/>
  <c r="P13"/>
  <c r="D44" i="11" l="1"/>
  <c r="D45"/>
  <c r="D16"/>
  <c r="P52" i="4"/>
</calcChain>
</file>

<file path=xl/sharedStrings.xml><?xml version="1.0" encoding="utf-8"?>
<sst xmlns="http://schemas.openxmlformats.org/spreadsheetml/2006/main" count="540" uniqueCount="259">
  <si>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</si>
  <si>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</si>
  <si>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</si>
  <si>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</si>
  <si>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</si>
  <si>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</si>
  <si>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</si>
  <si>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</si>
  <si>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PRESUPUESTO ASIGNADO: </t>
  </si>
  <si>
    <t xml:space="preserve">RECURSOS ADMINISTRADO: </t>
  </si>
  <si>
    <t xml:space="preserve">APORTE DE LA NACIÓN: </t>
  </si>
  <si>
    <t>LOCALIZACIÓN</t>
  </si>
  <si>
    <t>PLAN DE ACTIVIDADES</t>
  </si>
  <si>
    <t>POA-01</t>
  </si>
  <si>
    <t>NOMBRE</t>
  </si>
  <si>
    <t>PERFIL</t>
  </si>
  <si>
    <t>OBJETO</t>
  </si>
  <si>
    <t>VALOR PARCIAL</t>
  </si>
  <si>
    <t xml:space="preserve">TOTAL </t>
  </si>
  <si>
    <t>PROGRAMACION DE RECURSO HUMANO</t>
  </si>
  <si>
    <t>POA-02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</si>
  <si>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</si>
  <si>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</si>
  <si>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</si>
  <si>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</si>
  <si>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</si>
  <si>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</si>
  <si>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</si>
  <si>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</si>
  <si>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</si>
  <si>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</si>
  <si>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</si>
  <si>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COMPRA DE MATERIALES</t>
  </si>
  <si>
    <t>POA-03</t>
  </si>
  <si>
    <t>DESCRIPCIÓN</t>
  </si>
  <si>
    <t>POA-04</t>
  </si>
  <si>
    <t>DISPONIBILIDAD (D/M)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</si>
  <si>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</si>
  <si>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</si>
  <si>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</si>
  <si>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</si>
  <si>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</si>
  <si>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</si>
  <si>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</si>
  <si>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A.- CONVENIOS</t>
  </si>
  <si>
    <t>B.- CONTRATOS</t>
  </si>
  <si>
    <t>POA-05</t>
  </si>
  <si>
    <t>REQUERIMIENTO DE INSUMOS</t>
  </si>
  <si>
    <t>POA-06</t>
  </si>
  <si>
    <t>No.</t>
  </si>
  <si>
    <t>INDICADORES (PAT)</t>
  </si>
  <si>
    <t>METAS</t>
  </si>
  <si>
    <t>CRONOGRAMA DE DESEMBOLSO</t>
  </si>
  <si>
    <t>INICIAL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</si>
  <si>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</si>
  <si>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</si>
  <si>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</si>
  <si>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</si>
  <si>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</si>
  <si>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</si>
  <si>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</si>
  <si>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</si>
  <si>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</si>
  <si>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</si>
  <si>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</si>
  <si>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</si>
  <si>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</si>
  <si>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</si>
  <si>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</si>
  <si>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</si>
  <si>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</si>
  <si>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</si>
  <si>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</si>
  <si>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</si>
  <si>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</si>
  <si>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</si>
  <si>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</si>
  <si>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</si>
  <si>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</si>
  <si>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</si>
  <si>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</si>
  <si>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</si>
  <si>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</si>
  <si>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</si>
  <si>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</si>
  <si>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</si>
  <si>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</si>
  <si>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</si>
  <si>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</si>
  <si>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</si>
  <si>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</si>
  <si>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</si>
  <si>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</si>
  <si>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</si>
  <si>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</si>
  <si>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</si>
  <si>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</si>
  <si>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</si>
  <si>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</si>
  <si>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</si>
  <si>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</si>
  <si>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COMBUSTIBLE Y PEAJES</t>
  </si>
  <si>
    <t>REPARACIONES DE VEHICULOS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</si>
  <si>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</si>
  <si>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</si>
  <si>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</si>
  <si>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</si>
  <si>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</si>
  <si>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</si>
  <si>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</si>
  <si>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</si>
  <si>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</si>
  <si>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</si>
  <si>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</si>
  <si>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</si>
  <si>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</si>
  <si>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</si>
  <si>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</si>
  <si>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SUB-TOTAL</t>
  </si>
  <si>
    <t>PROGRAMACION DE METAS FINANCIERAS -R.A ($ )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</si>
  <si>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</si>
  <si>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</si>
  <si>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</si>
  <si>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</si>
  <si>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</si>
  <si>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</si>
  <si>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</si>
  <si>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</si>
  <si>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</si>
  <si>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</si>
  <si>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</si>
  <si>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</si>
  <si>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</si>
  <si>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</si>
  <si>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AL INTERIOR DEL DEPARTAMENTO</t>
  </si>
  <si>
    <t>APROPIACIÓN INICIAL</t>
  </si>
  <si>
    <t>DURACION (MESES)</t>
  </si>
  <si>
    <t>Servicios Personales</t>
  </si>
  <si>
    <t>Gastos Generales</t>
  </si>
  <si>
    <t>IMPRESOS Y PUBLIC.</t>
  </si>
  <si>
    <t>MATERIALES Y SUMINIS.</t>
  </si>
  <si>
    <t>ACTIVIDADES</t>
  </si>
  <si>
    <t>ACTIV 1</t>
  </si>
  <si>
    <t>ACTIV 2</t>
  </si>
  <si>
    <t>ACTIV 3</t>
  </si>
  <si>
    <t>ACTIV 4</t>
  </si>
  <si>
    <t>ACTIV 5</t>
  </si>
  <si>
    <t>ACTIV 6</t>
  </si>
  <si>
    <t xml:space="preserve">APORTE ADICIÓN: </t>
  </si>
  <si>
    <t>Página: 1 de 1</t>
  </si>
  <si>
    <t xml:space="preserve">APORTE PREUPUESTO NACIONAL: </t>
  </si>
  <si>
    <t xml:space="preserve">RECURSOS ADMINISTRADOS: </t>
  </si>
  <si>
    <t>NOMBRE DEL PROYECTO</t>
  </si>
  <si>
    <t>APORTE DE LA NACIÓN:</t>
  </si>
  <si>
    <t xml:space="preserve">NOMBRE DEL PROYECTO: </t>
  </si>
  <si>
    <t>PRESUPUESTO</t>
  </si>
  <si>
    <t>Impuestos - Tasas y Multas</t>
  </si>
  <si>
    <t>Comunicaciones y Transporte</t>
  </si>
  <si>
    <t>Al Interior del Departamento</t>
  </si>
  <si>
    <t>Con el objeto de dar cumplimiento a estos compromisos estrictamente necesitamos en este proyecto la suma presente.</t>
  </si>
  <si>
    <t>CODIGOS CUBBS</t>
  </si>
  <si>
    <t>CODIGO CUBBS</t>
  </si>
  <si>
    <t>CODIGO: 310-MFM-SI-PE-FPOAI-2</t>
  </si>
  <si>
    <t>VERSION: 02</t>
  </si>
  <si>
    <t>VIGENCIA: 31-10-2011</t>
  </si>
  <si>
    <t>ELABORO</t>
  </si>
  <si>
    <t>REVISO</t>
  </si>
  <si>
    <t>APROBO</t>
  </si>
  <si>
    <t>EQUIPO OFICINA ASESORA DE PLANEACION</t>
  </si>
  <si>
    <t>LUIS MANUEL MEDINA TORO</t>
  </si>
  <si>
    <t>REPRESENTANTE DE LA DIRECCION</t>
  </si>
  <si>
    <t>ARCESIO J. ROMERO PEREZ</t>
  </si>
  <si>
    <t>DIRECTOR GENERAL</t>
  </si>
  <si>
    <t>PLAN OPERATIVO ANUAL DE INVERSIONES</t>
  </si>
  <si>
    <t xml:space="preserve">                              </t>
  </si>
  <si>
    <t>SECCION: I</t>
  </si>
  <si>
    <t>Convenio para la continuidad del Proceso de Expansiòn para la Incorporacón de la Dimensión Ambiental en la Educación Básica y Media del País.</t>
  </si>
  <si>
    <t xml:space="preserve">Convenio para la cualificación de la gestión de la educación ambiental y su proyección, en el departamento de La Guajira a través del Fortalecimiento del CIDEA Comité Interinstitucional de Educación Ambiental </t>
  </si>
  <si>
    <t>Concurso de Méritos para el desarrollo de encuentros de ciencia, educación y participación ambiental.</t>
  </si>
  <si>
    <t>Concurso de Méritos para apoyo a la proyección del centro de  documentación ambiental de Corpoguajira</t>
  </si>
  <si>
    <t>Selección Abreviada de Menor Cuantía para la realización de eventos de cultura ambiental municipal  apoyados por la corporación.</t>
  </si>
  <si>
    <t>Selección Abreviada de Menor Cuantía para la implementación de jornadas de intercambio en Educación ambiental.</t>
  </si>
  <si>
    <t>SUBTOTAL</t>
  </si>
  <si>
    <t xml:space="preserve">Sumistro de bolsas plásticas para campañas de aseo </t>
  </si>
  <si>
    <t>Sensibilizacion colectiva  sobre manejo de residuos solidos</t>
  </si>
  <si>
    <t>suministro de canecas en material de fibra de vidrio</t>
  </si>
  <si>
    <t>Apoyo a las actgividades de los PRAE</t>
  </si>
  <si>
    <t>Diseño e impresión de fotovallas alusivas a cultura ambiental</t>
  </si>
  <si>
    <t>Apoyo al programa de arborizaciòn urbana</t>
  </si>
  <si>
    <t>unidad</t>
  </si>
  <si>
    <t>Febrero</t>
  </si>
  <si>
    <t>Abril</t>
  </si>
  <si>
    <t>SUMINISTROS</t>
  </si>
  <si>
    <t>Elaboración de Murales para la Celebración de Fechas Ambientales</t>
  </si>
  <si>
    <t>MESES</t>
  </si>
  <si>
    <t>Pinturas en Vinilo Acrilico</t>
  </si>
  <si>
    <t>Pasacalles en Panaflex de 1.0m X 3.0m</t>
  </si>
  <si>
    <t>Sensibilización Ciudadana frente a la Celebración de Fechas Ambientales</t>
  </si>
  <si>
    <t>Pasantes universitarios</t>
  </si>
  <si>
    <t xml:space="preserve">apoyo técnico a proyectos urbanos </t>
  </si>
  <si>
    <t>Profesional Universitario</t>
  </si>
  <si>
    <t>servicios profesionales especializados para atención y sistematización de proyectos de ciencia tecnologías, fortalecimiento del CIDEA, asesoría PRAES.</t>
  </si>
  <si>
    <t>Formular, asesorar, evaluar y sistematizar: PRAES, PRAUS, PROCEDAS y Proyecto ONDAS del Area de Educación Ambiental</t>
  </si>
  <si>
    <t>JORGE PACHECO -Ingeniero del Medio Ambiente con especialización o experiencia en educación ambiental</t>
  </si>
  <si>
    <t xml:space="preserve">Profesional en el ordenamiento y ejecución de proyectos de educación ambiental enfocados a la Investigación, seguimiento  y evaluación de la cultura ambiental </t>
  </si>
  <si>
    <t>Desarrollador de procesos establecidos en la política nacional de educación ambiental asesorías a PRAE, PRAU PROCEDA,  CIDEA, CT</t>
  </si>
  <si>
    <t>DAIRIS TORRES MOREU Trabajadora Social</t>
  </si>
  <si>
    <t>Profesional con perfil en disciplinas sociales y experiencia en manejo comunitario</t>
  </si>
  <si>
    <t>Desarrollo de acciones pedagógicas para el posicionamiento de la cultura amb en comunidades cultura del agua</t>
  </si>
  <si>
    <t>ADELQUIS MENDOZA OÑATE Psicologo Social Comunitario</t>
  </si>
  <si>
    <t>Profesional con perfil en disciplinas sociales y experiencia en gestión ambiental interinstitucional</t>
  </si>
  <si>
    <t>Realizar acciones de articulación de trabajo conjunto en educación amb con instituciones manejo de RSD</t>
  </si>
  <si>
    <t>Erick Mejía Arregocés   Técnico Operativo</t>
  </si>
  <si>
    <t>Técnico de Apoyo a trabajos comunitarios e interinstitucionales mediante muestras audivisuales, impresas y/o virtuales</t>
  </si>
  <si>
    <t>Apoyar el registro de actividades prácticas como arborización comunitaria, campañas de aseo y protección de fauna y flora</t>
  </si>
  <si>
    <t>2.1</t>
  </si>
  <si>
    <t>Maquinaria y Equipos</t>
  </si>
  <si>
    <t>2.2</t>
  </si>
  <si>
    <t>Materiales y Suministro</t>
  </si>
  <si>
    <t xml:space="preserve">Mantenimiento General </t>
  </si>
  <si>
    <t>Servicios públicos</t>
  </si>
  <si>
    <t>Arrendamientos</t>
  </si>
  <si>
    <t>Viáticos</t>
  </si>
  <si>
    <t>Impresos y publicaciones.</t>
  </si>
  <si>
    <t>Comunicación y transporte</t>
  </si>
  <si>
    <t>Seguros</t>
  </si>
  <si>
    <t>Impuestos, tasas y multas</t>
  </si>
  <si>
    <t>Combustibles y peajes</t>
  </si>
  <si>
    <t>Reparación de vehículos</t>
  </si>
  <si>
    <t>Dotación de personal</t>
  </si>
  <si>
    <t>Bienestar social</t>
  </si>
  <si>
    <t>Capacitación</t>
  </si>
  <si>
    <t>Servicios de vigilancia</t>
  </si>
  <si>
    <t>PERSONAL PLANTA</t>
  </si>
  <si>
    <t>PERSONAL CONTRATOS</t>
  </si>
  <si>
    <t>CULTURA AMBIENTAL</t>
  </si>
  <si>
    <t>Proyectos Ambientales Escolares (PRAES) temáticos implementados con asesoría de la Corporación.</t>
  </si>
  <si>
    <t># de Proyectos Ambientales Escolares (PRAES) temáticos implementados con asesoría de la Corporación.</t>
  </si>
  <si>
    <t>Encuentros de planeación del  Comité Departamental Interinstitucional  de Educación Ambiental (CIDEA).</t>
  </si>
  <si>
    <t># de Encuentros de planeación del  Comité Deptal Interinstitucional  de Educación Ambiental (CIDEA).</t>
  </si>
  <si>
    <t>Encuentros de ciencia, educación y participación ambiental.</t>
  </si>
  <si>
    <t># de encuentros de ciencia, educación y participación ambiental.</t>
  </si>
  <si>
    <t># de usuarios atendidos en el centro de  documentación ambiental de la sede central y casa ecológica.</t>
  </si>
  <si>
    <t>Usuarios atendidos en el centro de  documentación ambiental de la sede central y casa ecológica.</t>
  </si>
  <si>
    <t>Eventos de cultura ambiental municipales  apoyados por la corporación.</t>
  </si>
  <si>
    <t># de eventos de cultura ambiental municipales  apoyados por la corporación.</t>
  </si>
  <si>
    <t># de jornadas de intercambio en Educación ambiental.</t>
  </si>
  <si>
    <t>Jornadas de intercambio en Educación ambiental.</t>
  </si>
  <si>
    <t>Departamento</t>
  </si>
  <si>
    <t>Riohacha</t>
  </si>
  <si>
    <t>ADELQUIS MENDOZA</t>
  </si>
  <si>
    <t>JORGE PACHECO</t>
  </si>
  <si>
    <t>DAIRIS TORRES</t>
  </si>
  <si>
    <t>Convenios</t>
  </si>
  <si>
    <t>Contratos</t>
  </si>
  <si>
    <t>%</t>
  </si>
  <si>
    <t>2 pasantes en ingeniería ambiental 1 para el área y 1 para el CENDOC</t>
  </si>
  <si>
    <t>5 Galones /Mes</t>
  </si>
  <si>
    <t>1Pasacalle/Mes</t>
  </si>
</sst>
</file>

<file path=xl/styles.xml><?xml version="1.0" encoding="utf-8"?>
<styleSheet xmlns="http://schemas.openxmlformats.org/spreadsheetml/2006/main">
  <numFmts count="7">
    <numFmt numFmtId="172" formatCode="&quot;$&quot;\ #,##0;[Red]&quot;$&quot;\ \-#,##0"/>
    <numFmt numFmtId="173" formatCode="_ &quot;$&quot;\ * #,##0.00_ ;_ &quot;$&quot;\ * \-#,##0.00_ ;_ &quot;$&quot;\ * &quot;-&quot;??_ ;_ @_ "/>
    <numFmt numFmtId="174" formatCode="_ * #,##0.00_ ;_ * \-#,##0.00_ ;_ * &quot;-&quot;??_ ;_ @_ "/>
    <numFmt numFmtId="175" formatCode="&quot;$&quot;\ #,##0"/>
    <numFmt numFmtId="176" formatCode="#,##0.000000_);\(#,##0.000000\)"/>
    <numFmt numFmtId="177" formatCode="#,##0.0"/>
    <numFmt numFmtId="182" formatCode="&quot;$&quot;\ #,##0.00"/>
  </numFmts>
  <fonts count="43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4"/>
      <name val="Tahoma"/>
      <family val="2"/>
    </font>
    <font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7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sz val="11"/>
      <name val="Calibri"/>
      <family val="2"/>
    </font>
    <font>
      <sz val="9"/>
      <name val="Calibri"/>
      <family val="2"/>
    </font>
    <font>
      <sz val="8"/>
      <color indexed="10"/>
      <name val="Tahoma"/>
      <family val="2"/>
    </font>
    <font>
      <b/>
      <sz val="8"/>
      <name val="Verdana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b/>
      <sz val="7"/>
      <name val="Arial Narrow"/>
      <family val="2"/>
    </font>
    <font>
      <b/>
      <sz val="8"/>
      <name val="Arial Narrow"/>
      <family val="2"/>
    </font>
    <font>
      <b/>
      <i/>
      <sz val="11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b/>
      <sz val="12"/>
      <name val="Arial"/>
      <family val="2"/>
    </font>
    <font>
      <sz val="8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7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0" fillId="0" borderId="0"/>
  </cellStyleXfs>
  <cellXfs count="411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justify"/>
    </xf>
    <xf numFmtId="0" fontId="6" fillId="0" borderId="0" xfId="0" applyFont="1" applyAlignment="1"/>
    <xf numFmtId="0" fontId="3" fillId="0" borderId="0" xfId="0" applyFont="1" applyBorder="1" applyAlignment="1">
      <alignment vertical="top" wrapText="1"/>
    </xf>
    <xf numFmtId="0" fontId="9" fillId="0" borderId="0" xfId="0" applyFont="1" applyAlignment="1"/>
    <xf numFmtId="0" fontId="9" fillId="0" borderId="0" xfId="0" applyFont="1"/>
    <xf numFmtId="0" fontId="10" fillId="0" borderId="0" xfId="0" applyFont="1"/>
    <xf numFmtId="0" fontId="3" fillId="0" borderId="1" xfId="0" applyFont="1" applyBorder="1" applyAlignment="1">
      <alignment horizontal="left" vertical="top" wrapText="1"/>
    </xf>
    <xf numFmtId="3" fontId="6" fillId="0" borderId="0" xfId="0" applyNumberFormat="1" applyFont="1"/>
    <xf numFmtId="0" fontId="15" fillId="0" borderId="0" xfId="0" applyFont="1"/>
    <xf numFmtId="3" fontId="15" fillId="0" borderId="0" xfId="0" quotePrefix="1" applyNumberFormat="1" applyFont="1" applyAlignment="1">
      <alignment horizontal="left"/>
    </xf>
    <xf numFmtId="3" fontId="15" fillId="0" borderId="0" xfId="0" applyNumberFormat="1" applyFont="1"/>
    <xf numFmtId="3" fontId="15" fillId="0" borderId="0" xfId="0" applyNumberFormat="1" applyFont="1" applyAlignment="1">
      <alignment horizontal="center"/>
    </xf>
    <xf numFmtId="3" fontId="14" fillId="0" borderId="0" xfId="0" applyNumberFormat="1" applyFont="1"/>
    <xf numFmtId="3" fontId="15" fillId="0" borderId="1" xfId="0" applyNumberFormat="1" applyFont="1" applyBorder="1"/>
    <xf numFmtId="3" fontId="14" fillId="0" borderId="1" xfId="0" applyNumberFormat="1" applyFont="1" applyBorder="1" applyAlignment="1">
      <alignment horizontal="center"/>
    </xf>
    <xf numFmtId="3" fontId="14" fillId="0" borderId="1" xfId="0" applyNumberFormat="1" applyFont="1" applyBorder="1"/>
    <xf numFmtId="3" fontId="14" fillId="2" borderId="1" xfId="0" applyNumberFormat="1" applyFont="1" applyFill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5" fillId="2" borderId="1" xfId="0" applyNumberFormat="1" applyFont="1" applyFill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wrapText="1"/>
    </xf>
    <xf numFmtId="3" fontId="14" fillId="0" borderId="2" xfId="0" applyNumberFormat="1" applyFont="1" applyBorder="1"/>
    <xf numFmtId="3" fontId="15" fillId="0" borderId="2" xfId="0" applyNumberFormat="1" applyFont="1" applyBorder="1"/>
    <xf numFmtId="3" fontId="14" fillId="0" borderId="2" xfId="0" applyNumberFormat="1" applyFont="1" applyBorder="1" applyAlignment="1">
      <alignment horizontal="right"/>
    </xf>
    <xf numFmtId="3" fontId="14" fillId="3" borderId="3" xfId="0" applyNumberFormat="1" applyFont="1" applyFill="1" applyBorder="1" applyAlignment="1">
      <alignment horizontal="center"/>
    </xf>
    <xf numFmtId="0" fontId="15" fillId="0" borderId="1" xfId="0" applyFont="1" applyBorder="1"/>
    <xf numFmtId="0" fontId="15" fillId="0" borderId="2" xfId="0" applyFont="1" applyBorder="1"/>
    <xf numFmtId="0" fontId="15" fillId="0" borderId="2" xfId="0" applyFont="1" applyBorder="1" applyAlignment="1">
      <alignment wrapText="1"/>
    </xf>
    <xf numFmtId="3" fontId="14" fillId="2" borderId="1" xfId="0" applyNumberFormat="1" applyFont="1" applyFill="1" applyBorder="1"/>
    <xf numFmtId="0" fontId="17" fillId="0" borderId="0" xfId="0" applyFont="1"/>
    <xf numFmtId="0" fontId="6" fillId="0" borderId="0" xfId="0" applyFont="1" applyAlignment="1">
      <alignment horizontal="center"/>
    </xf>
    <xf numFmtId="0" fontId="17" fillId="0" borderId="0" xfId="0" applyFont="1" applyAlignment="1" applyProtection="1">
      <alignment horizontal="left"/>
    </xf>
    <xf numFmtId="37" fontId="17" fillId="0" borderId="0" xfId="0" applyNumberFormat="1" applyFont="1" applyProtection="1"/>
    <xf numFmtId="0" fontId="17" fillId="0" borderId="0" xfId="0" applyFont="1" applyProtection="1"/>
    <xf numFmtId="176" fontId="17" fillId="0" borderId="0" xfId="0" applyNumberFormat="1" applyFont="1" applyProtection="1"/>
    <xf numFmtId="0" fontId="17" fillId="0" borderId="0" xfId="0" applyFont="1" applyAlignment="1" applyProtection="1">
      <alignment horizontal="center"/>
    </xf>
    <xf numFmtId="37" fontId="15" fillId="0" borderId="0" xfId="0" applyNumberFormat="1" applyFont="1"/>
    <xf numFmtId="3" fontId="22" fillId="0" borderId="1" xfId="0" applyNumberFormat="1" applyFont="1" applyBorder="1" applyAlignment="1">
      <alignment horizontal="right"/>
    </xf>
    <xf numFmtId="3" fontId="22" fillId="0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16" fontId="3" fillId="0" borderId="1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16" fillId="0" borderId="0" xfId="0" applyFont="1"/>
    <xf numFmtId="0" fontId="16" fillId="0" borderId="0" xfId="0" applyFont="1" applyBorder="1"/>
    <xf numFmtId="0" fontId="18" fillId="0" borderId="1" xfId="0" applyFont="1" applyBorder="1"/>
    <xf numFmtId="175" fontId="6" fillId="0" borderId="0" xfId="0" applyNumberFormat="1" applyFont="1"/>
    <xf numFmtId="3" fontId="14" fillId="0" borderId="0" xfId="0" applyNumberFormat="1" applyFont="1" applyAlignment="1"/>
    <xf numFmtId="3" fontId="19" fillId="0" borderId="0" xfId="0" applyNumberFormat="1" applyFont="1" applyFill="1"/>
    <xf numFmtId="3" fontId="15" fillId="0" borderId="1" xfId="0" applyNumberFormat="1" applyFont="1" applyFill="1" applyBorder="1" applyAlignment="1">
      <alignment horizontal="right"/>
    </xf>
    <xf numFmtId="0" fontId="18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4" fillId="0" borderId="0" xfId="0" applyFont="1" applyAlignment="1"/>
    <xf numFmtId="0" fontId="24" fillId="0" borderId="0" xfId="0" applyFont="1"/>
    <xf numFmtId="172" fontId="25" fillId="0" borderId="0" xfId="0" applyNumberFormat="1" applyFont="1" applyAlignment="1">
      <alignment vertical="justify"/>
    </xf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justify" vertical="top" wrapText="1"/>
    </xf>
    <xf numFmtId="0" fontId="28" fillId="0" borderId="0" xfId="0" applyFont="1" applyAlignment="1">
      <alignment horizontal="center" vertical="justify"/>
    </xf>
    <xf numFmtId="0" fontId="27" fillId="0" borderId="0" xfId="0" applyFont="1" applyAlignment="1">
      <alignment horizontal="left" vertical="top"/>
    </xf>
    <xf numFmtId="0" fontId="27" fillId="0" borderId="0" xfId="0" applyFont="1" applyAlignment="1"/>
    <xf numFmtId="0" fontId="27" fillId="0" borderId="0" xfId="0" applyFont="1"/>
    <xf numFmtId="172" fontId="28" fillId="0" borderId="0" xfId="0" applyNumberFormat="1" applyFont="1" applyAlignment="1">
      <alignment vertical="justify"/>
    </xf>
    <xf numFmtId="0" fontId="28" fillId="0" borderId="0" xfId="0" applyFont="1" applyAlignment="1">
      <alignment horizontal="left" vertical="justify"/>
    </xf>
    <xf numFmtId="173" fontId="28" fillId="0" borderId="0" xfId="2" applyFont="1" applyAlignment="1">
      <alignment horizontal="right" vertical="justify"/>
    </xf>
    <xf numFmtId="174" fontId="28" fillId="0" borderId="0" xfId="1" applyFont="1" applyAlignment="1">
      <alignment vertical="justify"/>
    </xf>
    <xf numFmtId="173" fontId="28" fillId="0" borderId="0" xfId="2" applyFont="1" applyAlignment="1">
      <alignment vertical="justify"/>
    </xf>
    <xf numFmtId="0" fontId="0" fillId="0" borderId="0" xfId="0" applyBorder="1" applyAlignment="1"/>
    <xf numFmtId="0" fontId="29" fillId="0" borderId="0" xfId="0" applyFont="1" applyBorder="1" applyAlignment="1"/>
    <xf numFmtId="0" fontId="0" fillId="0" borderId="0" xfId="0" applyBorder="1" applyAlignment="1">
      <alignment horizontal="center"/>
    </xf>
    <xf numFmtId="0" fontId="27" fillId="0" borderId="0" xfId="0" applyFont="1" applyAlignment="1">
      <alignment horizontal="left" vertical="justify"/>
    </xf>
    <xf numFmtId="0" fontId="23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31" fillId="0" borderId="0" xfId="0" applyFont="1" applyAlignment="1">
      <alignment horizontal="left" vertical="justify"/>
    </xf>
    <xf numFmtId="0" fontId="32" fillId="0" borderId="0" xfId="0" applyFont="1"/>
    <xf numFmtId="0" fontId="32" fillId="0" borderId="0" xfId="0" applyFont="1" applyAlignment="1">
      <alignment horizontal="right"/>
    </xf>
    <xf numFmtId="174" fontId="3" fillId="0" borderId="1" xfId="1" applyFont="1" applyBorder="1" applyAlignment="1">
      <alignment horizontal="right" vertical="top" wrapText="1"/>
    </xf>
    <xf numFmtId="174" fontId="2" fillId="0" borderId="1" xfId="1" applyFont="1" applyBorder="1" applyAlignment="1">
      <alignment horizontal="right" vertical="top" wrapText="1"/>
    </xf>
    <xf numFmtId="174" fontId="3" fillId="0" borderId="1" xfId="1" applyFont="1" applyBorder="1" applyAlignment="1">
      <alignment vertical="top" wrapText="1"/>
    </xf>
    <xf numFmtId="0" fontId="4" fillId="0" borderId="0" xfId="0" applyFont="1" applyBorder="1"/>
    <xf numFmtId="0" fontId="9" fillId="0" borderId="0" xfId="0" applyFont="1" applyBorder="1" applyAlignment="1"/>
    <xf numFmtId="0" fontId="4" fillId="0" borderId="0" xfId="0" applyFont="1" applyBorder="1" applyAlignment="1"/>
    <xf numFmtId="0" fontId="32" fillId="3" borderId="4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left" vertical="top" wrapText="1"/>
    </xf>
    <xf numFmtId="3" fontId="26" fillId="0" borderId="2" xfId="0" applyNumberFormat="1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left" vertical="top" wrapText="1"/>
    </xf>
    <xf numFmtId="3" fontId="26" fillId="0" borderId="1" xfId="0" applyNumberFormat="1" applyFont="1" applyBorder="1" applyAlignment="1">
      <alignment horizontal="center" vertical="top" wrapText="1"/>
    </xf>
    <xf numFmtId="3" fontId="26" fillId="0" borderId="1" xfId="0" applyNumberFormat="1" applyFont="1" applyBorder="1" applyAlignment="1">
      <alignment horizontal="right" vertical="top" wrapText="1"/>
    </xf>
    <xf numFmtId="0" fontId="26" fillId="0" borderId="1" xfId="0" applyFont="1" applyBorder="1" applyAlignment="1">
      <alignment vertical="top" wrapText="1"/>
    </xf>
    <xf numFmtId="0" fontId="32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vertical="top" wrapText="1"/>
    </xf>
    <xf numFmtId="3" fontId="32" fillId="0" borderId="1" xfId="0" applyNumberFormat="1" applyFont="1" applyBorder="1" applyAlignment="1">
      <alignment horizontal="right" vertical="top" wrapText="1"/>
    </xf>
    <xf numFmtId="174" fontId="26" fillId="0" borderId="1" xfId="1" applyFont="1" applyBorder="1" applyAlignment="1">
      <alignment horizontal="right" vertical="top" wrapText="1"/>
    </xf>
    <xf numFmtId="174" fontId="32" fillId="0" borderId="1" xfId="1" applyFont="1" applyBorder="1" applyAlignment="1">
      <alignment horizontal="right" vertical="top" wrapText="1"/>
    </xf>
    <xf numFmtId="0" fontId="26" fillId="0" borderId="0" xfId="0" applyFont="1"/>
    <xf numFmtId="0" fontId="32" fillId="0" borderId="0" xfId="0" applyFont="1" applyAlignment="1"/>
    <xf numFmtId="0" fontId="32" fillId="3" borderId="3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 wrapText="1"/>
    </xf>
    <xf numFmtId="3" fontId="32" fillId="3" borderId="5" xfId="0" applyNumberFormat="1" applyFont="1" applyFill="1" applyBorder="1" applyAlignment="1">
      <alignment horizontal="center" vertical="center" wrapText="1"/>
    </xf>
    <xf numFmtId="3" fontId="32" fillId="3" borderId="6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3" fontId="26" fillId="0" borderId="2" xfId="0" applyNumberFormat="1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right" vertical="center" wrapText="1"/>
    </xf>
    <xf numFmtId="0" fontId="30" fillId="0" borderId="0" xfId="0" applyFont="1" applyFill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justify"/>
    </xf>
    <xf numFmtId="177" fontId="24" fillId="0" borderId="1" xfId="1" applyNumberFormat="1" applyFont="1" applyFill="1" applyBorder="1" applyAlignment="1">
      <alignment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vertical="top" wrapText="1"/>
    </xf>
    <xf numFmtId="3" fontId="32" fillId="0" borderId="0" xfId="0" applyNumberFormat="1" applyFont="1" applyAlignment="1">
      <alignment horizontal="right" vertical="top" wrapText="1"/>
    </xf>
    <xf numFmtId="0" fontId="33" fillId="3" borderId="4" xfId="0" applyFont="1" applyFill="1" applyBorder="1" applyAlignment="1">
      <alignment horizontal="center" vertical="center" wrapText="1"/>
    </xf>
    <xf numFmtId="0" fontId="26" fillId="0" borderId="1" xfId="0" applyFont="1" applyBorder="1"/>
    <xf numFmtId="0" fontId="26" fillId="0" borderId="0" xfId="0" applyFont="1" applyAlignment="1">
      <alignment vertical="top" wrapText="1"/>
    </xf>
    <xf numFmtId="174" fontId="32" fillId="0" borderId="1" xfId="1" applyFont="1" applyBorder="1" applyAlignment="1">
      <alignment vertical="top" wrapText="1"/>
    </xf>
    <xf numFmtId="0" fontId="32" fillId="3" borderId="3" xfId="0" applyFont="1" applyFill="1" applyBorder="1" applyAlignment="1">
      <alignment horizontal="left" vertical="center" wrapText="1"/>
    </xf>
    <xf numFmtId="0" fontId="32" fillId="3" borderId="6" xfId="0" applyFont="1" applyFill="1" applyBorder="1" applyAlignment="1">
      <alignment horizontal="center" vertical="top" wrapText="1"/>
    </xf>
    <xf numFmtId="0" fontId="35" fillId="0" borderId="0" xfId="0" applyFont="1" applyAlignment="1">
      <alignment horizontal="left" vertical="justify"/>
    </xf>
    <xf numFmtId="3" fontId="30" fillId="0" borderId="0" xfId="0" quotePrefix="1" applyNumberFormat="1" applyFont="1" applyAlignment="1">
      <alignment horizontal="left"/>
    </xf>
    <xf numFmtId="3" fontId="30" fillId="0" borderId="0" xfId="0" applyNumberFormat="1" applyFont="1"/>
    <xf numFmtId="3" fontId="30" fillId="0" borderId="0" xfId="0" applyNumberFormat="1" applyFont="1" applyAlignment="1">
      <alignment horizontal="center"/>
    </xf>
    <xf numFmtId="3" fontId="34" fillId="0" borderId="0" xfId="0" applyNumberFormat="1" applyFont="1"/>
    <xf numFmtId="3" fontId="34" fillId="3" borderId="3" xfId="0" applyNumberFormat="1" applyFont="1" applyFill="1" applyBorder="1" applyAlignment="1">
      <alignment horizontal="center"/>
    </xf>
    <xf numFmtId="3" fontId="34" fillId="3" borderId="5" xfId="0" applyNumberFormat="1" applyFont="1" applyFill="1" applyBorder="1" applyAlignment="1">
      <alignment horizontal="center"/>
    </xf>
    <xf numFmtId="3" fontId="34" fillId="3" borderId="6" xfId="0" applyNumberFormat="1" applyFont="1" applyFill="1" applyBorder="1" applyAlignment="1">
      <alignment horizontal="center"/>
    </xf>
    <xf numFmtId="3" fontId="34" fillId="0" borderId="2" xfId="0" applyNumberFormat="1" applyFont="1" applyBorder="1"/>
    <xf numFmtId="174" fontId="34" fillId="0" borderId="1" xfId="1" applyFont="1" applyBorder="1" applyAlignment="1">
      <alignment horizontal="right"/>
    </xf>
    <xf numFmtId="3" fontId="30" fillId="0" borderId="1" xfId="0" applyNumberFormat="1" applyFont="1" applyBorder="1"/>
    <xf numFmtId="174" fontId="30" fillId="0" borderId="1" xfId="1" applyFont="1" applyBorder="1" applyAlignment="1">
      <alignment horizontal="right"/>
    </xf>
    <xf numFmtId="3" fontId="34" fillId="0" borderId="1" xfId="0" applyNumberFormat="1" applyFont="1" applyBorder="1"/>
    <xf numFmtId="174" fontId="30" fillId="0" borderId="1" xfId="1" quotePrefix="1" applyFont="1" applyBorder="1" applyAlignment="1">
      <alignment horizontal="right"/>
    </xf>
    <xf numFmtId="3" fontId="34" fillId="2" borderId="1" xfId="0" applyNumberFormat="1" applyFont="1" applyFill="1" applyBorder="1"/>
    <xf numFmtId="16" fontId="26" fillId="0" borderId="1" xfId="0" applyNumberFormat="1" applyFont="1" applyBorder="1" applyAlignment="1">
      <alignment horizontal="center" vertical="center" wrapText="1"/>
    </xf>
    <xf numFmtId="174" fontId="15" fillId="0" borderId="0" xfId="0" applyNumberFormat="1" applyFont="1"/>
    <xf numFmtId="0" fontId="28" fillId="0" borderId="0" xfId="0" applyFont="1" applyAlignment="1">
      <alignment horizontal="left" vertical="top"/>
    </xf>
    <xf numFmtId="3" fontId="30" fillId="0" borderId="2" xfId="0" applyNumberFormat="1" applyFont="1" applyBorder="1" applyAlignment="1">
      <alignment horizontal="justify" vertical="top"/>
    </xf>
    <xf numFmtId="3" fontId="30" fillId="0" borderId="1" xfId="0" applyNumberFormat="1" applyFont="1" applyBorder="1" applyAlignment="1">
      <alignment horizontal="justify" vertical="top"/>
    </xf>
    <xf numFmtId="3" fontId="36" fillId="0" borderId="1" xfId="0" applyNumberFormat="1" applyFont="1" applyBorder="1" applyAlignment="1">
      <alignment horizontal="justify" vertical="top" wrapText="1"/>
    </xf>
    <xf numFmtId="3" fontId="30" fillId="0" borderId="1" xfId="0" applyNumberFormat="1" applyFont="1" applyBorder="1" applyAlignment="1">
      <alignment horizontal="justify" vertical="top" wrapText="1"/>
    </xf>
    <xf numFmtId="0" fontId="26" fillId="0" borderId="2" xfId="0" applyFont="1" applyBorder="1" applyAlignment="1">
      <alignment horizontal="justify" vertical="top" wrapText="1"/>
    </xf>
    <xf numFmtId="0" fontId="26" fillId="0" borderId="2" xfId="0" applyFont="1" applyFill="1" applyBorder="1" applyAlignment="1">
      <alignment horizontal="justify" vertical="top" wrapText="1"/>
    </xf>
    <xf numFmtId="0" fontId="26" fillId="0" borderId="1" xfId="0" applyFont="1" applyBorder="1" applyAlignment="1">
      <alignment horizontal="center" vertical="center"/>
    </xf>
    <xf numFmtId="0" fontId="26" fillId="0" borderId="7" xfId="0" applyFont="1" applyBorder="1" applyAlignment="1">
      <alignment horizontal="justify" vertical="top" wrapText="1"/>
    </xf>
    <xf numFmtId="0" fontId="26" fillId="0" borderId="1" xfId="0" applyFont="1" applyBorder="1" applyAlignment="1">
      <alignment horizontal="justify" vertical="top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/>
    </xf>
    <xf numFmtId="17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175" fontId="32" fillId="0" borderId="0" xfId="0" applyNumberFormat="1" applyFont="1" applyBorder="1" applyAlignment="1">
      <alignment vertical="justify"/>
    </xf>
    <xf numFmtId="16" fontId="26" fillId="0" borderId="1" xfId="0" applyNumberFormat="1" applyFont="1" applyBorder="1" applyAlignment="1">
      <alignment horizontal="center" vertical="top" wrapText="1"/>
    </xf>
    <xf numFmtId="174" fontId="6" fillId="0" borderId="0" xfId="0" applyNumberFormat="1" applyFont="1"/>
    <xf numFmtId="3" fontId="5" fillId="0" borderId="0" xfId="0" applyNumberFormat="1" applyFont="1"/>
    <xf numFmtId="174" fontId="5" fillId="0" borderId="0" xfId="1" applyFont="1"/>
    <xf numFmtId="0" fontId="5" fillId="0" borderId="0" xfId="0" applyFont="1" applyAlignment="1">
      <alignment horizontal="center"/>
    </xf>
    <xf numFmtId="4" fontId="6" fillId="0" borderId="0" xfId="0" applyNumberFormat="1" applyFont="1"/>
    <xf numFmtId="0" fontId="32" fillId="0" borderId="8" xfId="0" applyFont="1" applyBorder="1" applyAlignment="1">
      <alignment horizontal="left"/>
    </xf>
    <xf numFmtId="0" fontId="32" fillId="0" borderId="8" xfId="0" applyFont="1" applyBorder="1" applyAlignment="1"/>
    <xf numFmtId="0" fontId="13" fillId="3" borderId="7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 wrapText="1"/>
    </xf>
    <xf numFmtId="17" fontId="26" fillId="0" borderId="1" xfId="0" applyNumberFormat="1" applyFont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0" fontId="28" fillId="0" borderId="8" xfId="0" applyFont="1" applyBorder="1" applyAlignment="1">
      <alignment wrapText="1"/>
    </xf>
    <xf numFmtId="0" fontId="28" fillId="0" borderId="8" xfId="0" applyFont="1" applyBorder="1" applyAlignment="1"/>
    <xf numFmtId="0" fontId="28" fillId="0" borderId="0" xfId="0" applyFont="1" applyAlignment="1">
      <alignment horizontal="center" wrapText="1"/>
    </xf>
    <xf numFmtId="0" fontId="2" fillId="0" borderId="9" xfId="0" applyFont="1" applyBorder="1" applyAlignment="1"/>
    <xf numFmtId="173" fontId="32" fillId="0" borderId="0" xfId="2" applyFont="1" applyBorder="1" applyAlignment="1">
      <alignment horizontal="right" vertical="justify"/>
    </xf>
    <xf numFmtId="175" fontId="32" fillId="0" borderId="10" xfId="0" applyNumberFormat="1" applyFont="1" applyBorder="1" applyAlignment="1">
      <alignment vertical="justify"/>
    </xf>
    <xf numFmtId="173" fontId="32" fillId="0" borderId="0" xfId="2" applyFont="1" applyBorder="1" applyAlignment="1">
      <alignment vertical="justify"/>
    </xf>
    <xf numFmtId="0" fontId="32" fillId="0" borderId="0" xfId="0" applyFont="1" applyBorder="1" applyAlignment="1">
      <alignment vertical="justify"/>
    </xf>
    <xf numFmtId="0" fontId="32" fillId="0" borderId="10" xfId="0" applyFont="1" applyBorder="1" applyAlignment="1">
      <alignment vertical="justify"/>
    </xf>
    <xf numFmtId="173" fontId="32" fillId="0" borderId="0" xfId="0" applyNumberFormat="1" applyFont="1" applyBorder="1" applyAlignment="1">
      <alignment vertical="justify"/>
    </xf>
    <xf numFmtId="0" fontId="32" fillId="0" borderId="11" xfId="0" applyFont="1" applyBorder="1" applyAlignment="1">
      <alignment horizontal="left"/>
    </xf>
    <xf numFmtId="0" fontId="26" fillId="0" borderId="11" xfId="0" applyFont="1" applyBorder="1"/>
    <xf numFmtId="0" fontId="32" fillId="0" borderId="12" xfId="0" applyFont="1" applyBorder="1" applyAlignment="1">
      <alignment horizontal="right"/>
    </xf>
    <xf numFmtId="0" fontId="37" fillId="0" borderId="0" xfId="0" applyFont="1" applyBorder="1" applyAlignment="1">
      <alignment vertical="center" wrapText="1"/>
    </xf>
    <xf numFmtId="0" fontId="17" fillId="0" borderId="0" xfId="0" applyFont="1" applyBorder="1" applyAlignment="1"/>
    <xf numFmtId="0" fontId="37" fillId="0" borderId="0" xfId="0" applyFont="1" applyBorder="1" applyAlignment="1"/>
    <xf numFmtId="0" fontId="30" fillId="0" borderId="0" xfId="0" applyFont="1" applyBorder="1" applyAlignment="1"/>
    <xf numFmtId="175" fontId="26" fillId="0" borderId="1" xfId="0" applyNumberFormat="1" applyFont="1" applyBorder="1" applyAlignment="1">
      <alignment horizontal="center" vertical="center" wrapText="1"/>
    </xf>
    <xf numFmtId="175" fontId="26" fillId="0" borderId="1" xfId="1" applyNumberFormat="1" applyFont="1" applyBorder="1" applyAlignment="1">
      <alignment horizontal="center" vertical="center"/>
    </xf>
    <xf numFmtId="175" fontId="26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175" fontId="25" fillId="0" borderId="0" xfId="0" applyNumberFormat="1" applyFont="1"/>
    <xf numFmtId="175" fontId="2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justify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justify" vertical="top" wrapText="1"/>
    </xf>
    <xf numFmtId="3" fontId="1" fillId="0" borderId="2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/>
    <xf numFmtId="3" fontId="5" fillId="0" borderId="0" xfId="0" applyNumberFormat="1" applyFont="1" applyFill="1" applyBorder="1"/>
    <xf numFmtId="0" fontId="2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justify" vertical="top" wrapText="1"/>
    </xf>
    <xf numFmtId="0" fontId="1" fillId="0" borderId="0" xfId="0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justify" vertical="top" wrapText="1"/>
    </xf>
    <xf numFmtId="0" fontId="24" fillId="0" borderId="0" xfId="0" applyFont="1" applyFill="1" applyBorder="1" applyAlignment="1">
      <alignment horizontal="justify"/>
    </xf>
    <xf numFmtId="3" fontId="26" fillId="0" borderId="0" xfId="0" applyNumberFormat="1" applyFont="1" applyBorder="1" applyAlignment="1">
      <alignment horizontal="right" vertical="center" wrapText="1"/>
    </xf>
    <xf numFmtId="3" fontId="26" fillId="0" borderId="0" xfId="0" applyNumberFormat="1" applyFont="1" applyBorder="1" applyAlignment="1">
      <alignment horizontal="center" vertical="center" wrapText="1"/>
    </xf>
    <xf numFmtId="177" fontId="24" fillId="0" borderId="0" xfId="1" applyNumberFormat="1" applyFont="1" applyFill="1" applyBorder="1" applyAlignment="1">
      <alignment vertical="center" wrapText="1"/>
    </xf>
    <xf numFmtId="1" fontId="24" fillId="0" borderId="0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vertical="top" wrapText="1"/>
    </xf>
    <xf numFmtId="3" fontId="32" fillId="0" borderId="0" xfId="0" applyNumberFormat="1" applyFont="1" applyBorder="1" applyAlignment="1">
      <alignment horizontal="right" vertical="top" wrapText="1"/>
    </xf>
    <xf numFmtId="0" fontId="32" fillId="0" borderId="0" xfId="0" applyFont="1" applyFill="1" applyBorder="1" applyAlignment="1">
      <alignment horizontal="center" vertical="center" wrapText="1"/>
    </xf>
    <xf numFmtId="3" fontId="32" fillId="0" borderId="0" xfId="0" applyNumberFormat="1" applyFont="1" applyFill="1" applyBorder="1" applyAlignment="1">
      <alignment horizontal="center" vertical="center" wrapText="1"/>
    </xf>
    <xf numFmtId="175" fontId="1" fillId="0" borderId="1" xfId="0" applyNumberFormat="1" applyFont="1" applyBorder="1" applyAlignment="1">
      <alignment horizontal="center" vertical="center" wrapText="1"/>
    </xf>
    <xf numFmtId="175" fontId="26" fillId="0" borderId="2" xfId="0" applyNumberFormat="1" applyFont="1" applyBorder="1" applyAlignment="1">
      <alignment horizontal="right" vertical="center" wrapText="1"/>
    </xf>
    <xf numFmtId="175" fontId="2" fillId="0" borderId="1" xfId="0" applyNumberFormat="1" applyFont="1" applyBorder="1" applyAlignment="1">
      <alignment horizontal="center" vertical="center" wrapText="1"/>
    </xf>
    <xf numFmtId="175" fontId="26" fillId="0" borderId="2" xfId="1" applyNumberFormat="1" applyFont="1" applyBorder="1" applyAlignment="1">
      <alignment horizontal="center" vertical="center" wrapText="1"/>
    </xf>
    <xf numFmtId="175" fontId="32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justify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74" fontId="1" fillId="0" borderId="1" xfId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vertical="center" wrapText="1"/>
    </xf>
    <xf numFmtId="182" fontId="1" fillId="0" borderId="1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182" fontId="1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left"/>
    </xf>
    <xf numFmtId="175" fontId="25" fillId="0" borderId="2" xfId="0" applyNumberFormat="1" applyFont="1" applyBorder="1" applyAlignment="1">
      <alignment horizontal="right" vertical="center" wrapText="1"/>
    </xf>
    <xf numFmtId="175" fontId="24" fillId="0" borderId="1" xfId="0" applyNumberFormat="1" applyFont="1" applyBorder="1" applyAlignment="1">
      <alignment horizontal="right" vertical="center" wrapText="1"/>
    </xf>
    <xf numFmtId="175" fontId="24" fillId="0" borderId="1" xfId="0" applyNumberFormat="1" applyFont="1" applyFill="1" applyBorder="1" applyAlignment="1">
      <alignment horizontal="right" vertical="center"/>
    </xf>
    <xf numFmtId="175" fontId="24" fillId="0" borderId="1" xfId="1" applyNumberFormat="1" applyFont="1" applyBorder="1" applyAlignment="1">
      <alignment horizontal="right" vertical="center" wrapText="1"/>
    </xf>
    <xf numFmtId="175" fontId="25" fillId="0" borderId="1" xfId="0" applyNumberFormat="1" applyFont="1" applyBorder="1" applyAlignment="1">
      <alignment horizontal="right" vertical="top" wrapText="1"/>
    </xf>
    <xf numFmtId="175" fontId="2" fillId="0" borderId="1" xfId="1" applyNumberFormat="1" applyFont="1" applyBorder="1" applyAlignment="1">
      <alignment vertical="top" wrapText="1"/>
    </xf>
    <xf numFmtId="175" fontId="18" fillId="0" borderId="1" xfId="1" applyNumberFormat="1" applyFont="1" applyBorder="1"/>
    <xf numFmtId="175" fontId="34" fillId="2" borderId="2" xfId="1" applyNumberFormat="1" applyFont="1" applyFill="1" applyBorder="1" applyAlignment="1">
      <alignment horizontal="right"/>
    </xf>
    <xf numFmtId="3" fontId="30" fillId="0" borderId="1" xfId="1" applyNumberFormat="1" applyFont="1" applyBorder="1" applyAlignment="1">
      <alignment horizontal="right"/>
    </xf>
    <xf numFmtId="3" fontId="34" fillId="2" borderId="1" xfId="1" applyNumberFormat="1" applyFont="1" applyFill="1" applyBorder="1" applyAlignment="1">
      <alignment horizontal="right"/>
    </xf>
    <xf numFmtId="175" fontId="30" fillId="2" borderId="1" xfId="1" applyNumberFormat="1" applyFont="1" applyFill="1" applyBorder="1" applyAlignment="1">
      <alignment horizontal="right"/>
    </xf>
    <xf numFmtId="175" fontId="30" fillId="0" borderId="1" xfId="1" applyNumberFormat="1" applyFont="1" applyBorder="1" applyAlignment="1">
      <alignment horizontal="right"/>
    </xf>
    <xf numFmtId="175" fontId="34" fillId="0" borderId="1" xfId="1" applyNumberFormat="1" applyFont="1" applyBorder="1" applyAlignment="1">
      <alignment horizontal="right"/>
    </xf>
    <xf numFmtId="175" fontId="34" fillId="2" borderId="1" xfId="1" applyNumberFormat="1" applyFont="1" applyFill="1" applyBorder="1" applyAlignment="1">
      <alignment horizontal="right"/>
    </xf>
    <xf numFmtId="175" fontId="30" fillId="0" borderId="1" xfId="1" applyNumberFormat="1" applyFont="1" applyFill="1" applyBorder="1" applyAlignment="1">
      <alignment horizontal="right"/>
    </xf>
    <xf numFmtId="175" fontId="25" fillId="0" borderId="0" xfId="1" applyNumberFormat="1" applyFont="1" applyBorder="1" applyAlignment="1">
      <alignment horizontal="right" vertical="center"/>
    </xf>
    <xf numFmtId="175" fontId="25" fillId="0" borderId="0" xfId="0" applyNumberFormat="1" applyFont="1" applyBorder="1" applyAlignment="1">
      <alignment horizontal="right" vertical="center"/>
    </xf>
    <xf numFmtId="0" fontId="30" fillId="0" borderId="2" xfId="0" applyFont="1" applyBorder="1" applyAlignment="1">
      <alignment horizontal="justify" vertical="top" wrapText="1"/>
    </xf>
    <xf numFmtId="175" fontId="26" fillId="0" borderId="2" xfId="1" applyNumberFormat="1" applyFont="1" applyFill="1" applyBorder="1" applyAlignment="1">
      <alignment horizontal="center" vertical="center" wrapText="1"/>
    </xf>
    <xf numFmtId="175" fontId="26" fillId="0" borderId="1" xfId="1" applyNumberFormat="1" applyFont="1" applyBorder="1" applyAlignment="1">
      <alignment vertical="center" wrapText="1"/>
    </xf>
    <xf numFmtId="175" fontId="32" fillId="0" borderId="1" xfId="0" applyNumberFormat="1" applyFont="1" applyBorder="1" applyAlignment="1">
      <alignment horizontal="center" vertical="center" wrapText="1"/>
    </xf>
    <xf numFmtId="175" fontId="25" fillId="0" borderId="0" xfId="1" applyNumberFormat="1" applyFont="1" applyAlignment="1">
      <alignment horizontal="right" vertical="justify"/>
    </xf>
    <xf numFmtId="175" fontId="25" fillId="0" borderId="0" xfId="0" applyNumberFormat="1" applyFont="1" applyAlignment="1">
      <alignment vertical="justify"/>
    </xf>
    <xf numFmtId="175" fontId="25" fillId="0" borderId="0" xfId="1" applyNumberFormat="1" applyFont="1" applyAlignment="1">
      <alignment vertical="justify"/>
    </xf>
    <xf numFmtId="175" fontId="28" fillId="0" borderId="0" xfId="2" applyNumberFormat="1" applyFont="1" applyAlignment="1">
      <alignment horizontal="right" vertical="justify"/>
    </xf>
    <xf numFmtId="175" fontId="28" fillId="0" borderId="0" xfId="1" applyNumberFormat="1" applyFont="1" applyAlignment="1">
      <alignment vertical="justify"/>
    </xf>
    <xf numFmtId="175" fontId="28" fillId="0" borderId="0" xfId="2" applyNumberFormat="1" applyFont="1" applyAlignment="1">
      <alignment vertical="justify"/>
    </xf>
    <xf numFmtId="175" fontId="28" fillId="0" borderId="0" xfId="0" applyNumberFormat="1" applyFont="1" applyAlignment="1">
      <alignment vertical="justify"/>
    </xf>
    <xf numFmtId="175" fontId="25" fillId="0" borderId="0" xfId="0" applyNumberFormat="1" applyFont="1" applyAlignment="1">
      <alignment horizontal="right" vertical="justify"/>
    </xf>
    <xf numFmtId="15" fontId="39" fillId="0" borderId="1" xfId="0" applyNumberFormat="1" applyFont="1" applyBorder="1" applyAlignment="1">
      <alignment horizontal="center" vertical="center" wrapText="1"/>
    </xf>
    <xf numFmtId="14" fontId="39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/>
    </xf>
    <xf numFmtId="1" fontId="26" fillId="0" borderId="13" xfId="0" applyNumberFormat="1" applyFont="1" applyBorder="1" applyAlignment="1">
      <alignment horizontal="center" vertical="center"/>
    </xf>
    <xf numFmtId="14" fontId="26" fillId="0" borderId="1" xfId="0" applyNumberFormat="1" applyFont="1" applyBorder="1" applyAlignment="1">
      <alignment horizontal="center" vertical="center" wrapText="1"/>
    </xf>
    <xf numFmtId="3" fontId="30" fillId="0" borderId="1" xfId="1" applyNumberFormat="1" applyFont="1" applyBorder="1"/>
    <xf numFmtId="3" fontId="30" fillId="0" borderId="2" xfId="1" applyNumberFormat="1" applyFont="1" applyBorder="1" applyAlignment="1">
      <alignment horizontal="right"/>
    </xf>
    <xf numFmtId="3" fontId="34" fillId="0" borderId="1" xfId="1" applyNumberFormat="1" applyFont="1" applyBorder="1" applyAlignment="1">
      <alignment horizontal="right"/>
    </xf>
    <xf numFmtId="3" fontId="30" fillId="0" borderId="1" xfId="1" applyNumberFormat="1" applyFont="1" applyFill="1" applyBorder="1" applyAlignment="1">
      <alignment horizontal="right"/>
    </xf>
    <xf numFmtId="3" fontId="30" fillId="2" borderId="1" xfId="1" applyNumberFormat="1" applyFont="1" applyFill="1" applyBorder="1" applyAlignment="1">
      <alignment horizontal="right"/>
    </xf>
    <xf numFmtId="3" fontId="0" fillId="0" borderId="0" xfId="0" applyNumberFormat="1"/>
    <xf numFmtId="175" fontId="41" fillId="0" borderId="1" xfId="1" applyNumberFormat="1" applyFont="1" applyBorder="1" applyAlignment="1">
      <alignment vertical="top" wrapText="1"/>
    </xf>
    <xf numFmtId="0" fontId="42" fillId="0" borderId="0" xfId="0" applyFont="1"/>
    <xf numFmtId="3" fontId="42" fillId="0" borderId="0" xfId="0" applyNumberFormat="1" applyFont="1"/>
    <xf numFmtId="0" fontId="1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8" fillId="0" borderId="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7" fillId="0" borderId="8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/>
    </xf>
    <xf numFmtId="0" fontId="37" fillId="0" borderId="10" xfId="0" applyFont="1" applyBorder="1" applyAlignment="1">
      <alignment horizontal="left"/>
    </xf>
    <xf numFmtId="0" fontId="37" fillId="0" borderId="0" xfId="0" applyFont="1" applyBorder="1" applyAlignment="1">
      <alignment horizontal="center"/>
    </xf>
    <xf numFmtId="0" fontId="37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2" fillId="3" borderId="14" xfId="0" applyFont="1" applyFill="1" applyBorder="1" applyAlignment="1">
      <alignment horizontal="center" vertical="center" wrapText="1"/>
    </xf>
    <xf numFmtId="0" fontId="32" fillId="3" borderId="15" xfId="0" applyFont="1" applyFill="1" applyBorder="1" applyAlignment="1">
      <alignment horizontal="center" vertical="center" wrapText="1"/>
    </xf>
    <xf numFmtId="0" fontId="32" fillId="3" borderId="21" xfId="0" applyFont="1" applyFill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2" fillId="3" borderId="16" xfId="0" applyFont="1" applyFill="1" applyBorder="1" applyAlignment="1">
      <alignment horizontal="center" vertical="center" wrapText="1"/>
    </xf>
    <xf numFmtId="0" fontId="32" fillId="3" borderId="17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/>
    </xf>
    <xf numFmtId="0" fontId="32" fillId="0" borderId="18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32" fillId="0" borderId="19" xfId="0" applyFont="1" applyFill="1" applyBorder="1" applyAlignment="1">
      <alignment horizontal="left" vertical="center"/>
    </xf>
    <xf numFmtId="0" fontId="32" fillId="0" borderId="8" xfId="0" applyFont="1" applyFill="1" applyBorder="1" applyAlignment="1">
      <alignment horizontal="left" vertical="center"/>
    </xf>
    <xf numFmtId="0" fontId="32" fillId="3" borderId="2" xfId="0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0" fontId="37" fillId="0" borderId="11" xfId="0" applyFont="1" applyBorder="1" applyAlignment="1">
      <alignment horizontal="center"/>
    </xf>
    <xf numFmtId="0" fontId="37" fillId="0" borderId="12" xfId="0" applyFont="1" applyBorder="1" applyAlignment="1">
      <alignment horizontal="center"/>
    </xf>
    <xf numFmtId="0" fontId="28" fillId="0" borderId="0" xfId="0" applyFont="1" applyAlignment="1">
      <alignment horizontal="left"/>
    </xf>
    <xf numFmtId="0" fontId="11" fillId="3" borderId="2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8" fillId="0" borderId="8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173" fontId="11" fillId="3" borderId="23" xfId="2" applyFont="1" applyFill="1" applyBorder="1" applyAlignment="1">
      <alignment horizontal="center" vertical="center" wrapText="1"/>
    </xf>
    <xf numFmtId="173" fontId="11" fillId="3" borderId="7" xfId="2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32" fillId="0" borderId="1" xfId="0" applyFont="1" applyBorder="1" applyAlignment="1">
      <alignment horizontal="center" vertical="top" wrapText="1"/>
    </xf>
    <xf numFmtId="175" fontId="28" fillId="3" borderId="23" xfId="0" applyNumberFormat="1" applyFont="1" applyFill="1" applyBorder="1" applyAlignment="1">
      <alignment horizontal="center" vertical="justify"/>
    </xf>
    <xf numFmtId="0" fontId="32" fillId="3" borderId="23" xfId="0" applyFont="1" applyFill="1" applyBorder="1" applyAlignment="1">
      <alignment horizontal="center" vertical="center" wrapText="1"/>
    </xf>
    <xf numFmtId="0" fontId="32" fillId="3" borderId="29" xfId="0" applyFont="1" applyFill="1" applyBorder="1" applyAlignment="1">
      <alignment horizontal="center" vertical="center" wrapText="1"/>
    </xf>
    <xf numFmtId="0" fontId="32" fillId="3" borderId="30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32" fillId="3" borderId="26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wrapText="1"/>
    </xf>
    <xf numFmtId="0" fontId="27" fillId="0" borderId="8" xfId="0" applyFont="1" applyBorder="1" applyAlignment="1">
      <alignment horizontal="left" vertical="top"/>
    </xf>
    <xf numFmtId="0" fontId="28" fillId="0" borderId="8" xfId="0" applyFont="1" applyBorder="1" applyAlignment="1">
      <alignment horizontal="left" vertical="justify"/>
    </xf>
    <xf numFmtId="0" fontId="37" fillId="0" borderId="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right" vertical="top" wrapText="1"/>
    </xf>
    <xf numFmtId="0" fontId="32" fillId="0" borderId="0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right" vertical="top" wrapText="1"/>
    </xf>
    <xf numFmtId="0" fontId="32" fillId="0" borderId="31" xfId="0" applyFont="1" applyBorder="1" applyAlignment="1">
      <alignment horizontal="left" vertical="top" wrapText="1"/>
    </xf>
    <xf numFmtId="0" fontId="32" fillId="0" borderId="13" xfId="0" applyFont="1" applyBorder="1" applyAlignment="1">
      <alignment horizontal="left" vertical="top" wrapText="1"/>
    </xf>
    <xf numFmtId="0" fontId="32" fillId="3" borderId="32" xfId="0" applyFont="1" applyFill="1" applyBorder="1" applyAlignment="1">
      <alignment horizontal="center" vertical="center" wrapText="1"/>
    </xf>
    <xf numFmtId="0" fontId="32" fillId="3" borderId="33" xfId="0" applyFont="1" applyFill="1" applyBorder="1" applyAlignment="1">
      <alignment horizontal="center" vertical="center" wrapText="1"/>
    </xf>
    <xf numFmtId="0" fontId="32" fillId="3" borderId="34" xfId="0" applyFont="1" applyFill="1" applyBorder="1" applyAlignment="1">
      <alignment horizontal="center" vertical="center" wrapText="1"/>
    </xf>
    <xf numFmtId="0" fontId="33" fillId="3" borderId="30" xfId="0" applyFont="1" applyFill="1" applyBorder="1" applyAlignment="1">
      <alignment horizontal="center" vertical="center" wrapText="1"/>
    </xf>
    <xf numFmtId="0" fontId="33" fillId="3" borderId="1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25" fillId="0" borderId="0" xfId="0" applyFont="1" applyAlignment="1">
      <alignment horizontal="left"/>
    </xf>
    <xf numFmtId="0" fontId="26" fillId="0" borderId="31" xfId="0" applyFont="1" applyBorder="1" applyAlignment="1">
      <alignment horizontal="left" vertical="top" wrapText="1"/>
    </xf>
    <xf numFmtId="0" fontId="26" fillId="0" borderId="13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/>
    </xf>
    <xf numFmtId="0" fontId="35" fillId="0" borderId="8" xfId="0" applyFont="1" applyBorder="1" applyAlignment="1">
      <alignment horizontal="left" vertical="justify"/>
    </xf>
    <xf numFmtId="0" fontId="32" fillId="3" borderId="35" xfId="0" applyFont="1" applyFill="1" applyBorder="1" applyAlignment="1">
      <alignment horizontal="center" vertical="top" wrapText="1"/>
    </xf>
    <xf numFmtId="0" fontId="32" fillId="3" borderId="36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left" vertical="center" wrapText="1"/>
    </xf>
    <xf numFmtId="3" fontId="34" fillId="3" borderId="41" xfId="0" applyNumberFormat="1" applyFont="1" applyFill="1" applyBorder="1" applyAlignment="1">
      <alignment horizontal="center"/>
    </xf>
    <xf numFmtId="3" fontId="34" fillId="3" borderId="42" xfId="0" applyNumberFormat="1" applyFont="1" applyFill="1" applyBorder="1" applyAlignment="1">
      <alignment horizontal="center"/>
    </xf>
    <xf numFmtId="3" fontId="30" fillId="3" borderId="37" xfId="0" applyNumberFormat="1" applyFont="1" applyFill="1" applyBorder="1" applyAlignment="1">
      <alignment horizontal="center"/>
    </xf>
    <xf numFmtId="3" fontId="30" fillId="3" borderId="38" xfId="0" applyNumberFormat="1" applyFont="1" applyFill="1" applyBorder="1" applyAlignment="1">
      <alignment horizontal="center"/>
    </xf>
    <xf numFmtId="3" fontId="34" fillId="3" borderId="30" xfId="0" applyNumberFormat="1" applyFont="1" applyFill="1" applyBorder="1" applyAlignment="1">
      <alignment horizontal="center"/>
    </xf>
    <xf numFmtId="3" fontId="34" fillId="3" borderId="15" xfId="0" applyNumberFormat="1" applyFont="1" applyFill="1" applyBorder="1" applyAlignment="1">
      <alignment horizontal="center"/>
    </xf>
    <xf numFmtId="3" fontId="34" fillId="3" borderId="39" xfId="0" applyNumberFormat="1" applyFont="1" applyFill="1" applyBorder="1" applyAlignment="1">
      <alignment horizontal="center" wrapText="1"/>
    </xf>
    <xf numFmtId="3" fontId="34" fillId="3" borderId="40" xfId="0" applyNumberFormat="1" applyFont="1" applyFill="1" applyBorder="1" applyAlignment="1">
      <alignment horizontal="center" wrapText="1"/>
    </xf>
    <xf numFmtId="3" fontId="34" fillId="3" borderId="3" xfId="0" applyNumberFormat="1" applyFont="1" applyFill="1" applyBorder="1" applyAlignment="1">
      <alignment horizontal="center"/>
    </xf>
    <xf numFmtId="3" fontId="34" fillId="3" borderId="5" xfId="0" applyNumberFormat="1" applyFont="1" applyFill="1" applyBorder="1" applyAlignment="1">
      <alignment horizontal="center"/>
    </xf>
    <xf numFmtId="3" fontId="34" fillId="3" borderId="6" xfId="0" applyNumberFormat="1" applyFont="1" applyFill="1" applyBorder="1" applyAlignment="1">
      <alignment horizontal="center"/>
    </xf>
    <xf numFmtId="3" fontId="25" fillId="0" borderId="8" xfId="0" applyNumberFormat="1" applyFont="1" applyBorder="1" applyAlignment="1">
      <alignment horizontal="center"/>
    </xf>
    <xf numFmtId="0" fontId="37" fillId="0" borderId="0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3" fontId="15" fillId="3" borderId="37" xfId="0" applyNumberFormat="1" applyFont="1" applyFill="1" applyBorder="1" applyAlignment="1">
      <alignment horizontal="center"/>
    </xf>
    <xf numFmtId="3" fontId="15" fillId="3" borderId="38" xfId="0" applyNumberFormat="1" applyFont="1" applyFill="1" applyBorder="1" applyAlignment="1">
      <alignment horizontal="center"/>
    </xf>
    <xf numFmtId="3" fontId="14" fillId="3" borderId="30" xfId="0" applyNumberFormat="1" applyFont="1" applyFill="1" applyBorder="1" applyAlignment="1">
      <alignment horizontal="center"/>
    </xf>
    <xf numFmtId="3" fontId="14" fillId="3" borderId="15" xfId="0" applyNumberFormat="1" applyFont="1" applyFill="1" applyBorder="1" applyAlignment="1">
      <alignment horizontal="center"/>
    </xf>
    <xf numFmtId="3" fontId="14" fillId="3" borderId="3" xfId="0" applyNumberFormat="1" applyFont="1" applyFill="1" applyBorder="1" applyAlignment="1">
      <alignment horizontal="center"/>
    </xf>
    <xf numFmtId="3" fontId="14" fillId="3" borderId="5" xfId="0" applyNumberFormat="1" applyFont="1" applyFill="1" applyBorder="1" applyAlignment="1">
      <alignment horizontal="center"/>
    </xf>
    <xf numFmtId="3" fontId="14" fillId="3" borderId="41" xfId="0" applyNumberFormat="1" applyFont="1" applyFill="1" applyBorder="1" applyAlignment="1">
      <alignment horizontal="center"/>
    </xf>
    <xf numFmtId="3" fontId="14" fillId="3" borderId="42" xfId="0" applyNumberFormat="1" applyFont="1" applyFill="1" applyBorder="1" applyAlignment="1">
      <alignment horizontal="center"/>
    </xf>
    <xf numFmtId="3" fontId="19" fillId="0" borderId="0" xfId="0" applyNumberFormat="1" applyFont="1" applyAlignment="1">
      <alignment horizontal="center"/>
    </xf>
    <xf numFmtId="0" fontId="30" fillId="0" borderId="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8"/>
  <c:chart>
    <c:title/>
    <c:view3D>
      <c:rotY val="200"/>
      <c:perspective val="0"/>
    </c:view3D>
    <c:plotArea>
      <c:layout/>
      <c:pie3DChart>
        <c:varyColors val="1"/>
        <c:ser>
          <c:idx val="0"/>
          <c:order val="0"/>
          <c:explosion val="25"/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Lbls>
            <c:showPercent val="1"/>
            <c:showLeaderLines val="1"/>
          </c:dLbls>
          <c:cat>
            <c:strRef>
              <c:f>grafico!$B$13:$B$45</c:f>
              <c:strCache>
                <c:ptCount val="4"/>
                <c:pt idx="0">
                  <c:v>Servicios Personales</c:v>
                </c:pt>
                <c:pt idx="1">
                  <c:v>Gastos Generales</c:v>
                </c:pt>
                <c:pt idx="2">
                  <c:v>Contratos</c:v>
                </c:pt>
                <c:pt idx="3">
                  <c:v>Convenios</c:v>
                </c:pt>
              </c:strCache>
            </c:strRef>
          </c:cat>
          <c:val>
            <c:numRef>
              <c:f>grafico!$C$13:$C$45</c:f>
              <c:numCache>
                <c:formatCode>#,##0</c:formatCode>
                <c:ptCount val="4"/>
                <c:pt idx="0">
                  <c:v>208033762.89275244</c:v>
                </c:pt>
                <c:pt idx="1">
                  <c:v>36783235</c:v>
                </c:pt>
                <c:pt idx="2">
                  <c:v>225000000</c:v>
                </c:pt>
                <c:pt idx="3">
                  <c:v>132402412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t"/>
    </c:legend>
    <c:plotVisOnly val="1"/>
    <c:dispBlanksAs val="zero"/>
  </c:chart>
  <c:printSettings>
    <c:headerFooter alignWithMargins="0"/>
    <c:pageMargins b="1" l="0.75000000000000244" r="0.75000000000000244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19050</xdr:rowOff>
    </xdr:from>
    <xdr:to>
      <xdr:col>1</xdr:col>
      <xdr:colOff>1247775</xdr:colOff>
      <xdr:row>7</xdr:row>
      <xdr:rowOff>0</xdr:rowOff>
    </xdr:to>
    <xdr:pic>
      <xdr:nvPicPr>
        <xdr:cNvPr id="106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80975"/>
          <a:ext cx="13049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2137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18097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1066800</xdr:colOff>
      <xdr:row>6</xdr:row>
      <xdr:rowOff>180975</xdr:rowOff>
    </xdr:to>
    <xdr:pic>
      <xdr:nvPicPr>
        <xdr:cNvPr id="213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382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3161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180975"/>
          <a:ext cx="9906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316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4668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4141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28600"/>
          <a:ext cx="14097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520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171450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1076325</xdr:colOff>
      <xdr:row>6</xdr:row>
      <xdr:rowOff>200025</xdr:rowOff>
    </xdr:to>
    <xdr:pic>
      <xdr:nvPicPr>
        <xdr:cNvPr id="521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71450"/>
          <a:ext cx="12668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904875</xdr:colOff>
      <xdr:row>6</xdr:row>
      <xdr:rowOff>142875</xdr:rowOff>
    </xdr:to>
    <xdr:pic>
      <xdr:nvPicPr>
        <xdr:cNvPr id="618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28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914400</xdr:colOff>
      <xdr:row>6</xdr:row>
      <xdr:rowOff>38100</xdr:rowOff>
    </xdr:to>
    <xdr:pic>
      <xdr:nvPicPr>
        <xdr:cNvPr id="7213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61925"/>
          <a:ext cx="1200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152400</xdr:rowOff>
    </xdr:from>
    <xdr:to>
      <xdr:col>1</xdr:col>
      <xdr:colOff>1000125</xdr:colOff>
      <xdr:row>6</xdr:row>
      <xdr:rowOff>142875</xdr:rowOff>
    </xdr:to>
    <xdr:pic>
      <xdr:nvPicPr>
        <xdr:cNvPr id="823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52400"/>
          <a:ext cx="15430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9</xdr:row>
      <xdr:rowOff>152400</xdr:rowOff>
    </xdr:from>
    <xdr:to>
      <xdr:col>11</xdr:col>
      <xdr:colOff>123825</xdr:colOff>
      <xdr:row>59</xdr:row>
      <xdr:rowOff>9525</xdr:rowOff>
    </xdr:to>
    <xdr:graphicFrame macro="">
      <xdr:nvGraphicFramePr>
        <xdr:cNvPr id="930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809625</xdr:colOff>
      <xdr:row>7</xdr:row>
      <xdr:rowOff>28575</xdr:rowOff>
    </xdr:to>
    <xdr:pic>
      <xdr:nvPicPr>
        <xdr:cNvPr id="9306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" y="180975"/>
          <a:ext cx="13906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9"/>
  <sheetViews>
    <sheetView topLeftCell="A16" zoomScale="120" zoomScaleNormal="120" workbookViewId="0">
      <selection activeCell="C21" sqref="C21"/>
    </sheetView>
  </sheetViews>
  <sheetFormatPr baseColWidth="10" defaultRowHeight="12.75"/>
  <cols>
    <col min="1" max="1" width="6" style="4" customWidth="1"/>
    <col min="2" max="2" width="25.140625" style="4" customWidth="1"/>
    <col min="3" max="3" width="14.85546875" style="4" customWidth="1"/>
    <col min="4" max="4" width="13.28515625" style="4" customWidth="1"/>
    <col min="5" max="5" width="7.28515625" style="4" customWidth="1"/>
    <col min="6" max="6" width="7.5703125" style="4" customWidth="1"/>
    <col min="7" max="7" width="9.28515625" style="4" customWidth="1"/>
    <col min="8" max="8" width="16.140625" style="4" customWidth="1"/>
    <col min="9" max="9" width="9.7109375" style="4" customWidth="1"/>
    <col min="10" max="10" width="18.5703125" style="4" customWidth="1"/>
    <col min="11" max="11" width="7.140625" style="4" customWidth="1"/>
    <col min="12" max="12" width="30.42578125" style="4" customWidth="1"/>
    <col min="13" max="16384" width="11.42578125" style="4"/>
  </cols>
  <sheetData>
    <row r="1" spans="1:14" ht="12.75" customHeight="1">
      <c r="A1" s="296"/>
      <c r="B1" s="297"/>
      <c r="C1" s="302" t="s">
        <v>173</v>
      </c>
      <c r="D1" s="302"/>
      <c r="E1" s="302"/>
      <c r="F1" s="302"/>
      <c r="G1" s="302"/>
      <c r="H1" s="302"/>
      <c r="I1" s="307" t="s">
        <v>162</v>
      </c>
      <c r="J1" s="308"/>
      <c r="K1" s="82"/>
    </row>
    <row r="2" spans="1:14" ht="12.75" customHeight="1">
      <c r="A2" s="298"/>
      <c r="B2" s="299"/>
      <c r="C2" s="303"/>
      <c r="D2" s="303"/>
      <c r="E2" s="303"/>
      <c r="F2" s="303"/>
      <c r="G2" s="303"/>
      <c r="H2" s="303"/>
      <c r="I2" s="304" t="s">
        <v>163</v>
      </c>
      <c r="J2" s="305"/>
      <c r="K2" s="82"/>
    </row>
    <row r="3" spans="1:14" ht="12.75" customHeight="1">
      <c r="A3" s="298"/>
      <c r="B3" s="299"/>
      <c r="C3" s="303"/>
      <c r="D3" s="303"/>
      <c r="E3" s="303"/>
      <c r="F3" s="303"/>
      <c r="G3" s="303"/>
      <c r="H3" s="303"/>
      <c r="I3" s="304" t="s">
        <v>164</v>
      </c>
      <c r="J3" s="305"/>
      <c r="K3" s="82"/>
    </row>
    <row r="4" spans="1:14" ht="12.75" customHeight="1">
      <c r="A4" s="298"/>
      <c r="B4" s="299"/>
      <c r="C4" s="303"/>
      <c r="D4" s="303"/>
      <c r="E4" s="303"/>
      <c r="F4" s="303"/>
      <c r="G4" s="303"/>
      <c r="H4" s="303"/>
      <c r="I4" s="304" t="s">
        <v>175</v>
      </c>
      <c r="J4" s="305"/>
      <c r="K4" s="82"/>
    </row>
    <row r="5" spans="1:14" ht="12.75" customHeight="1">
      <c r="A5" s="298"/>
      <c r="B5" s="299"/>
      <c r="C5" s="303"/>
      <c r="D5" s="303"/>
      <c r="E5" s="303"/>
      <c r="F5" s="303"/>
      <c r="G5" s="303"/>
      <c r="H5" s="303"/>
      <c r="I5" s="309" t="s">
        <v>149</v>
      </c>
      <c r="J5" s="310"/>
      <c r="K5" s="83"/>
    </row>
    <row r="6" spans="1:14" s="14" customFormat="1" ht="13.5" customHeight="1">
      <c r="A6" s="298"/>
      <c r="B6" s="299"/>
      <c r="C6" s="313" t="s">
        <v>165</v>
      </c>
      <c r="D6" s="313"/>
      <c r="E6" s="313" t="s">
        <v>166</v>
      </c>
      <c r="F6" s="313"/>
      <c r="G6" s="313"/>
      <c r="H6" s="313"/>
      <c r="I6" s="311" t="s">
        <v>167</v>
      </c>
      <c r="J6" s="312"/>
      <c r="K6" s="82"/>
    </row>
    <row r="7" spans="1:14" ht="16.5" customHeight="1">
      <c r="A7" s="298"/>
      <c r="B7" s="299"/>
      <c r="C7" s="313" t="s">
        <v>168</v>
      </c>
      <c r="D7" s="313"/>
      <c r="E7" s="313" t="s">
        <v>169</v>
      </c>
      <c r="F7" s="313"/>
      <c r="G7" s="313"/>
      <c r="H7" s="313"/>
      <c r="I7" s="313" t="s">
        <v>171</v>
      </c>
      <c r="J7" s="314"/>
      <c r="K7" s="84"/>
    </row>
    <row r="8" spans="1:14" ht="16.5" customHeight="1">
      <c r="A8" s="300"/>
      <c r="B8" s="301"/>
      <c r="C8" s="315"/>
      <c r="D8" s="315"/>
      <c r="E8" s="315" t="s">
        <v>170</v>
      </c>
      <c r="F8" s="315"/>
      <c r="G8" s="315"/>
      <c r="H8" s="315"/>
      <c r="I8" s="315" t="s">
        <v>172</v>
      </c>
      <c r="J8" s="325"/>
      <c r="K8" s="84"/>
    </row>
    <row r="9" spans="1:14" ht="13.5" customHeight="1">
      <c r="A9" s="328" t="s">
        <v>152</v>
      </c>
      <c r="B9" s="329"/>
      <c r="C9" s="175" t="s">
        <v>235</v>
      </c>
      <c r="D9" s="176"/>
      <c r="E9" s="176"/>
      <c r="F9" s="176"/>
      <c r="G9" s="176"/>
      <c r="H9" s="167"/>
      <c r="I9" s="167"/>
      <c r="J9" s="185"/>
      <c r="K9" s="84"/>
    </row>
    <row r="10" spans="1:14" s="6" customFormat="1" ht="14.25" customHeight="1">
      <c r="A10" s="326" t="s">
        <v>8</v>
      </c>
      <c r="B10" s="327"/>
      <c r="C10" s="265">
        <v>602219410</v>
      </c>
      <c r="D10" s="186"/>
      <c r="E10" s="168"/>
      <c r="F10" s="168"/>
      <c r="G10" s="168"/>
      <c r="H10" s="168" t="s">
        <v>117</v>
      </c>
      <c r="I10" s="168"/>
      <c r="J10" s="187"/>
    </row>
    <row r="11" spans="1:14" s="6" customFormat="1" ht="15">
      <c r="A11" s="326" t="s">
        <v>150</v>
      </c>
      <c r="B11" s="327"/>
      <c r="C11" s="265">
        <v>0</v>
      </c>
      <c r="D11" s="188"/>
      <c r="E11" s="189"/>
      <c r="F11" s="189"/>
      <c r="G11" s="189"/>
      <c r="H11" s="189"/>
      <c r="I11" s="189"/>
      <c r="J11" s="190"/>
    </row>
    <row r="12" spans="1:14" s="6" customFormat="1" ht="15">
      <c r="A12" s="326" t="s">
        <v>151</v>
      </c>
      <c r="B12" s="327"/>
      <c r="C12" s="266">
        <f>C10</f>
        <v>602219410</v>
      </c>
      <c r="D12" s="191"/>
      <c r="E12" s="189"/>
      <c r="F12" s="189"/>
      <c r="G12" s="189"/>
      <c r="H12" s="189"/>
      <c r="I12" s="189"/>
      <c r="J12" s="190"/>
    </row>
    <row r="13" spans="1:14" s="5" customFormat="1" ht="13.5">
      <c r="A13" s="331" t="s">
        <v>12</v>
      </c>
      <c r="B13" s="332"/>
      <c r="C13" s="192"/>
      <c r="D13" s="193"/>
      <c r="E13" s="193"/>
      <c r="F13" s="193"/>
      <c r="G13" s="193"/>
      <c r="H13" s="193"/>
      <c r="I13" s="193"/>
      <c r="J13" s="194" t="s">
        <v>13</v>
      </c>
    </row>
    <row r="14" spans="1:14" s="9" customFormat="1" ht="13.5" customHeight="1">
      <c r="A14" s="318" t="s">
        <v>49</v>
      </c>
      <c r="B14" s="316" t="s">
        <v>1</v>
      </c>
      <c r="C14" s="316" t="s">
        <v>155</v>
      </c>
      <c r="D14" s="316" t="s">
        <v>11</v>
      </c>
      <c r="E14" s="330" t="s">
        <v>0</v>
      </c>
      <c r="F14" s="330"/>
      <c r="G14" s="330"/>
      <c r="H14" s="316" t="s">
        <v>50</v>
      </c>
      <c r="I14" s="316" t="s">
        <v>51</v>
      </c>
      <c r="J14" s="323" t="s">
        <v>3</v>
      </c>
    </row>
    <row r="15" spans="1:14" s="9" customFormat="1" ht="27.75" customHeight="1" thickBot="1">
      <c r="A15" s="319"/>
      <c r="B15" s="317"/>
      <c r="C15" s="317"/>
      <c r="D15" s="317"/>
      <c r="E15" s="97" t="s">
        <v>2</v>
      </c>
      <c r="F15" s="97" t="s">
        <v>6</v>
      </c>
      <c r="G15" s="97" t="s">
        <v>136</v>
      </c>
      <c r="H15" s="317"/>
      <c r="I15" s="317"/>
      <c r="J15" s="324"/>
    </row>
    <row r="16" spans="1:14" s="9" customFormat="1" ht="63.75" customHeight="1">
      <c r="A16" s="69">
        <v>1</v>
      </c>
      <c r="B16" s="158" t="s">
        <v>236</v>
      </c>
      <c r="C16" s="236">
        <f>+C10*0.18</f>
        <v>108399493.8</v>
      </c>
      <c r="D16" s="118" t="s">
        <v>248</v>
      </c>
      <c r="E16" s="279">
        <v>40942</v>
      </c>
      <c r="F16" s="280">
        <v>41273</v>
      </c>
      <c r="G16" s="281">
        <v>11</v>
      </c>
      <c r="H16" s="267" t="s">
        <v>237</v>
      </c>
      <c r="I16" s="118">
        <v>14</v>
      </c>
      <c r="J16" s="118" t="s">
        <v>250</v>
      </c>
      <c r="L16" s="321"/>
      <c r="M16" s="321"/>
      <c r="N16" s="321"/>
    </row>
    <row r="17" spans="1:14" s="9" customFormat="1" ht="67.5">
      <c r="A17" s="69">
        <v>2</v>
      </c>
      <c r="B17" s="159" t="s">
        <v>238</v>
      </c>
      <c r="C17" s="268">
        <f>18*C10/100</f>
        <v>108399493.8</v>
      </c>
      <c r="D17" s="118" t="s">
        <v>248</v>
      </c>
      <c r="E17" s="279">
        <v>40942</v>
      </c>
      <c r="F17" s="280">
        <v>41274</v>
      </c>
      <c r="G17" s="281">
        <v>11</v>
      </c>
      <c r="H17" s="158" t="s">
        <v>239</v>
      </c>
      <c r="I17" s="118">
        <v>5</v>
      </c>
      <c r="J17" s="118" t="s">
        <v>251</v>
      </c>
      <c r="L17" s="322"/>
      <c r="M17" s="322"/>
      <c r="N17" s="322"/>
    </row>
    <row r="18" spans="1:14" s="9" customFormat="1" ht="40.5">
      <c r="A18" s="69">
        <v>3</v>
      </c>
      <c r="B18" s="72" t="s">
        <v>240</v>
      </c>
      <c r="C18" s="201">
        <f>19*C10/100</f>
        <v>114421687.90000001</v>
      </c>
      <c r="D18" s="118" t="s">
        <v>248</v>
      </c>
      <c r="E18" s="279">
        <v>40970</v>
      </c>
      <c r="F18" s="280">
        <v>41243</v>
      </c>
      <c r="G18" s="281">
        <v>10</v>
      </c>
      <c r="H18" s="72" t="s">
        <v>241</v>
      </c>
      <c r="I18" s="71">
        <v>4</v>
      </c>
      <c r="J18" s="71" t="s">
        <v>252</v>
      </c>
      <c r="L18" s="321"/>
      <c r="M18" s="321"/>
      <c r="N18" s="321"/>
    </row>
    <row r="19" spans="1:14" s="9" customFormat="1" ht="67.5">
      <c r="A19" s="69">
        <v>4</v>
      </c>
      <c r="B19" s="158" t="s">
        <v>243</v>
      </c>
      <c r="C19" s="236">
        <f>15*C10/100</f>
        <v>90332911.5</v>
      </c>
      <c r="D19" s="118" t="s">
        <v>249</v>
      </c>
      <c r="E19" s="280">
        <v>40942</v>
      </c>
      <c r="F19" s="279">
        <v>41263</v>
      </c>
      <c r="G19" s="281">
        <v>11</v>
      </c>
      <c r="H19" s="158" t="s">
        <v>242</v>
      </c>
      <c r="I19" s="118">
        <v>1600</v>
      </c>
      <c r="J19" s="118" t="s">
        <v>251</v>
      </c>
      <c r="L19" s="320"/>
      <c r="M19" s="320"/>
      <c r="N19" s="320"/>
    </row>
    <row r="20" spans="1:14" s="5" customFormat="1" ht="56.25" customHeight="1">
      <c r="A20" s="70">
        <v>5</v>
      </c>
      <c r="B20" s="72" t="s">
        <v>244</v>
      </c>
      <c r="C20" s="201">
        <f>15*C10/100</f>
        <v>90332911.5</v>
      </c>
      <c r="D20" s="118" t="s">
        <v>248</v>
      </c>
      <c r="E20" s="279">
        <v>40970</v>
      </c>
      <c r="F20" s="280">
        <v>41243</v>
      </c>
      <c r="G20" s="281">
        <v>10</v>
      </c>
      <c r="H20" s="161" t="s">
        <v>245</v>
      </c>
      <c r="I20" s="282">
        <v>4</v>
      </c>
      <c r="J20" s="118" t="s">
        <v>250</v>
      </c>
      <c r="K20" s="9"/>
      <c r="L20" s="306"/>
      <c r="M20" s="306"/>
      <c r="N20" s="306"/>
    </row>
    <row r="21" spans="1:14" s="5" customFormat="1" ht="40.5">
      <c r="A21" s="70">
        <v>6</v>
      </c>
      <c r="B21" s="179" t="s">
        <v>247</v>
      </c>
      <c r="C21" s="201">
        <f>15*C10/100</f>
        <v>90332911.5</v>
      </c>
      <c r="D21" s="118" t="s">
        <v>248</v>
      </c>
      <c r="E21" s="279">
        <v>40970</v>
      </c>
      <c r="F21" s="280">
        <v>41243</v>
      </c>
      <c r="G21" s="281">
        <v>10</v>
      </c>
      <c r="H21" s="162" t="s">
        <v>246</v>
      </c>
      <c r="I21" s="283">
        <v>3</v>
      </c>
      <c r="J21" s="71" t="s">
        <v>252</v>
      </c>
      <c r="K21" s="9"/>
      <c r="L21" s="40"/>
      <c r="M21" s="40"/>
      <c r="N21" s="40"/>
    </row>
    <row r="22" spans="1:14" s="5" customFormat="1" ht="13.5">
      <c r="A22" s="178"/>
      <c r="B22" s="179"/>
      <c r="C22" s="269"/>
      <c r="D22" s="179"/>
      <c r="E22" s="180"/>
      <c r="F22" s="180"/>
      <c r="G22" s="181"/>
      <c r="H22" s="72"/>
      <c r="I22" s="160"/>
      <c r="J22" s="179"/>
      <c r="K22" s="9"/>
      <c r="L22" s="40"/>
      <c r="M22" s="40"/>
      <c r="N22" s="40"/>
    </row>
    <row r="23" spans="1:14" s="5" customFormat="1" ht="11.25" customHeight="1">
      <c r="A23" s="64"/>
      <c r="B23" s="163"/>
      <c r="C23" s="270">
        <f>SUM(C16:C22)</f>
        <v>602219410</v>
      </c>
      <c r="D23" s="164"/>
      <c r="E23" s="165"/>
      <c r="F23" s="165"/>
      <c r="G23" s="65"/>
      <c r="H23" s="163"/>
      <c r="I23" s="164"/>
      <c r="J23" s="166"/>
      <c r="K23" s="9"/>
      <c r="L23" s="40"/>
      <c r="M23" s="40"/>
      <c r="N23" s="40"/>
    </row>
    <row r="24" spans="1:14" s="5" customFormat="1">
      <c r="A24" s="4"/>
      <c r="B24" s="49"/>
      <c r="C24" s="49"/>
      <c r="D24" s="4"/>
      <c r="E24" s="4"/>
      <c r="F24" s="4"/>
      <c r="G24" s="4"/>
      <c r="H24" s="4"/>
      <c r="I24" s="4"/>
      <c r="J24" s="4"/>
      <c r="K24" s="40"/>
    </row>
    <row r="25" spans="1:14" s="5" customFormat="1" ht="11.25">
      <c r="B25" s="50"/>
      <c r="C25" s="50"/>
      <c r="K25" s="40"/>
    </row>
    <row r="26" spans="1:14" s="5" customFormat="1" ht="11.25">
      <c r="B26" s="50"/>
      <c r="C26" s="50"/>
    </row>
    <row r="27" spans="1:14" s="5" customFormat="1" ht="11.25">
      <c r="B27" s="50"/>
      <c r="C27" s="50"/>
      <c r="G27" s="5" t="s">
        <v>174</v>
      </c>
    </row>
    <row r="28" spans="1:14" s="5" customFormat="1" ht="11.25">
      <c r="B28" s="50"/>
      <c r="C28" s="50"/>
    </row>
    <row r="29" spans="1:14" s="5" customFormat="1" ht="11.25"/>
    <row r="30" spans="1:14" s="5" customFormat="1" ht="11.25"/>
    <row r="31" spans="1:14" s="5" customFormat="1" ht="11.25"/>
    <row r="32" spans="1:14" s="5" customFormat="1" ht="11.25"/>
    <row r="33" s="5" customFormat="1" ht="11.25"/>
    <row r="34" s="5" customFormat="1" ht="11.25"/>
    <row r="35" s="5" customFormat="1" ht="11.25"/>
    <row r="36" s="5" customFormat="1" ht="11.25"/>
    <row r="37" s="5" customFormat="1" ht="11.25"/>
    <row r="38" s="5" customFormat="1" ht="11.25"/>
    <row r="39" s="5" customFormat="1" ht="11.25"/>
    <row r="40" s="5" customFormat="1" ht="11.25"/>
    <row r="41" s="5" customFormat="1" ht="11.25"/>
    <row r="42" s="5" customFormat="1" ht="11.25"/>
    <row r="43" s="5" customFormat="1" ht="11.25"/>
    <row r="44" s="5" customFormat="1" ht="11.25"/>
    <row r="45" s="5" customFormat="1" ht="11.25"/>
    <row r="46" s="5" customFormat="1" ht="11.25"/>
    <row r="47" s="5" customFormat="1" ht="11.25"/>
    <row r="48" s="5" customFormat="1" ht="11.25"/>
    <row r="49" s="5" customFormat="1" ht="11.25"/>
    <row r="50" s="5" customFormat="1" ht="11.25"/>
    <row r="51" s="5" customFormat="1" ht="11.25"/>
    <row r="52" s="5" customFormat="1" ht="11.25"/>
    <row r="53" s="5" customFormat="1" ht="11.25"/>
    <row r="54" s="5" customFormat="1" ht="11.25"/>
    <row r="55" s="5" customFormat="1" ht="11.25"/>
    <row r="56" s="5" customFormat="1" ht="11.25"/>
    <row r="57" s="5" customFormat="1" ht="11.25"/>
    <row r="58" s="5" customFormat="1" ht="11.25"/>
    <row r="59" s="5" customFormat="1" ht="11.25"/>
  </sheetData>
  <mergeCells count="34">
    <mergeCell ref="I8:J8"/>
    <mergeCell ref="A11:B11"/>
    <mergeCell ref="A9:B9"/>
    <mergeCell ref="A12:B12"/>
    <mergeCell ref="A10:B10"/>
    <mergeCell ref="E14:G14"/>
    <mergeCell ref="A13:B13"/>
    <mergeCell ref="A14:A15"/>
    <mergeCell ref="B14:B15"/>
    <mergeCell ref="D14:D15"/>
    <mergeCell ref="C14:C15"/>
    <mergeCell ref="L19:N19"/>
    <mergeCell ref="L16:N16"/>
    <mergeCell ref="L18:N18"/>
    <mergeCell ref="L17:N17"/>
    <mergeCell ref="I14:I15"/>
    <mergeCell ref="J14:J15"/>
    <mergeCell ref="C6:D6"/>
    <mergeCell ref="C7:D7"/>
    <mergeCell ref="E6:H6"/>
    <mergeCell ref="E7:H7"/>
    <mergeCell ref="C8:D8"/>
    <mergeCell ref="H14:H15"/>
    <mergeCell ref="E8:H8"/>
    <mergeCell ref="A1:B8"/>
    <mergeCell ref="C1:H5"/>
    <mergeCell ref="I4:J4"/>
    <mergeCell ref="L20:N20"/>
    <mergeCell ref="I1:J1"/>
    <mergeCell ref="I2:J2"/>
    <mergeCell ref="I3:J3"/>
    <mergeCell ref="I5:J5"/>
    <mergeCell ref="I6:J6"/>
    <mergeCell ref="I7:J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9"/>
  <sheetViews>
    <sheetView showGridLines="0" tabSelected="1" workbookViewId="0">
      <selection activeCell="D30" sqref="D30"/>
    </sheetView>
  </sheetViews>
  <sheetFormatPr baseColWidth="10" defaultRowHeight="12.75"/>
  <cols>
    <col min="1" max="1" width="5.28515625" style="15" customWidth="1"/>
    <col min="2" max="2" width="24.42578125" style="15" customWidth="1"/>
    <col min="3" max="3" width="21.140625" style="15" customWidth="1"/>
    <col min="4" max="4" width="16.140625" style="15" customWidth="1"/>
    <col min="5" max="5" width="12.5703125" style="15" customWidth="1"/>
    <col min="6" max="6" width="11.28515625" style="15" customWidth="1"/>
    <col min="7" max="7" width="8.85546875" style="15" customWidth="1"/>
    <col min="8" max="8" width="11.42578125" style="15"/>
    <col min="9" max="9" width="14.85546875" style="15" customWidth="1"/>
    <col min="10" max="10" width="15.140625" style="15" customWidth="1"/>
    <col min="11" max="11" width="8.28515625" style="15" customWidth="1"/>
    <col min="12" max="12" width="21.140625" style="15" customWidth="1"/>
    <col min="13" max="16384" width="11.42578125" style="15"/>
  </cols>
  <sheetData>
    <row r="1" spans="1:11" ht="12.75" customHeight="1">
      <c r="A1" s="296"/>
      <c r="B1" s="297"/>
      <c r="C1" s="302" t="s">
        <v>173</v>
      </c>
      <c r="D1" s="302"/>
      <c r="E1" s="302"/>
      <c r="F1" s="302"/>
      <c r="G1" s="302"/>
      <c r="H1" s="302"/>
      <c r="I1" s="307" t="s">
        <v>162</v>
      </c>
      <c r="J1" s="308"/>
    </row>
    <row r="2" spans="1:11" ht="12.75" customHeight="1">
      <c r="A2" s="298"/>
      <c r="B2" s="299"/>
      <c r="C2" s="303"/>
      <c r="D2" s="303"/>
      <c r="E2" s="303"/>
      <c r="F2" s="303"/>
      <c r="G2" s="303"/>
      <c r="H2" s="303"/>
      <c r="I2" s="304" t="s">
        <v>163</v>
      </c>
      <c r="J2" s="305"/>
    </row>
    <row r="3" spans="1:11" ht="12.75" customHeight="1">
      <c r="A3" s="298"/>
      <c r="B3" s="299"/>
      <c r="C3" s="303"/>
      <c r="D3" s="303"/>
      <c r="E3" s="303"/>
      <c r="F3" s="303"/>
      <c r="G3" s="303"/>
      <c r="H3" s="303"/>
      <c r="I3" s="304" t="s">
        <v>164</v>
      </c>
      <c r="J3" s="305"/>
    </row>
    <row r="4" spans="1:11" ht="12.75" customHeight="1">
      <c r="A4" s="298"/>
      <c r="B4" s="299"/>
      <c r="C4" s="303"/>
      <c r="D4" s="303"/>
      <c r="E4" s="303"/>
      <c r="F4" s="303"/>
      <c r="G4" s="303"/>
      <c r="H4" s="303"/>
      <c r="I4" s="304" t="s">
        <v>175</v>
      </c>
      <c r="J4" s="305"/>
    </row>
    <row r="5" spans="1:11">
      <c r="A5" s="298"/>
      <c r="B5" s="299"/>
      <c r="C5" s="303"/>
      <c r="D5" s="303"/>
      <c r="E5" s="303"/>
      <c r="F5" s="303"/>
      <c r="G5" s="303"/>
      <c r="H5" s="303"/>
      <c r="I5" s="309" t="s">
        <v>149</v>
      </c>
      <c r="J5" s="310"/>
    </row>
    <row r="6" spans="1:11" ht="18" customHeight="1">
      <c r="A6" s="298"/>
      <c r="B6" s="299"/>
      <c r="C6" s="311" t="s">
        <v>165</v>
      </c>
      <c r="D6" s="311"/>
      <c r="E6" s="311" t="s">
        <v>166</v>
      </c>
      <c r="F6" s="311"/>
      <c r="G6" s="311"/>
      <c r="H6" s="311"/>
      <c r="I6" s="311" t="s">
        <v>167</v>
      </c>
      <c r="J6" s="312"/>
    </row>
    <row r="7" spans="1:11" ht="15.75" customHeight="1">
      <c r="A7" s="298"/>
      <c r="B7" s="299"/>
      <c r="C7" s="311" t="s">
        <v>168</v>
      </c>
      <c r="D7" s="311"/>
      <c r="E7" s="311" t="s">
        <v>169</v>
      </c>
      <c r="F7" s="311"/>
      <c r="G7" s="311"/>
      <c r="H7" s="311"/>
      <c r="I7" s="311" t="s">
        <v>171</v>
      </c>
      <c r="J7" s="312"/>
    </row>
    <row r="8" spans="1:11" ht="15.75" customHeight="1">
      <c r="A8" s="300"/>
      <c r="B8" s="301"/>
      <c r="C8" s="333"/>
      <c r="D8" s="333"/>
      <c r="E8" s="333" t="s">
        <v>170</v>
      </c>
      <c r="F8" s="333"/>
      <c r="G8" s="333"/>
      <c r="H8" s="333"/>
      <c r="I8" s="333" t="s">
        <v>172</v>
      </c>
      <c r="J8" s="334"/>
    </row>
    <row r="9" spans="1:11" ht="15.75" customHeight="1">
      <c r="A9" s="339" t="s">
        <v>7</v>
      </c>
      <c r="B9" s="339"/>
      <c r="C9" s="182" t="s">
        <v>235</v>
      </c>
      <c r="D9" s="182"/>
      <c r="E9" s="182"/>
      <c r="F9" s="182"/>
      <c r="G9" s="182"/>
      <c r="H9" s="182"/>
      <c r="I9" s="87" t="s">
        <v>117</v>
      </c>
      <c r="J9" s="184">
        <f>'POA-01'!I10</f>
        <v>0</v>
      </c>
      <c r="K9" s="86"/>
    </row>
    <row r="10" spans="1:11" ht="16.5">
      <c r="A10" s="335" t="s">
        <v>8</v>
      </c>
      <c r="B10" s="335"/>
      <c r="C10" s="271">
        <f>'POA-01'!C10</f>
        <v>602219410</v>
      </c>
      <c r="D10" s="88"/>
      <c r="E10" s="88"/>
      <c r="F10" s="88"/>
      <c r="G10" s="88"/>
      <c r="H10" s="88"/>
      <c r="I10" s="88"/>
      <c r="J10" s="75"/>
    </row>
    <row r="11" spans="1:11" ht="16.5">
      <c r="A11" s="335" t="s">
        <v>153</v>
      </c>
      <c r="B11" s="335"/>
      <c r="C11" s="272">
        <f>'POA-01'!D11</f>
        <v>0</v>
      </c>
      <c r="D11" s="88"/>
      <c r="E11" s="88"/>
      <c r="F11" s="88"/>
      <c r="G11" s="88"/>
      <c r="H11" s="88"/>
      <c r="I11" s="88"/>
      <c r="J11" s="75"/>
    </row>
    <row r="12" spans="1:11" ht="16.5">
      <c r="A12" s="335" t="s">
        <v>151</v>
      </c>
      <c r="B12" s="335"/>
      <c r="C12" s="273">
        <f>C10</f>
        <v>602219410</v>
      </c>
      <c r="D12" s="88"/>
      <c r="E12" s="88"/>
      <c r="F12" s="88"/>
      <c r="G12" s="88"/>
      <c r="H12" s="88"/>
      <c r="I12" s="88"/>
      <c r="J12" s="75"/>
    </row>
    <row r="13" spans="1:11">
      <c r="A13" s="66"/>
      <c r="B13" s="66"/>
      <c r="C13" s="66"/>
      <c r="D13" s="66"/>
      <c r="E13" s="66"/>
      <c r="F13" s="66"/>
      <c r="G13" s="66"/>
      <c r="H13" s="66"/>
      <c r="I13" s="66"/>
      <c r="J13" s="66"/>
    </row>
    <row r="14" spans="1:11" ht="14.25" thickBot="1">
      <c r="A14" s="89" t="s">
        <v>19</v>
      </c>
      <c r="B14" s="89"/>
      <c r="C14" s="89"/>
      <c r="D14" s="89"/>
      <c r="E14" s="89"/>
      <c r="F14" s="89"/>
      <c r="G14" s="89"/>
      <c r="H14" s="89"/>
      <c r="I14" s="89"/>
      <c r="J14" s="90" t="s">
        <v>20</v>
      </c>
    </row>
    <row r="15" spans="1:11">
      <c r="A15" s="346" t="s">
        <v>49</v>
      </c>
      <c r="B15" s="336" t="s">
        <v>14</v>
      </c>
      <c r="C15" s="336" t="s">
        <v>15</v>
      </c>
      <c r="D15" s="336" t="s">
        <v>16</v>
      </c>
      <c r="E15" s="336" t="s">
        <v>0</v>
      </c>
      <c r="F15" s="336"/>
      <c r="G15" s="336"/>
      <c r="H15" s="336"/>
      <c r="I15" s="341" t="s">
        <v>24</v>
      </c>
      <c r="J15" s="343" t="s">
        <v>17</v>
      </c>
    </row>
    <row r="16" spans="1:11" ht="18">
      <c r="A16" s="347"/>
      <c r="B16" s="345"/>
      <c r="C16" s="345"/>
      <c r="D16" s="345"/>
      <c r="E16" s="177" t="s">
        <v>2</v>
      </c>
      <c r="F16" s="177" t="s">
        <v>4</v>
      </c>
      <c r="G16" s="177" t="s">
        <v>5</v>
      </c>
      <c r="H16" s="177" t="s">
        <v>23</v>
      </c>
      <c r="I16" s="342"/>
      <c r="J16" s="344"/>
    </row>
    <row r="17" spans="1:10">
      <c r="A17" s="340" t="s">
        <v>21</v>
      </c>
      <c r="B17" s="340"/>
      <c r="C17" s="340"/>
      <c r="D17" s="340"/>
      <c r="E17" s="340"/>
      <c r="F17" s="340"/>
      <c r="G17" s="340"/>
      <c r="H17" s="340"/>
      <c r="I17" s="340"/>
      <c r="J17" s="340"/>
    </row>
    <row r="18" spans="1:10" ht="54.75" customHeight="1">
      <c r="A18" s="238">
        <v>1</v>
      </c>
      <c r="B18" s="239" t="s">
        <v>198</v>
      </c>
      <c r="C18" s="205" t="s">
        <v>256</v>
      </c>
      <c r="D18" s="205" t="s">
        <v>199</v>
      </c>
      <c r="E18" s="240">
        <v>40969</v>
      </c>
      <c r="F18" s="240">
        <v>41152</v>
      </c>
      <c r="G18" s="206">
        <v>6</v>
      </c>
      <c r="H18" s="206">
        <v>100</v>
      </c>
      <c r="I18" s="241">
        <f>600000*2</f>
        <v>1200000</v>
      </c>
      <c r="J18" s="241">
        <f>+G18*I18</f>
        <v>7200000</v>
      </c>
    </row>
    <row r="19" spans="1:10" ht="114.75">
      <c r="A19" s="238">
        <v>3</v>
      </c>
      <c r="B19" s="206" t="s">
        <v>200</v>
      </c>
      <c r="C19" s="207" t="s">
        <v>201</v>
      </c>
      <c r="D19" s="207" t="s">
        <v>202</v>
      </c>
      <c r="E19" s="240">
        <v>40969</v>
      </c>
      <c r="F19" s="240">
        <v>40786</v>
      </c>
      <c r="G19" s="206">
        <v>6</v>
      </c>
      <c r="H19" s="206">
        <v>100</v>
      </c>
      <c r="I19" s="241">
        <f>600000*4</f>
        <v>2400000</v>
      </c>
      <c r="J19" s="241">
        <f>+G19*I19</f>
        <v>14400000</v>
      </c>
    </row>
    <row r="20" spans="1:10">
      <c r="A20" s="16"/>
      <c r="B20" s="16"/>
      <c r="C20" s="16"/>
      <c r="D20" s="16"/>
      <c r="E20" s="16"/>
      <c r="F20" s="51"/>
      <c r="G20" s="52"/>
      <c r="H20" s="1"/>
      <c r="I20" s="53"/>
      <c r="J20" s="91">
        <f>+G20*I20</f>
        <v>0</v>
      </c>
    </row>
    <row r="21" spans="1:10" ht="12.75" customHeight="1">
      <c r="A21" s="337" t="s">
        <v>22</v>
      </c>
      <c r="B21" s="337"/>
      <c r="C21" s="337"/>
      <c r="D21" s="337"/>
      <c r="E21" s="337"/>
      <c r="F21" s="337"/>
      <c r="G21" s="337"/>
      <c r="H21" s="338"/>
      <c r="I21" s="3" t="s">
        <v>118</v>
      </c>
      <c r="J21" s="92">
        <f>SUM(J18:J20)</f>
        <v>21600000</v>
      </c>
    </row>
    <row r="22" spans="1:10" ht="94.5">
      <c r="A22" s="242">
        <v>1</v>
      </c>
      <c r="B22" s="72" t="s">
        <v>203</v>
      </c>
      <c r="C22" s="72" t="s">
        <v>204</v>
      </c>
      <c r="D22" s="72" t="s">
        <v>205</v>
      </c>
      <c r="E22" s="243">
        <v>40544</v>
      </c>
      <c r="F22" s="243">
        <v>40908</v>
      </c>
      <c r="G22" s="206">
        <v>12</v>
      </c>
      <c r="H22" s="206">
        <v>100</v>
      </c>
      <c r="I22" s="244">
        <v>6740231.2724838005</v>
      </c>
      <c r="J22" s="233">
        <f>+I22*G22</f>
        <v>80882775.26980561</v>
      </c>
    </row>
    <row r="23" spans="1:10" ht="81">
      <c r="A23" s="242">
        <v>2</v>
      </c>
      <c r="B23" s="72" t="s">
        <v>206</v>
      </c>
      <c r="C23" s="72" t="s">
        <v>207</v>
      </c>
      <c r="D23" s="72" t="s">
        <v>208</v>
      </c>
      <c r="E23" s="243">
        <v>40544</v>
      </c>
      <c r="F23" s="243">
        <v>40908</v>
      </c>
      <c r="G23" s="206">
        <v>12</v>
      </c>
      <c r="H23" s="206">
        <v>100</v>
      </c>
      <c r="I23" s="244">
        <v>3776383.1228577695</v>
      </c>
      <c r="J23" s="233">
        <f>+I23*G23</f>
        <v>45316597.474293232</v>
      </c>
    </row>
    <row r="24" spans="1:10" ht="67.5">
      <c r="A24" s="245">
        <v>3</v>
      </c>
      <c r="B24" s="161" t="s">
        <v>209</v>
      </c>
      <c r="C24" s="161" t="s">
        <v>210</v>
      </c>
      <c r="D24" s="161" t="s">
        <v>211</v>
      </c>
      <c r="E24" s="243">
        <v>40544</v>
      </c>
      <c r="F24" s="243">
        <v>40908</v>
      </c>
      <c r="G24" s="206">
        <v>12</v>
      </c>
      <c r="H24" s="206">
        <v>100</v>
      </c>
      <c r="I24" s="246">
        <v>2847012.9069876</v>
      </c>
      <c r="J24" s="233">
        <f>+I24*G24</f>
        <v>34164154.8838512</v>
      </c>
    </row>
    <row r="25" spans="1:10" ht="81">
      <c r="A25" s="242">
        <v>4</v>
      </c>
      <c r="B25" s="72" t="s">
        <v>212</v>
      </c>
      <c r="C25" s="72" t="s">
        <v>213</v>
      </c>
      <c r="D25" s="72" t="s">
        <v>214</v>
      </c>
      <c r="E25" s="243">
        <v>40544</v>
      </c>
      <c r="F25" s="243">
        <v>40908</v>
      </c>
      <c r="G25" s="206">
        <v>12</v>
      </c>
      <c r="H25" s="206">
        <v>100</v>
      </c>
      <c r="I25" s="244">
        <v>2172519.6054002</v>
      </c>
      <c r="J25" s="233">
        <f>+I25*G25</f>
        <v>26070235.2648024</v>
      </c>
    </row>
    <row r="26" spans="1:10">
      <c r="A26" s="1"/>
      <c r="B26" s="2"/>
      <c r="C26" s="2"/>
      <c r="D26" s="16"/>
      <c r="E26" s="2"/>
      <c r="F26" s="2"/>
      <c r="G26" s="2"/>
      <c r="H26" s="1"/>
      <c r="I26" s="2"/>
      <c r="J26" s="93"/>
    </row>
    <row r="27" spans="1:10">
      <c r="A27" s="54"/>
      <c r="B27" s="12"/>
      <c r="C27" s="12"/>
      <c r="D27" s="55"/>
      <c r="E27" s="12"/>
      <c r="F27" s="12"/>
      <c r="G27" s="12"/>
      <c r="H27" s="54"/>
      <c r="I27" s="3" t="s">
        <v>118</v>
      </c>
      <c r="J27" s="255">
        <f>+J22+J23+J24+J25</f>
        <v>186433762.89275244</v>
      </c>
    </row>
    <row r="28" spans="1:10">
      <c r="A28" s="56"/>
      <c r="B28" s="57"/>
      <c r="C28" s="57"/>
      <c r="D28" s="57"/>
      <c r="E28" s="57"/>
      <c r="F28" s="57"/>
      <c r="G28" s="57"/>
      <c r="H28" s="57"/>
      <c r="I28" s="56"/>
      <c r="J28" s="56"/>
    </row>
    <row r="29" spans="1:10">
      <c r="A29" s="56"/>
      <c r="B29" s="56"/>
      <c r="C29" s="56"/>
      <c r="D29" s="56"/>
      <c r="E29" s="56"/>
      <c r="F29" s="56"/>
      <c r="G29" s="56"/>
      <c r="H29" s="56"/>
      <c r="I29" s="58" t="s">
        <v>30</v>
      </c>
      <c r="J29" s="256">
        <f>+J21+J27</f>
        <v>208033762.89275244</v>
      </c>
    </row>
  </sheetData>
  <mergeCells count="29">
    <mergeCell ref="A9:B9"/>
    <mergeCell ref="A17:J17"/>
    <mergeCell ref="I15:I16"/>
    <mergeCell ref="J15:J16"/>
    <mergeCell ref="D15:D16"/>
    <mergeCell ref="A11:B11"/>
    <mergeCell ref="A15:A16"/>
    <mergeCell ref="B15:B16"/>
    <mergeCell ref="C15:C16"/>
    <mergeCell ref="A10:B10"/>
    <mergeCell ref="A12:B12"/>
    <mergeCell ref="E15:H15"/>
    <mergeCell ref="A21:H21"/>
    <mergeCell ref="I1:J1"/>
    <mergeCell ref="I2:J2"/>
    <mergeCell ref="I3:J3"/>
    <mergeCell ref="I4:J4"/>
    <mergeCell ref="I5:J5"/>
    <mergeCell ref="C6:D6"/>
    <mergeCell ref="I7:J7"/>
    <mergeCell ref="A1:B8"/>
    <mergeCell ref="C1:H5"/>
    <mergeCell ref="C8:D8"/>
    <mergeCell ref="E8:H8"/>
    <mergeCell ref="I8:J8"/>
    <mergeCell ref="E6:H6"/>
    <mergeCell ref="I6:J6"/>
    <mergeCell ref="C7:D7"/>
    <mergeCell ref="E7:H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4"/>
  <sheetViews>
    <sheetView showGridLines="0" topLeftCell="A10" workbookViewId="0">
      <selection activeCell="G20" sqref="G20"/>
    </sheetView>
  </sheetViews>
  <sheetFormatPr baseColWidth="10" defaultRowHeight="12.75"/>
  <cols>
    <col min="1" max="1" width="6" style="4" customWidth="1"/>
    <col min="2" max="2" width="25.7109375" style="4" customWidth="1"/>
    <col min="3" max="3" width="19.28515625" style="4" customWidth="1"/>
    <col min="4" max="4" width="14" style="4" customWidth="1"/>
    <col min="5" max="5" width="10.5703125" style="4" customWidth="1"/>
    <col min="6" max="9" width="12.7109375" style="4" customWidth="1"/>
    <col min="10" max="10" width="16.28515625" style="4" customWidth="1"/>
    <col min="11" max="16384" width="11.42578125" style="4"/>
  </cols>
  <sheetData>
    <row r="1" spans="1:11" ht="12.75" customHeight="1">
      <c r="A1" s="296"/>
      <c r="B1" s="297"/>
      <c r="C1" s="302" t="s">
        <v>173</v>
      </c>
      <c r="D1" s="302"/>
      <c r="E1" s="302"/>
      <c r="F1" s="302"/>
      <c r="G1" s="302"/>
      <c r="H1" s="302"/>
      <c r="I1" s="307" t="s">
        <v>162</v>
      </c>
      <c r="J1" s="308"/>
      <c r="K1" s="94"/>
    </row>
    <row r="2" spans="1:11" ht="16.5" customHeight="1">
      <c r="A2" s="298"/>
      <c r="B2" s="299"/>
      <c r="C2" s="303"/>
      <c r="D2" s="303"/>
      <c r="E2" s="303"/>
      <c r="F2" s="303"/>
      <c r="G2" s="303"/>
      <c r="H2" s="303"/>
      <c r="I2" s="304" t="s">
        <v>163</v>
      </c>
      <c r="J2" s="305"/>
      <c r="K2" s="94"/>
    </row>
    <row r="3" spans="1:11" ht="15.75" customHeight="1">
      <c r="A3" s="298"/>
      <c r="B3" s="299"/>
      <c r="C3" s="303"/>
      <c r="D3" s="303"/>
      <c r="E3" s="303"/>
      <c r="F3" s="303"/>
      <c r="G3" s="303"/>
      <c r="H3" s="303"/>
      <c r="I3" s="304" t="s">
        <v>164</v>
      </c>
      <c r="J3" s="305"/>
      <c r="K3" s="94"/>
    </row>
    <row r="4" spans="1:11" ht="15.75" customHeight="1">
      <c r="A4" s="298"/>
      <c r="B4" s="299"/>
      <c r="C4" s="303"/>
      <c r="D4" s="303"/>
      <c r="E4" s="303"/>
      <c r="F4" s="303"/>
      <c r="G4" s="303"/>
      <c r="H4" s="303"/>
      <c r="I4" s="304" t="s">
        <v>175</v>
      </c>
      <c r="J4" s="305"/>
      <c r="K4" s="94"/>
    </row>
    <row r="5" spans="1:11">
      <c r="A5" s="298"/>
      <c r="B5" s="299"/>
      <c r="C5" s="303"/>
      <c r="D5" s="303"/>
      <c r="E5" s="303"/>
      <c r="F5" s="303"/>
      <c r="G5" s="303"/>
      <c r="H5" s="303"/>
      <c r="I5" s="348" t="s">
        <v>149</v>
      </c>
      <c r="J5" s="349"/>
      <c r="K5" s="94"/>
    </row>
    <row r="6" spans="1:11" s="14" customFormat="1" ht="19.5" customHeight="1">
      <c r="A6" s="298"/>
      <c r="B6" s="299"/>
      <c r="C6" s="311" t="s">
        <v>165</v>
      </c>
      <c r="D6" s="311"/>
      <c r="E6" s="311" t="s">
        <v>166</v>
      </c>
      <c r="F6" s="311"/>
      <c r="G6" s="311"/>
      <c r="H6" s="311"/>
      <c r="I6" s="311" t="s">
        <v>167</v>
      </c>
      <c r="J6" s="312"/>
      <c r="K6" s="95"/>
    </row>
    <row r="7" spans="1:11" ht="15" customHeight="1">
      <c r="A7" s="298"/>
      <c r="B7" s="299"/>
      <c r="C7" s="311" t="s">
        <v>168</v>
      </c>
      <c r="D7" s="311"/>
      <c r="E7" s="311" t="s">
        <v>169</v>
      </c>
      <c r="F7" s="311"/>
      <c r="G7" s="311"/>
      <c r="H7" s="311"/>
      <c r="I7" s="311" t="s">
        <v>171</v>
      </c>
      <c r="J7" s="312"/>
      <c r="K7" s="96"/>
    </row>
    <row r="8" spans="1:11" ht="15" customHeight="1">
      <c r="A8" s="300"/>
      <c r="B8" s="301"/>
      <c r="C8" s="333"/>
      <c r="D8" s="333"/>
      <c r="E8" s="333" t="s">
        <v>170</v>
      </c>
      <c r="F8" s="333"/>
      <c r="G8" s="333"/>
      <c r="H8" s="333"/>
      <c r="I8" s="333" t="s">
        <v>172</v>
      </c>
      <c r="J8" s="334"/>
      <c r="K8" s="96"/>
    </row>
    <row r="9" spans="1:11" s="6" customFormat="1" ht="15" customHeight="1">
      <c r="A9" s="339" t="s">
        <v>7</v>
      </c>
      <c r="B9" s="339"/>
      <c r="C9" s="183" t="s">
        <v>235</v>
      </c>
      <c r="D9" s="183"/>
      <c r="E9" s="183"/>
      <c r="F9" s="183"/>
      <c r="G9" s="183"/>
      <c r="H9" s="183"/>
      <c r="I9" s="78" t="s">
        <v>117</v>
      </c>
      <c r="J9" s="73">
        <f>'POA-01'!I10</f>
        <v>0</v>
      </c>
      <c r="K9" s="7"/>
    </row>
    <row r="10" spans="1:11" s="6" customFormat="1" ht="15" customHeight="1">
      <c r="A10" s="74"/>
      <c r="B10" s="74"/>
      <c r="C10" s="88"/>
      <c r="D10" s="88"/>
      <c r="E10" s="88"/>
      <c r="F10" s="88"/>
      <c r="G10" s="88"/>
      <c r="H10" s="88"/>
      <c r="I10" s="85"/>
      <c r="J10" s="85"/>
      <c r="K10" s="7"/>
    </row>
    <row r="11" spans="1:11" s="6" customFormat="1" ht="16.5">
      <c r="A11" s="335" t="s">
        <v>8</v>
      </c>
      <c r="B11" s="335"/>
      <c r="C11" s="274">
        <f>+'POA-01'!C10</f>
        <v>602219410</v>
      </c>
      <c r="D11" s="79"/>
      <c r="E11" s="88"/>
      <c r="F11" s="88"/>
      <c r="G11" s="88"/>
      <c r="H11" s="88"/>
      <c r="I11" s="88"/>
      <c r="J11" s="88"/>
      <c r="K11" s="7"/>
    </row>
    <row r="12" spans="1:11" s="6" customFormat="1" ht="16.5">
      <c r="A12" s="335" t="s">
        <v>153</v>
      </c>
      <c r="B12" s="335"/>
      <c r="C12" s="275">
        <f>'POA-01'!D11</f>
        <v>0</v>
      </c>
      <c r="D12" s="80"/>
      <c r="E12" s="88"/>
      <c r="F12" s="88"/>
      <c r="G12" s="88"/>
      <c r="H12" s="88"/>
      <c r="I12" s="88"/>
      <c r="J12" s="88"/>
      <c r="K12" s="7"/>
    </row>
    <row r="13" spans="1:11" s="6" customFormat="1" ht="16.5">
      <c r="A13" s="335" t="s">
        <v>151</v>
      </c>
      <c r="B13" s="335"/>
      <c r="C13" s="276">
        <f>+'POA-01'!C12</f>
        <v>602219410</v>
      </c>
      <c r="D13" s="81"/>
      <c r="E13" s="88"/>
      <c r="F13" s="88"/>
      <c r="G13" s="88"/>
      <c r="H13" s="88"/>
      <c r="I13" s="88"/>
      <c r="J13" s="88"/>
      <c r="K13" s="7"/>
    </row>
    <row r="14" spans="1:11" s="6" customFormat="1" ht="16.5">
      <c r="A14" s="76"/>
      <c r="B14" s="76"/>
      <c r="C14" s="76"/>
      <c r="D14" s="76"/>
      <c r="E14" s="76"/>
      <c r="F14" s="76"/>
      <c r="G14" s="76"/>
      <c r="H14" s="76"/>
      <c r="I14" s="76"/>
      <c r="J14" s="76"/>
    </row>
    <row r="15" spans="1:11">
      <c r="A15" s="67"/>
      <c r="B15" s="67"/>
      <c r="C15" s="67"/>
      <c r="D15" s="67"/>
      <c r="E15" s="67"/>
      <c r="F15" s="67"/>
      <c r="G15" s="67"/>
      <c r="H15" s="67"/>
      <c r="I15" s="67"/>
      <c r="J15" s="67"/>
    </row>
    <row r="16" spans="1:11" s="8" customFormat="1" ht="14.25" thickBot="1">
      <c r="A16" s="89" t="s">
        <v>32</v>
      </c>
      <c r="B16" s="89"/>
      <c r="C16" s="89"/>
      <c r="D16" s="89"/>
      <c r="E16" s="89"/>
      <c r="F16" s="89"/>
      <c r="G16" s="89"/>
      <c r="H16" s="89"/>
      <c r="I16" s="89"/>
      <c r="J16" s="90" t="s">
        <v>33</v>
      </c>
    </row>
    <row r="17" spans="1:12" s="9" customFormat="1" ht="14.25" customHeight="1">
      <c r="A17" s="356" t="s">
        <v>49</v>
      </c>
      <c r="B17" s="352" t="s">
        <v>27</v>
      </c>
      <c r="C17" s="352" t="s">
        <v>28</v>
      </c>
      <c r="D17" s="354" t="s">
        <v>160</v>
      </c>
      <c r="E17" s="354" t="s">
        <v>29</v>
      </c>
      <c r="F17" s="351" t="s">
        <v>25</v>
      </c>
      <c r="G17" s="351"/>
      <c r="H17" s="352" t="s">
        <v>26</v>
      </c>
      <c r="I17" s="352"/>
      <c r="J17" s="353" t="s">
        <v>36</v>
      </c>
    </row>
    <row r="18" spans="1:12" s="9" customFormat="1" ht="14.25" thickBot="1">
      <c r="A18" s="319"/>
      <c r="B18" s="355"/>
      <c r="C18" s="355"/>
      <c r="D18" s="317"/>
      <c r="E18" s="317"/>
      <c r="F18" s="97" t="s">
        <v>194</v>
      </c>
      <c r="G18" s="97" t="s">
        <v>30</v>
      </c>
      <c r="H18" s="97" t="s">
        <v>31</v>
      </c>
      <c r="I18" s="97" t="s">
        <v>30</v>
      </c>
      <c r="J18" s="324"/>
    </row>
    <row r="19" spans="1:12" s="5" customFormat="1" ht="40.5">
      <c r="A19" s="98">
        <v>1</v>
      </c>
      <c r="B19" s="118" t="s">
        <v>195</v>
      </c>
      <c r="C19" s="99" t="s">
        <v>193</v>
      </c>
      <c r="D19" s="99"/>
      <c r="E19" s="118" t="s">
        <v>257</v>
      </c>
      <c r="F19" s="120">
        <v>4</v>
      </c>
      <c r="G19" s="120">
        <v>20</v>
      </c>
      <c r="H19" s="236">
        <v>60000</v>
      </c>
      <c r="I19" s="236">
        <f>+G19*H19</f>
        <v>1200000</v>
      </c>
      <c r="J19" s="120" t="s">
        <v>56</v>
      </c>
      <c r="L19" s="17"/>
    </row>
    <row r="20" spans="1:12" s="5" customFormat="1" ht="40.5">
      <c r="A20" s="101">
        <v>2</v>
      </c>
      <c r="B20" s="102" t="s">
        <v>196</v>
      </c>
      <c r="C20" s="102" t="s">
        <v>197</v>
      </c>
      <c r="D20" s="99"/>
      <c r="E20" s="118" t="s">
        <v>258</v>
      </c>
      <c r="F20" s="124">
        <v>4</v>
      </c>
      <c r="G20" s="124">
        <v>4</v>
      </c>
      <c r="H20" s="201">
        <v>200000</v>
      </c>
      <c r="I20" s="201">
        <f>+G20*H20</f>
        <v>800000</v>
      </c>
      <c r="J20" s="120" t="s">
        <v>56</v>
      </c>
      <c r="L20" s="17"/>
    </row>
    <row r="21" spans="1:12" s="5" customFormat="1" ht="13.5">
      <c r="A21" s="101">
        <v>3</v>
      </c>
      <c r="B21" s="102"/>
      <c r="C21" s="102"/>
      <c r="D21" s="99"/>
      <c r="E21" s="98"/>
      <c r="F21" s="103"/>
      <c r="G21" s="103"/>
      <c r="H21" s="109">
        <v>0</v>
      </c>
      <c r="I21" s="109">
        <f>+G21*H21</f>
        <v>0</v>
      </c>
      <c r="J21" s="100"/>
    </row>
    <row r="22" spans="1:12" s="5" customFormat="1" ht="13.5">
      <c r="A22" s="350" t="s">
        <v>18</v>
      </c>
      <c r="B22" s="350"/>
      <c r="C22" s="107"/>
      <c r="D22" s="107"/>
      <c r="E22" s="106"/>
      <c r="F22" s="108"/>
      <c r="G22" s="108"/>
      <c r="H22" s="110">
        <v>0</v>
      </c>
      <c r="I22" s="237">
        <f>SUM(I19:I21)</f>
        <v>2000000</v>
      </c>
      <c r="J22" s="108"/>
      <c r="L22" s="17"/>
    </row>
    <row r="24" spans="1:12">
      <c r="I24" s="61"/>
    </row>
  </sheetData>
  <mergeCells count="29">
    <mergeCell ref="I7:J7"/>
    <mergeCell ref="I4:J4"/>
    <mergeCell ref="A1:B8"/>
    <mergeCell ref="A12:B12"/>
    <mergeCell ref="C1:H5"/>
    <mergeCell ref="I1:J1"/>
    <mergeCell ref="I2:J2"/>
    <mergeCell ref="J17:J18"/>
    <mergeCell ref="E17:E18"/>
    <mergeCell ref="B17:B18"/>
    <mergeCell ref="A17:A18"/>
    <mergeCell ref="C17:C18"/>
    <mergeCell ref="A22:B22"/>
    <mergeCell ref="A11:B11"/>
    <mergeCell ref="F17:G17"/>
    <mergeCell ref="H17:I17"/>
    <mergeCell ref="A9:B9"/>
    <mergeCell ref="A13:B13"/>
    <mergeCell ref="D17:D18"/>
    <mergeCell ref="I3:J3"/>
    <mergeCell ref="C8:D8"/>
    <mergeCell ref="E8:H8"/>
    <mergeCell ref="I8:J8"/>
    <mergeCell ref="C6:D6"/>
    <mergeCell ref="E6:H6"/>
    <mergeCell ref="I6:J6"/>
    <mergeCell ref="C7:D7"/>
    <mergeCell ref="E7:H7"/>
    <mergeCell ref="I5:J5"/>
  </mergeCells>
  <phoneticPr fontId="0" type="noConversion"/>
  <printOptions horizontalCentered="1" verticalCentered="1"/>
  <pageMargins left="0.78740157480314965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0"/>
  <sheetViews>
    <sheetView showGridLines="0" topLeftCell="A7" workbookViewId="0">
      <selection activeCell="E21" sqref="E21"/>
    </sheetView>
  </sheetViews>
  <sheetFormatPr baseColWidth="10" defaultRowHeight="12.75"/>
  <cols>
    <col min="1" max="1" width="5.140625" style="4" customWidth="1"/>
    <col min="2" max="2" width="22.7109375" style="4" customWidth="1"/>
    <col min="3" max="3" width="20.140625" style="4" customWidth="1"/>
    <col min="4" max="4" width="12.5703125" style="4" customWidth="1"/>
    <col min="5" max="5" width="8.28515625" style="4" customWidth="1"/>
    <col min="6" max="6" width="10.28515625" style="4" customWidth="1"/>
    <col min="7" max="7" width="14.140625" style="4" customWidth="1"/>
    <col min="8" max="8" width="15" style="4" customWidth="1"/>
    <col min="9" max="9" width="15.7109375" style="4" customWidth="1"/>
    <col min="10" max="10" width="6.7109375" style="4" customWidth="1"/>
    <col min="11" max="16384" width="11.42578125" style="4"/>
  </cols>
  <sheetData>
    <row r="1" spans="1:11" ht="16.5" customHeight="1">
      <c r="A1" s="296"/>
      <c r="B1" s="297"/>
      <c r="C1" s="302" t="s">
        <v>173</v>
      </c>
      <c r="D1" s="302"/>
      <c r="E1" s="302"/>
      <c r="F1" s="302"/>
      <c r="G1" s="302"/>
      <c r="H1" s="302"/>
      <c r="I1" s="307" t="s">
        <v>162</v>
      </c>
      <c r="J1" s="308"/>
    </row>
    <row r="2" spans="1:11" ht="15" customHeight="1">
      <c r="A2" s="298"/>
      <c r="B2" s="299"/>
      <c r="C2" s="303"/>
      <c r="D2" s="303"/>
      <c r="E2" s="303"/>
      <c r="F2" s="303"/>
      <c r="G2" s="303"/>
      <c r="H2" s="303"/>
      <c r="I2" s="304" t="s">
        <v>163</v>
      </c>
      <c r="J2" s="305"/>
    </row>
    <row r="3" spans="1:11" ht="14.25" customHeight="1">
      <c r="A3" s="298"/>
      <c r="B3" s="299"/>
      <c r="C3" s="303"/>
      <c r="D3" s="303"/>
      <c r="E3" s="303"/>
      <c r="F3" s="303"/>
      <c r="G3" s="303"/>
      <c r="H3" s="303"/>
      <c r="I3" s="304" t="s">
        <v>164</v>
      </c>
      <c r="J3" s="305"/>
    </row>
    <row r="4" spans="1:11" ht="14.25" customHeight="1">
      <c r="A4" s="298"/>
      <c r="B4" s="299"/>
      <c r="C4" s="303"/>
      <c r="D4" s="303"/>
      <c r="E4" s="303"/>
      <c r="F4" s="303"/>
      <c r="G4" s="303"/>
      <c r="H4" s="303"/>
      <c r="I4" s="304" t="s">
        <v>175</v>
      </c>
      <c r="J4" s="305"/>
    </row>
    <row r="5" spans="1:11" ht="15" customHeight="1">
      <c r="A5" s="298"/>
      <c r="B5" s="299"/>
      <c r="C5" s="303"/>
      <c r="D5" s="303"/>
      <c r="E5" s="303"/>
      <c r="F5" s="303"/>
      <c r="G5" s="303"/>
      <c r="H5" s="303"/>
      <c r="I5" s="348" t="s">
        <v>149</v>
      </c>
      <c r="J5" s="349"/>
    </row>
    <row r="6" spans="1:11" s="14" customFormat="1" ht="19.5" customHeight="1">
      <c r="A6" s="298"/>
      <c r="B6" s="299"/>
      <c r="C6" s="311" t="s">
        <v>165</v>
      </c>
      <c r="D6" s="311"/>
      <c r="E6" s="311" t="s">
        <v>166</v>
      </c>
      <c r="F6" s="311"/>
      <c r="G6" s="311"/>
      <c r="H6" s="311"/>
      <c r="I6" s="311" t="s">
        <v>167</v>
      </c>
      <c r="J6" s="312"/>
      <c r="K6" s="13"/>
    </row>
    <row r="7" spans="1:11" s="6" customFormat="1" ht="14.25" customHeight="1">
      <c r="A7" s="298"/>
      <c r="B7" s="299"/>
      <c r="C7" s="311" t="s">
        <v>168</v>
      </c>
      <c r="D7" s="311"/>
      <c r="E7" s="311" t="s">
        <v>169</v>
      </c>
      <c r="F7" s="311"/>
      <c r="G7" s="311"/>
      <c r="H7" s="311"/>
      <c r="I7" s="311" t="s">
        <v>171</v>
      </c>
      <c r="J7" s="312"/>
      <c r="K7" s="7"/>
    </row>
    <row r="8" spans="1:11" s="6" customFormat="1" ht="14.25" customHeight="1">
      <c r="A8" s="300"/>
      <c r="B8" s="301"/>
      <c r="C8" s="333"/>
      <c r="D8" s="333"/>
      <c r="E8" s="333" t="s">
        <v>170</v>
      </c>
      <c r="F8" s="333"/>
      <c r="G8" s="333"/>
      <c r="H8" s="333"/>
      <c r="I8" s="333" t="s">
        <v>172</v>
      </c>
      <c r="J8" s="334"/>
      <c r="K8" s="7"/>
    </row>
    <row r="9" spans="1:11" s="6" customFormat="1" ht="15" customHeight="1">
      <c r="A9" s="358" t="s">
        <v>154</v>
      </c>
      <c r="B9" s="358"/>
      <c r="C9" s="359" t="s">
        <v>235</v>
      </c>
      <c r="D9" s="359"/>
      <c r="E9" s="359"/>
      <c r="F9" s="359"/>
      <c r="G9" s="88"/>
      <c r="H9" s="136" t="s">
        <v>117</v>
      </c>
      <c r="I9" s="136"/>
      <c r="J9" s="88"/>
      <c r="K9" s="7"/>
    </row>
    <row r="10" spans="1:11" s="6" customFormat="1" ht="16.5">
      <c r="A10" s="335" t="s">
        <v>8</v>
      </c>
      <c r="B10" s="335"/>
      <c r="C10" s="274">
        <f>'POA-01'!C10</f>
        <v>602219410</v>
      </c>
      <c r="D10" s="79"/>
      <c r="E10" s="88"/>
      <c r="F10" s="88"/>
      <c r="G10" s="88"/>
      <c r="H10" s="88"/>
      <c r="I10" s="88"/>
      <c r="J10" s="88"/>
      <c r="K10" s="7"/>
    </row>
    <row r="11" spans="1:11" s="6" customFormat="1" ht="16.5">
      <c r="A11" s="335" t="s">
        <v>148</v>
      </c>
      <c r="B11" s="335"/>
      <c r="C11" s="277">
        <f>'POA-01'!D11</f>
        <v>0</v>
      </c>
      <c r="D11" s="77"/>
      <c r="E11" s="88"/>
      <c r="F11" s="88"/>
      <c r="G11" s="88"/>
      <c r="H11" s="88"/>
      <c r="I11" s="88"/>
      <c r="J11" s="88"/>
      <c r="K11" s="7"/>
    </row>
    <row r="12" spans="1:11" s="6" customFormat="1" ht="16.5">
      <c r="A12" s="335" t="s">
        <v>9</v>
      </c>
      <c r="B12" s="335"/>
      <c r="C12" s="275">
        <f>C10</f>
        <v>602219410</v>
      </c>
      <c r="D12" s="80"/>
      <c r="E12" s="88"/>
      <c r="F12" s="88"/>
      <c r="G12" s="88"/>
      <c r="H12" s="88"/>
      <c r="I12" s="88"/>
      <c r="J12" s="88"/>
      <c r="K12" s="7"/>
    </row>
    <row r="13" spans="1:11" s="5" customFormat="1" ht="13.5">
      <c r="A13" s="111"/>
      <c r="B13" s="111"/>
      <c r="C13" s="111"/>
      <c r="D13" s="111"/>
      <c r="E13" s="111"/>
      <c r="F13" s="111"/>
      <c r="G13" s="111"/>
      <c r="H13" s="111"/>
      <c r="I13" s="111"/>
      <c r="J13" s="111"/>
    </row>
    <row r="14" spans="1:11" s="8" customFormat="1" ht="14.25" thickBot="1">
      <c r="A14" s="112" t="s">
        <v>192</v>
      </c>
      <c r="B14" s="89"/>
      <c r="C14" s="89"/>
      <c r="D14" s="89"/>
      <c r="E14" s="89"/>
      <c r="F14" s="89"/>
      <c r="G14" s="89"/>
      <c r="H14" s="89"/>
      <c r="I14" s="90" t="s">
        <v>35</v>
      </c>
      <c r="J14" s="89"/>
    </row>
    <row r="15" spans="1:11" s="9" customFormat="1" ht="27.75" thickBot="1">
      <c r="A15" s="113" t="s">
        <v>49</v>
      </c>
      <c r="B15" s="114" t="s">
        <v>34</v>
      </c>
      <c r="C15" s="114" t="s">
        <v>28</v>
      </c>
      <c r="D15" s="114" t="s">
        <v>161</v>
      </c>
      <c r="E15" s="115" t="s">
        <v>29</v>
      </c>
      <c r="F15" s="115" t="s">
        <v>25</v>
      </c>
      <c r="G15" s="115" t="s">
        <v>39</v>
      </c>
      <c r="H15" s="115" t="s">
        <v>38</v>
      </c>
      <c r="I15" s="116" t="s">
        <v>37</v>
      </c>
      <c r="J15" s="117"/>
    </row>
    <row r="16" spans="1:11" s="9" customFormat="1" ht="51">
      <c r="A16" s="118">
        <v>1</v>
      </c>
      <c r="B16" s="205" t="s">
        <v>183</v>
      </c>
      <c r="C16" s="206" t="s">
        <v>184</v>
      </c>
      <c r="D16" s="119"/>
      <c r="E16" s="206" t="s">
        <v>189</v>
      </c>
      <c r="F16" s="208">
        <v>5000</v>
      </c>
      <c r="G16" s="210">
        <v>1200</v>
      </c>
      <c r="H16" s="233">
        <f>+F16*G16</f>
        <v>6000000</v>
      </c>
      <c r="I16" s="211" t="s">
        <v>190</v>
      </c>
      <c r="J16" s="122"/>
    </row>
    <row r="17" spans="1:10" s="9" customFormat="1" ht="38.25">
      <c r="A17" s="71">
        <v>2</v>
      </c>
      <c r="B17" s="207" t="s">
        <v>185</v>
      </c>
      <c r="C17" s="208" t="s">
        <v>186</v>
      </c>
      <c r="D17" s="123"/>
      <c r="E17" s="206" t="s">
        <v>189</v>
      </c>
      <c r="F17" s="208">
        <v>30</v>
      </c>
      <c r="G17" s="210">
        <v>448000</v>
      </c>
      <c r="H17" s="233">
        <f>+F17*G17</f>
        <v>13440000</v>
      </c>
      <c r="I17" s="211" t="s">
        <v>191</v>
      </c>
      <c r="J17" s="117"/>
    </row>
    <row r="18" spans="1:10" s="9" customFormat="1" ht="38.25">
      <c r="A18" s="71">
        <v>3</v>
      </c>
      <c r="B18" s="209" t="s">
        <v>187</v>
      </c>
      <c r="C18" s="208" t="s">
        <v>188</v>
      </c>
      <c r="D18" s="123"/>
      <c r="E18" s="206" t="s">
        <v>189</v>
      </c>
      <c r="F18" s="208">
        <v>2</v>
      </c>
      <c r="G18" s="210">
        <v>2000000</v>
      </c>
      <c r="H18" s="233">
        <f>+F18*G18</f>
        <v>4000000</v>
      </c>
      <c r="I18" s="211" t="s">
        <v>191</v>
      </c>
      <c r="J18" s="117"/>
    </row>
    <row r="19" spans="1:10" s="9" customFormat="1" ht="13.5">
      <c r="A19" s="71">
        <v>4</v>
      </c>
      <c r="B19" s="125"/>
      <c r="C19" s="123"/>
      <c r="D19" s="123"/>
      <c r="E19" s="121"/>
      <c r="F19" s="124"/>
      <c r="G19" s="126"/>
      <c r="H19" s="234"/>
      <c r="I19" s="127"/>
      <c r="J19" s="117"/>
    </row>
    <row r="20" spans="1:10" s="5" customFormat="1" ht="13.5">
      <c r="A20" s="128"/>
      <c r="B20" s="128"/>
      <c r="C20" s="128"/>
      <c r="D20" s="128"/>
      <c r="E20" s="129"/>
      <c r="F20" s="129"/>
      <c r="G20" s="108" t="s">
        <v>30</v>
      </c>
      <c r="H20" s="235">
        <f>SUM(H16:H19)</f>
        <v>23440000</v>
      </c>
      <c r="I20" s="108"/>
      <c r="J20" s="111"/>
    </row>
    <row r="21" spans="1:10" s="5" customFormat="1" ht="11.25">
      <c r="E21" s="17"/>
      <c r="F21" s="17"/>
      <c r="G21" s="17"/>
      <c r="H21" s="17"/>
      <c r="I21" s="17"/>
    </row>
    <row r="22" spans="1:10" s="5" customFormat="1" ht="11.25"/>
    <row r="23" spans="1:10" s="5" customFormat="1" ht="11.25"/>
    <row r="24" spans="1:10" s="5" customFormat="1">
      <c r="A24" s="357"/>
      <c r="B24" s="357"/>
      <c r="C24" s="212"/>
      <c r="D24" s="212"/>
      <c r="E24" s="212"/>
      <c r="F24" s="212"/>
      <c r="G24" s="212"/>
      <c r="H24" s="213"/>
      <c r="I24" s="212"/>
    </row>
    <row r="25" spans="1:10" s="5" customFormat="1" ht="13.5">
      <c r="A25" s="231"/>
      <c r="B25" s="231"/>
      <c r="C25" s="231"/>
      <c r="D25" s="231"/>
      <c r="E25" s="232"/>
      <c r="F25" s="232"/>
      <c r="G25" s="232"/>
      <c r="H25" s="232"/>
      <c r="I25" s="232"/>
    </row>
    <row r="26" spans="1:10" ht="13.5">
      <c r="A26" s="214"/>
      <c r="B26" s="215"/>
      <c r="C26" s="216"/>
      <c r="D26" s="217"/>
      <c r="E26" s="218"/>
      <c r="F26" s="218"/>
      <c r="G26" s="218"/>
      <c r="H26" s="218"/>
      <c r="I26" s="218"/>
    </row>
    <row r="27" spans="1:10" ht="13.5">
      <c r="A27" s="219"/>
      <c r="B27" s="220"/>
      <c r="C27" s="218"/>
      <c r="D27" s="217"/>
      <c r="E27" s="221"/>
      <c r="F27" s="218"/>
      <c r="G27" s="218"/>
      <c r="H27" s="218"/>
      <c r="I27" s="222"/>
    </row>
    <row r="28" spans="1:10" ht="13.5">
      <c r="A28" s="219"/>
      <c r="B28" s="223"/>
      <c r="C28" s="218"/>
      <c r="D28" s="217"/>
      <c r="E28" s="221"/>
      <c r="F28" s="218"/>
      <c r="G28" s="218"/>
      <c r="H28" s="218"/>
      <c r="I28" s="222"/>
    </row>
    <row r="29" spans="1:10" ht="13.5">
      <c r="A29" s="219"/>
      <c r="B29" s="224"/>
      <c r="C29" s="217"/>
      <c r="D29" s="217"/>
      <c r="E29" s="225"/>
      <c r="F29" s="226"/>
      <c r="G29" s="227"/>
      <c r="H29" s="225"/>
      <c r="I29" s="228"/>
    </row>
    <row r="30" spans="1:10" ht="13.5">
      <c r="A30" s="229"/>
      <c r="B30" s="229"/>
      <c r="C30" s="229"/>
      <c r="D30" s="229"/>
      <c r="E30" s="230"/>
      <c r="F30" s="230"/>
      <c r="G30" s="230"/>
      <c r="H30" s="230"/>
      <c r="I30" s="230"/>
    </row>
  </sheetData>
  <mergeCells count="22">
    <mergeCell ref="E7:H7"/>
    <mergeCell ref="I4:J4"/>
    <mergeCell ref="I5:J5"/>
    <mergeCell ref="I6:J6"/>
    <mergeCell ref="E6:H6"/>
    <mergeCell ref="I7:J7"/>
    <mergeCell ref="A24:B24"/>
    <mergeCell ref="A11:B11"/>
    <mergeCell ref="A12:B12"/>
    <mergeCell ref="A9:B9"/>
    <mergeCell ref="C9:F9"/>
    <mergeCell ref="A10:B10"/>
    <mergeCell ref="A1:B8"/>
    <mergeCell ref="C1:H5"/>
    <mergeCell ref="C8:D8"/>
    <mergeCell ref="E8:H8"/>
    <mergeCell ref="I8:J8"/>
    <mergeCell ref="C6:D6"/>
    <mergeCell ref="I1:J1"/>
    <mergeCell ref="I2:J2"/>
    <mergeCell ref="I3:J3"/>
    <mergeCell ref="C7:D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116"/>
  <sheetViews>
    <sheetView showGridLines="0" topLeftCell="A19" workbookViewId="0">
      <selection activeCell="H30" sqref="H30"/>
    </sheetView>
  </sheetViews>
  <sheetFormatPr baseColWidth="10" defaultRowHeight="12.75"/>
  <cols>
    <col min="1" max="1" width="5.5703125" style="4" customWidth="1"/>
    <col min="2" max="2" width="27.28515625" style="4" customWidth="1"/>
    <col min="3" max="3" width="21.7109375" style="4" customWidth="1"/>
    <col min="4" max="5" width="7.28515625" style="4" customWidth="1"/>
    <col min="6" max="6" width="8.28515625" style="4" customWidth="1"/>
    <col min="7" max="7" width="15.7109375" style="4" customWidth="1"/>
    <col min="8" max="8" width="15.42578125" style="4" customWidth="1"/>
    <col min="9" max="9" width="22.5703125" style="4" customWidth="1"/>
    <col min="10" max="10" width="1.85546875" style="4" customWidth="1"/>
    <col min="11" max="11" width="17.42578125" style="4" customWidth="1"/>
    <col min="12" max="12" width="11.42578125" style="4"/>
    <col min="13" max="13" width="12.7109375" style="4" bestFit="1" customWidth="1"/>
    <col min="14" max="16384" width="11.42578125" style="4"/>
  </cols>
  <sheetData>
    <row r="1" spans="1:10" s="5" customFormat="1" ht="12" customHeight="1">
      <c r="A1" s="296"/>
      <c r="B1" s="297"/>
      <c r="C1" s="302" t="s">
        <v>173</v>
      </c>
      <c r="D1" s="302"/>
      <c r="E1" s="302"/>
      <c r="F1" s="302"/>
      <c r="G1" s="302"/>
      <c r="H1" s="302"/>
      <c r="I1" s="307" t="s">
        <v>162</v>
      </c>
      <c r="J1" s="308"/>
    </row>
    <row r="2" spans="1:10" s="5" customFormat="1" ht="13.5" customHeight="1">
      <c r="A2" s="298"/>
      <c r="B2" s="299"/>
      <c r="C2" s="303"/>
      <c r="D2" s="303"/>
      <c r="E2" s="303"/>
      <c r="F2" s="303"/>
      <c r="G2" s="303"/>
      <c r="H2" s="303"/>
      <c r="I2" s="304" t="s">
        <v>163</v>
      </c>
      <c r="J2" s="305"/>
    </row>
    <row r="3" spans="1:10" s="5" customFormat="1" ht="13.5" customHeight="1">
      <c r="A3" s="298"/>
      <c r="B3" s="299"/>
      <c r="C3" s="303"/>
      <c r="D3" s="303"/>
      <c r="E3" s="303"/>
      <c r="F3" s="303"/>
      <c r="G3" s="303"/>
      <c r="H3" s="303"/>
      <c r="I3" s="304" t="s">
        <v>164</v>
      </c>
      <c r="J3" s="305"/>
    </row>
    <row r="4" spans="1:10" s="5" customFormat="1" ht="13.5" customHeight="1">
      <c r="A4" s="298"/>
      <c r="B4" s="299"/>
      <c r="C4" s="303"/>
      <c r="D4" s="303"/>
      <c r="E4" s="303"/>
      <c r="F4" s="303"/>
      <c r="G4" s="303"/>
      <c r="H4" s="303"/>
      <c r="I4" s="304" t="s">
        <v>175</v>
      </c>
      <c r="J4" s="305"/>
    </row>
    <row r="5" spans="1:10" s="5" customFormat="1" ht="12.75" customHeight="1">
      <c r="A5" s="298"/>
      <c r="B5" s="299"/>
      <c r="C5" s="303"/>
      <c r="D5" s="303"/>
      <c r="E5" s="303"/>
      <c r="F5" s="303"/>
      <c r="G5" s="303"/>
      <c r="H5" s="303"/>
      <c r="I5" s="309" t="s">
        <v>149</v>
      </c>
      <c r="J5" s="310"/>
    </row>
    <row r="6" spans="1:10" s="5" customFormat="1" ht="15.75" customHeight="1">
      <c r="A6" s="298"/>
      <c r="B6" s="299"/>
      <c r="C6" s="311" t="s">
        <v>165</v>
      </c>
      <c r="D6" s="311"/>
      <c r="E6" s="311" t="s">
        <v>166</v>
      </c>
      <c r="F6" s="311"/>
      <c r="G6" s="311"/>
      <c r="H6" s="311"/>
      <c r="I6" s="311" t="s">
        <v>167</v>
      </c>
      <c r="J6" s="312"/>
    </row>
    <row r="7" spans="1:10" s="5" customFormat="1" ht="17.25" customHeight="1">
      <c r="A7" s="298"/>
      <c r="B7" s="299"/>
      <c r="C7" s="360" t="s">
        <v>168</v>
      </c>
      <c r="D7" s="360"/>
      <c r="E7" s="311" t="s">
        <v>169</v>
      </c>
      <c r="F7" s="311"/>
      <c r="G7" s="311"/>
      <c r="H7" s="311"/>
      <c r="I7" s="311" t="s">
        <v>171</v>
      </c>
      <c r="J7" s="312"/>
    </row>
    <row r="8" spans="1:10" s="5" customFormat="1" ht="17.25" customHeight="1">
      <c r="A8" s="300"/>
      <c r="B8" s="301"/>
      <c r="C8" s="361"/>
      <c r="D8" s="361"/>
      <c r="E8" s="333" t="s">
        <v>170</v>
      </c>
      <c r="F8" s="333"/>
      <c r="G8" s="333"/>
      <c r="H8" s="333"/>
      <c r="I8" s="333" t="s">
        <v>172</v>
      </c>
      <c r="J8" s="334"/>
    </row>
    <row r="9" spans="1:10" s="5" customFormat="1" ht="16.5">
      <c r="A9" s="153" t="s">
        <v>7</v>
      </c>
      <c r="B9" s="153"/>
      <c r="C9" s="78" t="s">
        <v>235</v>
      </c>
      <c r="D9" s="88"/>
      <c r="E9" s="88"/>
      <c r="F9" s="88"/>
      <c r="G9" s="136" t="s">
        <v>117</v>
      </c>
      <c r="H9" s="136"/>
      <c r="I9" s="88"/>
    </row>
    <row r="10" spans="1:10" s="5" customFormat="1" ht="16.5">
      <c r="A10" s="335" t="s">
        <v>8</v>
      </c>
      <c r="B10" s="335"/>
      <c r="C10" s="79">
        <f>+'POA-01'!C10</f>
        <v>602219410</v>
      </c>
      <c r="D10" s="88"/>
      <c r="E10" s="88"/>
      <c r="F10" s="88"/>
      <c r="G10" s="88"/>
      <c r="H10" s="88"/>
      <c r="I10" s="88"/>
    </row>
    <row r="11" spans="1:10" s="5" customFormat="1" ht="16.5">
      <c r="A11" s="335" t="s">
        <v>10</v>
      </c>
      <c r="B11" s="335"/>
      <c r="C11" s="81">
        <f>'POA-01'!D11</f>
        <v>0</v>
      </c>
      <c r="D11" s="88"/>
      <c r="E11" s="88"/>
      <c r="F11" s="88"/>
      <c r="G11" s="88"/>
      <c r="H11" s="88"/>
      <c r="I11" s="88"/>
    </row>
    <row r="12" spans="1:10" s="5" customFormat="1" ht="16.5">
      <c r="A12" s="335" t="s">
        <v>9</v>
      </c>
      <c r="B12" s="335"/>
      <c r="C12" s="79">
        <f>+'POA-01'!C12</f>
        <v>602219410</v>
      </c>
      <c r="D12" s="88"/>
      <c r="E12" s="88"/>
      <c r="F12" s="88"/>
      <c r="G12" s="88"/>
      <c r="H12" s="88"/>
      <c r="I12" s="88"/>
    </row>
    <row r="13" spans="1:10" s="5" customFormat="1" ht="16.5">
      <c r="A13" s="67"/>
      <c r="B13" s="67"/>
      <c r="C13" s="79"/>
      <c r="D13" s="67"/>
      <c r="E13" s="67"/>
      <c r="F13" s="67"/>
      <c r="G13" s="67"/>
      <c r="H13" s="67"/>
      <c r="I13" s="67"/>
    </row>
    <row r="14" spans="1:10" s="5" customFormat="1" ht="14.25" thickBot="1">
      <c r="A14" s="89" t="s">
        <v>40</v>
      </c>
      <c r="B14" s="89"/>
      <c r="C14" s="89"/>
      <c r="D14" s="89"/>
      <c r="E14" s="89"/>
      <c r="F14" s="89"/>
      <c r="G14" s="89"/>
      <c r="H14" s="89"/>
      <c r="I14" s="90" t="s">
        <v>46</v>
      </c>
    </row>
    <row r="15" spans="1:10" s="5" customFormat="1" ht="13.5">
      <c r="A15" s="356" t="s">
        <v>49</v>
      </c>
      <c r="B15" s="354" t="s">
        <v>16</v>
      </c>
      <c r="C15" s="354" t="s">
        <v>26</v>
      </c>
      <c r="D15" s="367" t="s">
        <v>0</v>
      </c>
      <c r="E15" s="368"/>
      <c r="F15" s="369"/>
      <c r="G15" s="370" t="s">
        <v>43</v>
      </c>
      <c r="H15" s="370" t="s">
        <v>42</v>
      </c>
      <c r="I15" s="353" t="s">
        <v>3</v>
      </c>
    </row>
    <row r="16" spans="1:10" s="5" customFormat="1" ht="18.75" thickBot="1">
      <c r="A16" s="319"/>
      <c r="B16" s="317"/>
      <c r="C16" s="317"/>
      <c r="D16" s="130" t="s">
        <v>41</v>
      </c>
      <c r="E16" s="130" t="s">
        <v>4</v>
      </c>
      <c r="F16" s="130" t="s">
        <v>5</v>
      </c>
      <c r="G16" s="371"/>
      <c r="H16" s="371"/>
      <c r="I16" s="324"/>
    </row>
    <row r="17" spans="1:13" s="5" customFormat="1" ht="13.5">
      <c r="A17" s="363" t="s">
        <v>44</v>
      </c>
      <c r="B17" s="363"/>
      <c r="C17" s="363"/>
      <c r="D17" s="363"/>
      <c r="E17" s="363"/>
      <c r="F17" s="363"/>
      <c r="G17" s="363"/>
      <c r="H17" s="363"/>
      <c r="I17" s="363"/>
    </row>
    <row r="18" spans="1:13" s="5" customFormat="1" ht="54">
      <c r="A18" s="101">
        <v>1</v>
      </c>
      <c r="B18" s="102" t="s">
        <v>176</v>
      </c>
      <c r="C18" s="199">
        <v>63302412</v>
      </c>
      <c r="D18" s="284">
        <v>40940</v>
      </c>
      <c r="E18" s="284">
        <v>41243</v>
      </c>
      <c r="F18" s="71">
        <v>10</v>
      </c>
      <c r="G18" s="199">
        <v>71340000</v>
      </c>
      <c r="H18" s="199">
        <f>+G18*15/100</f>
        <v>10701000</v>
      </c>
      <c r="I18" s="71" t="s">
        <v>250</v>
      </c>
    </row>
    <row r="19" spans="1:13" s="5" customFormat="1" ht="71.25" customHeight="1">
      <c r="A19" s="101">
        <v>2</v>
      </c>
      <c r="B19" s="102" t="s">
        <v>177</v>
      </c>
      <c r="C19" s="199">
        <v>69100000</v>
      </c>
      <c r="D19" s="284">
        <v>40940</v>
      </c>
      <c r="E19" s="284">
        <v>41243</v>
      </c>
      <c r="F19" s="71">
        <v>10</v>
      </c>
      <c r="G19" s="199">
        <v>75500000</v>
      </c>
      <c r="H19" s="199">
        <f>+G19*15/100</f>
        <v>11325000</v>
      </c>
      <c r="I19" s="71" t="s">
        <v>251</v>
      </c>
    </row>
    <row r="20" spans="1:13" s="5" customFormat="1" ht="13.5">
      <c r="A20" s="101">
        <v>10</v>
      </c>
      <c r="B20" s="131"/>
      <c r="C20" s="104"/>
      <c r="D20" s="105"/>
      <c r="E20" s="105"/>
      <c r="F20" s="105"/>
      <c r="G20" s="105"/>
      <c r="H20" s="105"/>
      <c r="I20" s="105"/>
    </row>
    <row r="21" spans="1:13" s="5" customFormat="1" ht="13.5">
      <c r="A21" s="364" t="s">
        <v>182</v>
      </c>
      <c r="B21" s="364"/>
      <c r="C21" s="204">
        <f>+C18+C19</f>
        <v>132402412</v>
      </c>
      <c r="D21" s="107"/>
      <c r="E21" s="107"/>
      <c r="F21" s="107"/>
      <c r="G21" s="107"/>
      <c r="H21" s="107"/>
      <c r="I21" s="107"/>
    </row>
    <row r="22" spans="1:13" s="5" customFormat="1" ht="13.5" customHeight="1">
      <c r="A22" s="365" t="s">
        <v>45</v>
      </c>
      <c r="B22" s="366"/>
      <c r="C22" s="107"/>
      <c r="D22" s="107"/>
      <c r="E22" s="107"/>
      <c r="F22" s="107"/>
      <c r="G22" s="107"/>
      <c r="H22" s="107"/>
      <c r="I22" s="107"/>
      <c r="K22" s="173"/>
    </row>
    <row r="23" spans="1:13" s="5" customFormat="1" ht="40.5">
      <c r="A23" s="71">
        <v>1</v>
      </c>
      <c r="B23" s="105" t="s">
        <v>178</v>
      </c>
      <c r="C23" s="200">
        <v>65000000</v>
      </c>
      <c r="D23" s="151">
        <v>40969</v>
      </c>
      <c r="E23" s="151">
        <v>41212</v>
      </c>
      <c r="F23" s="71">
        <v>8</v>
      </c>
      <c r="G23" s="200">
        <v>76000000</v>
      </c>
      <c r="H23" s="71">
        <v>0</v>
      </c>
      <c r="I23" s="71" t="s">
        <v>252</v>
      </c>
      <c r="K23" s="170"/>
      <c r="M23" s="174"/>
    </row>
    <row r="24" spans="1:13" s="5" customFormat="1" ht="40.5">
      <c r="A24" s="71">
        <v>2</v>
      </c>
      <c r="B24" s="105" t="s">
        <v>179</v>
      </c>
      <c r="C24" s="201">
        <v>55000000</v>
      </c>
      <c r="D24" s="284">
        <v>40940</v>
      </c>
      <c r="E24" s="284">
        <v>41243</v>
      </c>
      <c r="F24" s="71">
        <v>10</v>
      </c>
      <c r="G24" s="201">
        <v>60000000</v>
      </c>
      <c r="H24" s="71">
        <v>0</v>
      </c>
      <c r="I24" s="71" t="s">
        <v>251</v>
      </c>
      <c r="J24" s="171"/>
      <c r="K24" s="170"/>
    </row>
    <row r="25" spans="1:13" s="5" customFormat="1" ht="54">
      <c r="A25" s="71">
        <v>3</v>
      </c>
      <c r="B25" s="105" t="s">
        <v>180</v>
      </c>
      <c r="C25" s="201">
        <v>55000000</v>
      </c>
      <c r="D25" s="284">
        <v>40940</v>
      </c>
      <c r="E25" s="284">
        <v>41243</v>
      </c>
      <c r="F25" s="71">
        <v>10</v>
      </c>
      <c r="G25" s="201">
        <v>60000000</v>
      </c>
      <c r="H25" s="71">
        <v>0</v>
      </c>
      <c r="I25" s="71" t="s">
        <v>250</v>
      </c>
      <c r="J25" s="171"/>
      <c r="K25" s="170"/>
      <c r="L25" s="17"/>
    </row>
    <row r="26" spans="1:13" s="5" customFormat="1" ht="40.5">
      <c r="A26" s="101">
        <v>4</v>
      </c>
      <c r="B26" s="105" t="s">
        <v>181</v>
      </c>
      <c r="C26" s="201">
        <v>50000000</v>
      </c>
      <c r="D26" s="151">
        <v>40969</v>
      </c>
      <c r="E26" s="151">
        <v>41212</v>
      </c>
      <c r="F26" s="71">
        <v>8</v>
      </c>
      <c r="G26" s="201">
        <v>60000000</v>
      </c>
      <c r="H26" s="71">
        <v>0</v>
      </c>
      <c r="I26" s="71" t="s">
        <v>252</v>
      </c>
      <c r="J26" s="171"/>
      <c r="K26" s="170"/>
    </row>
    <row r="27" spans="1:13" s="5" customFormat="1" ht="13.5">
      <c r="A27" s="101">
        <v>10</v>
      </c>
      <c r="B27" s="72"/>
      <c r="C27" s="110"/>
      <c r="D27" s="169"/>
      <c r="E27" s="169"/>
      <c r="F27" s="101"/>
      <c r="G27" s="107"/>
      <c r="H27" s="107"/>
      <c r="I27" s="101"/>
      <c r="J27" s="171"/>
      <c r="K27" s="170"/>
    </row>
    <row r="28" spans="1:13" s="5" customFormat="1" ht="13.5">
      <c r="A28" s="362" t="s">
        <v>182</v>
      </c>
      <c r="B28" s="362"/>
      <c r="C28" s="133">
        <f>SUM(C23:C27)</f>
        <v>225000000</v>
      </c>
      <c r="D28" s="132"/>
      <c r="E28" s="132"/>
      <c r="F28" s="132"/>
      <c r="G28" s="128"/>
      <c r="H28" s="128"/>
      <c r="I28" s="128"/>
      <c r="J28" s="17"/>
      <c r="K28" s="172"/>
      <c r="L28" s="17"/>
      <c r="M28" s="171"/>
    </row>
    <row r="29" spans="1:13" s="5" customFormat="1" ht="11.25">
      <c r="A29" s="11"/>
      <c r="B29" s="11"/>
      <c r="C29" s="11"/>
      <c r="D29" s="11"/>
      <c r="E29" s="11"/>
      <c r="F29" s="11"/>
      <c r="G29" s="11"/>
      <c r="H29" s="11"/>
      <c r="I29" s="11"/>
    </row>
    <row r="30" spans="1:13" s="5" customFormat="1">
      <c r="B30" s="202" t="s">
        <v>30</v>
      </c>
      <c r="C30" s="203">
        <f>+C21+C28</f>
        <v>357402412</v>
      </c>
      <c r="G30" s="17"/>
      <c r="H30" s="17"/>
    </row>
    <row r="31" spans="1:13" s="5" customFormat="1" ht="11.25"/>
    <row r="32" spans="1:13" s="5" customFormat="1" ht="11.25">
      <c r="A32" s="59"/>
      <c r="B32" s="59"/>
    </row>
    <row r="33" spans="3:3" s="5" customFormat="1" ht="11.25"/>
    <row r="34" spans="3:3" s="5" customFormat="1" ht="11.25">
      <c r="C34" s="17" t="s">
        <v>159</v>
      </c>
    </row>
    <row r="35" spans="3:3" s="5" customFormat="1" ht="11.25"/>
    <row r="36" spans="3:3" s="5" customFormat="1" ht="11.25"/>
    <row r="37" spans="3:3" s="5" customFormat="1" ht="11.25"/>
    <row r="38" spans="3:3" s="5" customFormat="1" ht="11.25"/>
    <row r="39" spans="3:3" s="5" customFormat="1" ht="11.25"/>
    <row r="40" spans="3:3" s="5" customFormat="1" ht="11.25"/>
    <row r="41" spans="3:3" s="5" customFormat="1" ht="11.25"/>
    <row r="42" spans="3:3" s="5" customFormat="1" ht="11.25"/>
    <row r="43" spans="3:3" s="5" customFormat="1" ht="11.25"/>
    <row r="44" spans="3:3" s="5" customFormat="1" ht="11.25"/>
    <row r="45" spans="3:3" s="5" customFormat="1" ht="11.25"/>
    <row r="46" spans="3:3" s="5" customFormat="1" ht="11.25"/>
    <row r="47" spans="3:3" s="5" customFormat="1" ht="11.25"/>
    <row r="48" spans="3:3" s="5" customFormat="1" ht="11.25"/>
    <row r="49" s="5" customFormat="1" ht="11.25"/>
    <row r="50" s="5" customFormat="1" ht="11.25"/>
    <row r="51" s="5" customFormat="1" ht="11.25"/>
    <row r="52" s="5" customFormat="1" ht="11.25"/>
    <row r="53" s="5" customFormat="1" ht="11.25"/>
    <row r="54" s="5" customFormat="1" ht="11.25"/>
    <row r="55" s="5" customFormat="1" ht="11.25"/>
    <row r="56" s="5" customFormat="1" ht="11.25"/>
    <row r="57" s="5" customFormat="1" ht="11.25"/>
    <row r="58" s="5" customFormat="1" ht="11.25"/>
    <row r="59" s="5" customFormat="1" ht="11.25"/>
    <row r="60" s="5" customFormat="1" ht="11.25"/>
    <row r="61" s="5" customFormat="1" ht="11.25"/>
    <row r="62" s="5" customFormat="1" ht="11.25"/>
    <row r="63" s="5" customFormat="1" ht="11.25"/>
    <row r="64" s="5" customFormat="1" ht="11.25"/>
    <row r="65" s="5" customFormat="1" ht="11.25"/>
    <row r="66" s="5" customFormat="1" ht="11.25"/>
    <row r="67" s="5" customFormat="1" ht="11.25"/>
    <row r="68" s="5" customFormat="1" ht="11.25"/>
    <row r="69" s="5" customFormat="1" ht="11.25"/>
    <row r="70" s="5" customFormat="1" ht="11.25"/>
    <row r="71" s="5" customFormat="1" ht="11.25"/>
    <row r="72" s="5" customFormat="1" ht="11.25"/>
    <row r="73" s="5" customFormat="1" ht="11.25"/>
    <row r="74" s="5" customFormat="1" ht="11.25"/>
    <row r="75" s="5" customFormat="1" ht="11.25"/>
    <row r="76" s="5" customFormat="1" ht="11.25"/>
    <row r="77" s="5" customFormat="1" ht="11.25"/>
    <row r="78" s="5" customFormat="1" ht="11.25"/>
    <row r="79" s="5" customFormat="1" ht="11.25"/>
    <row r="80" s="5" customFormat="1" ht="11.25"/>
    <row r="81" s="5" customFormat="1" ht="11.25"/>
    <row r="82" s="5" customFormat="1" ht="11.25"/>
    <row r="83" s="5" customFormat="1" ht="11.25"/>
    <row r="84" s="5" customFormat="1" ht="11.25"/>
    <row r="85" s="5" customFormat="1" ht="11.25"/>
    <row r="86" s="5" customFormat="1" ht="11.25"/>
    <row r="87" s="5" customFormat="1" ht="11.25"/>
    <row r="88" s="5" customFormat="1" ht="11.25"/>
    <row r="89" s="5" customFormat="1" ht="11.25"/>
    <row r="90" s="5" customFormat="1" ht="11.25"/>
    <row r="91" s="5" customFormat="1" ht="11.25"/>
    <row r="92" s="5" customFormat="1" ht="11.25"/>
    <row r="93" s="5" customFormat="1" ht="11.25"/>
    <row r="94" s="5" customFormat="1" ht="11.25"/>
    <row r="95" s="5" customFormat="1" ht="11.25"/>
    <row r="96" s="5" customFormat="1" ht="11.25"/>
    <row r="97" s="5" customFormat="1" ht="11.25"/>
    <row r="98" s="5" customFormat="1" ht="11.25"/>
    <row r="99" s="5" customFormat="1" ht="11.25"/>
    <row r="100" s="5" customFormat="1" ht="11.25"/>
    <row r="101" s="5" customFormat="1" ht="11.25"/>
    <row r="102" s="5" customFormat="1" ht="11.25"/>
    <row r="103" s="5" customFormat="1" ht="11.25"/>
    <row r="104" s="5" customFormat="1" ht="11.25"/>
    <row r="105" s="5" customFormat="1" ht="11.25"/>
    <row r="106" s="5" customFormat="1" ht="11.25"/>
    <row r="107" s="5" customFormat="1" ht="11.25"/>
    <row r="108" s="5" customFormat="1" ht="11.25"/>
    <row r="109" s="5" customFormat="1" ht="11.25"/>
    <row r="110" s="5" customFormat="1" ht="11.25"/>
    <row r="111" s="5" customFormat="1" ht="11.25"/>
    <row r="112" s="5" customFormat="1" ht="11.25"/>
    <row r="113" s="5" customFormat="1" ht="11.25"/>
    <row r="114" s="5" customFormat="1" ht="11.25"/>
    <row r="115" s="5" customFormat="1" ht="11.25"/>
    <row r="116" s="5" customFormat="1" ht="11.25"/>
    <row r="117" s="5" customFormat="1" ht="11.25"/>
    <row r="118" s="5" customFormat="1" ht="11.25"/>
    <row r="119" s="5" customFormat="1" ht="11.25"/>
    <row r="120" s="5" customFormat="1" ht="11.25"/>
    <row r="121" s="5" customFormat="1" ht="11.25"/>
    <row r="122" s="5" customFormat="1" ht="11.25"/>
    <row r="123" s="5" customFormat="1" ht="11.25"/>
    <row r="124" s="5" customFormat="1" ht="11.25"/>
    <row r="125" s="5" customFormat="1" ht="11.25"/>
    <row r="126" s="5" customFormat="1" ht="11.25"/>
    <row r="127" s="5" customFormat="1" ht="11.25"/>
    <row r="128" s="5" customFormat="1" ht="11.25"/>
    <row r="129" s="5" customFormat="1" ht="11.25"/>
    <row r="130" s="5" customFormat="1" ht="11.25"/>
    <row r="131" s="5" customFormat="1" ht="11.25"/>
    <row r="132" s="5" customFormat="1" ht="11.25"/>
    <row r="133" s="5" customFormat="1" ht="11.25"/>
    <row r="134" s="5" customFormat="1" ht="11.25"/>
    <row r="135" s="5" customFormat="1" ht="11.25"/>
    <row r="136" s="5" customFormat="1" ht="11.25"/>
    <row r="137" s="5" customFormat="1" ht="11.25"/>
    <row r="138" s="5" customFormat="1" ht="11.25"/>
    <row r="139" s="5" customFormat="1" ht="11.25"/>
    <row r="140" s="5" customFormat="1" ht="11.25"/>
    <row r="141" s="5" customFormat="1" ht="11.25"/>
    <row r="142" s="5" customFormat="1" ht="11.25"/>
    <row r="143" s="5" customFormat="1" ht="11.25"/>
    <row r="144" s="5" customFormat="1" ht="11.25"/>
    <row r="145" s="5" customFormat="1" ht="11.25"/>
    <row r="146" s="5" customFormat="1" ht="11.25"/>
    <row r="147" s="5" customFormat="1" ht="11.25"/>
    <row r="148" s="5" customFormat="1" ht="11.25"/>
    <row r="149" s="5" customFormat="1" ht="11.25"/>
    <row r="150" s="5" customFormat="1" ht="11.25"/>
    <row r="151" s="5" customFormat="1" ht="11.25"/>
    <row r="152" s="5" customFormat="1" ht="11.25"/>
    <row r="153" s="5" customFormat="1" ht="11.25"/>
    <row r="154" s="5" customFormat="1" ht="11.25"/>
    <row r="155" s="5" customFormat="1" ht="11.25"/>
    <row r="156" s="5" customFormat="1" ht="11.25"/>
    <row r="157" s="5" customFormat="1" ht="11.25"/>
    <row r="158" s="5" customFormat="1" ht="11.25"/>
    <row r="159" s="5" customFormat="1" ht="11.25"/>
    <row r="160" s="5" customFormat="1" ht="11.25"/>
    <row r="161" s="5" customFormat="1" ht="11.25"/>
    <row r="162" s="5" customFormat="1" ht="11.25"/>
    <row r="163" s="5" customFormat="1" ht="11.25"/>
    <row r="164" s="5" customFormat="1" ht="11.25"/>
    <row r="165" s="5" customFormat="1" ht="11.25"/>
    <row r="166" s="5" customFormat="1" ht="11.25"/>
    <row r="167" s="5" customFormat="1" ht="11.25"/>
    <row r="168" s="5" customFormat="1" ht="11.25"/>
    <row r="169" s="5" customFormat="1" ht="11.25"/>
    <row r="170" s="5" customFormat="1" ht="11.25"/>
    <row r="171" s="5" customFormat="1" ht="11.25"/>
    <row r="172" s="5" customFormat="1" ht="11.25"/>
    <row r="173" s="5" customFormat="1" ht="11.25"/>
    <row r="174" s="5" customFormat="1" ht="11.25"/>
    <row r="175" s="5" customFormat="1" ht="11.25"/>
    <row r="176" s="5" customFormat="1" ht="11.25"/>
    <row r="177" s="5" customFormat="1" ht="11.25"/>
    <row r="178" s="5" customFormat="1" ht="11.25"/>
    <row r="179" s="5" customFormat="1" ht="11.25"/>
    <row r="180" s="5" customFormat="1" ht="11.25"/>
    <row r="181" s="5" customFormat="1" ht="11.25"/>
    <row r="182" s="5" customFormat="1" ht="11.25"/>
    <row r="183" s="5" customFormat="1" ht="11.25"/>
    <row r="184" s="5" customFormat="1" ht="11.25"/>
    <row r="185" s="5" customFormat="1" ht="11.25"/>
    <row r="186" s="5" customFormat="1" ht="11.25"/>
    <row r="187" s="5" customFormat="1" ht="11.25"/>
    <row r="188" s="5" customFormat="1" ht="11.25"/>
    <row r="189" s="5" customFormat="1" ht="11.25"/>
    <row r="190" s="5" customFormat="1" ht="11.25"/>
    <row r="191" s="5" customFormat="1" ht="11.25"/>
    <row r="192" s="5" customFormat="1" ht="11.25"/>
    <row r="193" s="5" customFormat="1" ht="11.25"/>
    <row r="194" s="5" customFormat="1" ht="11.25"/>
    <row r="195" s="5" customFormat="1" ht="11.25"/>
    <row r="196" s="5" customFormat="1" ht="11.25"/>
    <row r="197" s="5" customFormat="1" ht="11.25"/>
    <row r="198" s="5" customFormat="1" ht="11.25"/>
    <row r="199" s="5" customFormat="1" ht="11.25"/>
    <row r="200" s="5" customFormat="1" ht="11.25"/>
    <row r="201" s="5" customFormat="1" ht="11.25"/>
    <row r="202" s="5" customFormat="1" ht="11.25"/>
    <row r="203" s="5" customFormat="1" ht="11.25"/>
    <row r="204" s="5" customFormat="1" ht="11.25"/>
    <row r="205" s="5" customFormat="1" ht="11.25"/>
    <row r="206" s="5" customFormat="1" ht="11.25"/>
    <row r="207" s="5" customFormat="1" ht="11.25"/>
    <row r="208" s="5" customFormat="1" ht="11.25"/>
    <row r="209" s="5" customFormat="1" ht="11.25"/>
    <row r="210" s="5" customFormat="1" ht="11.25"/>
    <row r="211" s="5" customFormat="1" ht="11.25"/>
    <row r="212" s="5" customFormat="1" ht="11.25"/>
    <row r="213" s="5" customFormat="1" ht="11.25"/>
    <row r="214" s="5" customFormat="1" ht="11.25"/>
    <row r="215" s="5" customFormat="1" ht="11.25"/>
    <row r="216" s="5" customFormat="1" ht="11.25"/>
    <row r="217" s="5" customFormat="1" ht="11.25"/>
    <row r="218" s="5" customFormat="1" ht="11.25"/>
    <row r="219" s="5" customFormat="1" ht="11.25"/>
    <row r="220" s="5" customFormat="1" ht="11.25"/>
    <row r="221" s="5" customFormat="1" ht="11.25"/>
    <row r="222" s="5" customFormat="1" ht="11.25"/>
    <row r="223" s="5" customFormat="1" ht="11.25"/>
    <row r="224" s="5" customFormat="1" ht="11.25"/>
    <row r="225" s="5" customFormat="1" ht="11.25"/>
    <row r="226" s="5" customFormat="1" ht="11.25"/>
    <row r="227" s="5" customFormat="1" ht="11.25"/>
    <row r="228" s="5" customFormat="1" ht="11.25"/>
    <row r="229" s="5" customFormat="1" ht="11.25"/>
    <row r="230" s="5" customFormat="1" ht="11.25"/>
    <row r="231" s="5" customFormat="1" ht="11.25"/>
    <row r="232" s="5" customFormat="1" ht="11.25"/>
    <row r="233" s="5" customFormat="1" ht="11.25"/>
    <row r="234" s="5" customFormat="1" ht="11.25"/>
    <row r="235" s="5" customFormat="1" ht="11.25"/>
    <row r="236" s="5" customFormat="1" ht="11.25"/>
    <row r="237" s="5" customFormat="1" ht="11.25"/>
    <row r="238" s="5" customFormat="1" ht="11.25"/>
    <row r="239" s="5" customFormat="1" ht="11.25"/>
    <row r="240" s="5" customFormat="1" ht="11.25"/>
    <row r="241" s="5" customFormat="1" ht="11.25"/>
    <row r="242" s="5" customFormat="1" ht="11.25"/>
    <row r="243" s="5" customFormat="1" ht="11.25"/>
    <row r="244" s="5" customFormat="1" ht="11.25"/>
    <row r="245" s="5" customFormat="1" ht="11.25"/>
    <row r="246" s="5" customFormat="1" ht="11.25"/>
    <row r="247" s="5" customFormat="1" ht="11.25"/>
    <row r="248" s="5" customFormat="1" ht="11.25"/>
    <row r="249" s="5" customFormat="1" ht="11.25"/>
    <row r="250" s="5" customFormat="1" ht="11.25"/>
    <row r="251" s="5" customFormat="1" ht="11.25"/>
    <row r="252" s="5" customFormat="1" ht="11.25"/>
    <row r="253" s="5" customFormat="1" ht="11.25"/>
    <row r="254" s="5" customFormat="1" ht="11.25"/>
    <row r="255" s="5" customFormat="1" ht="11.25"/>
    <row r="256" s="5" customFormat="1" ht="11.25"/>
    <row r="257" s="5" customFormat="1" ht="11.25"/>
    <row r="258" s="5" customFormat="1" ht="11.25"/>
    <row r="259" s="5" customFormat="1" ht="11.25"/>
    <row r="260" s="5" customFormat="1" ht="11.25"/>
    <row r="261" s="5" customFormat="1" ht="11.25"/>
    <row r="262" s="5" customFormat="1" ht="11.25"/>
    <row r="263" s="5" customFormat="1" ht="11.25"/>
    <row r="264" s="5" customFormat="1" ht="11.25"/>
    <row r="265" s="5" customFormat="1" ht="11.25"/>
    <row r="266" s="5" customFormat="1" ht="11.25"/>
    <row r="267" s="5" customFormat="1" ht="11.25"/>
    <row r="268" s="5" customFormat="1" ht="11.25"/>
    <row r="269" s="5" customFormat="1" ht="11.25"/>
    <row r="270" s="5" customFormat="1" ht="11.25"/>
    <row r="271" s="5" customFormat="1" ht="11.25"/>
    <row r="272" s="5" customFormat="1" ht="11.25"/>
    <row r="273" s="5" customFormat="1" ht="11.25"/>
    <row r="274" s="5" customFormat="1" ht="11.25"/>
    <row r="275" s="5" customFormat="1" ht="11.25"/>
    <row r="276" s="5" customFormat="1" ht="11.25"/>
    <row r="277" s="5" customFormat="1" ht="11.25"/>
    <row r="278" s="5" customFormat="1" ht="11.25"/>
    <row r="279" s="5" customFormat="1" ht="11.25"/>
    <row r="280" s="5" customFormat="1" ht="11.25"/>
    <row r="281" s="5" customFormat="1" ht="11.25"/>
    <row r="282" s="5" customFormat="1" ht="11.25"/>
    <row r="283" s="5" customFormat="1" ht="11.25"/>
    <row r="284" s="5" customFormat="1" ht="11.25"/>
    <row r="285" s="5" customFormat="1" ht="11.25"/>
    <row r="286" s="5" customFormat="1" ht="11.25"/>
    <row r="287" s="5" customFormat="1" ht="11.25"/>
    <row r="288" s="5" customFormat="1" ht="11.25"/>
    <row r="289" s="5" customFormat="1" ht="11.25"/>
    <row r="290" s="5" customFormat="1" ht="11.25"/>
    <row r="291" s="5" customFormat="1" ht="11.25"/>
    <row r="292" s="5" customFormat="1" ht="11.25"/>
    <row r="293" s="5" customFormat="1" ht="11.25"/>
    <row r="294" s="5" customFormat="1" ht="11.25"/>
    <row r="295" s="5" customFormat="1" ht="11.25"/>
    <row r="296" s="5" customFormat="1" ht="11.25"/>
    <row r="297" s="5" customFormat="1" ht="11.25"/>
    <row r="298" s="5" customFormat="1" ht="11.25"/>
    <row r="299" s="5" customFormat="1" ht="11.25"/>
    <row r="300" s="5" customFormat="1" ht="11.25"/>
    <row r="301" s="5" customFormat="1" ht="11.25"/>
    <row r="302" s="5" customFormat="1" ht="11.25"/>
    <row r="303" s="5" customFormat="1" ht="11.25"/>
    <row r="304" s="5" customFormat="1" ht="11.25"/>
    <row r="305" s="5" customFormat="1" ht="11.25"/>
    <row r="306" s="5" customFormat="1" ht="11.25"/>
    <row r="307" s="5" customFormat="1" ht="11.25"/>
    <row r="308" s="5" customFormat="1" ht="11.25"/>
    <row r="309" s="5" customFormat="1" ht="11.25"/>
    <row r="310" s="5" customFormat="1" ht="11.25"/>
    <row r="311" s="5" customFormat="1" ht="11.25"/>
    <row r="312" s="5" customFormat="1" ht="11.25"/>
    <row r="313" s="5" customFormat="1" ht="11.25"/>
    <row r="314" s="5" customFormat="1" ht="11.25"/>
    <row r="315" s="5" customFormat="1" ht="11.25"/>
    <row r="316" s="5" customFormat="1" ht="11.25"/>
    <row r="317" s="5" customFormat="1" ht="11.25"/>
    <row r="318" s="5" customFormat="1" ht="11.25"/>
    <row r="319" s="5" customFormat="1" ht="11.25"/>
    <row r="320" s="5" customFormat="1" ht="11.25"/>
    <row r="321" s="5" customFormat="1" ht="11.25"/>
    <row r="322" s="5" customFormat="1" ht="11.25"/>
    <row r="323" s="5" customFormat="1" ht="11.25"/>
    <row r="324" s="5" customFormat="1" ht="11.25"/>
    <row r="325" s="5" customFormat="1" ht="11.25"/>
    <row r="326" s="5" customFormat="1" ht="11.25"/>
    <row r="327" s="5" customFormat="1" ht="11.25"/>
    <row r="328" s="5" customFormat="1" ht="11.25"/>
    <row r="329" s="5" customFormat="1" ht="11.25"/>
    <row r="330" s="5" customFormat="1" ht="11.25"/>
    <row r="331" s="5" customFormat="1" ht="11.25"/>
    <row r="332" s="5" customFormat="1" ht="11.25"/>
    <row r="333" s="5" customFormat="1" ht="11.25"/>
    <row r="334" s="5" customFormat="1" ht="11.25"/>
    <row r="335" s="5" customFormat="1" ht="11.25"/>
    <row r="336" s="5" customFormat="1" ht="11.25"/>
    <row r="337" s="5" customFormat="1" ht="11.25"/>
    <row r="338" s="5" customFormat="1" ht="11.25"/>
    <row r="339" s="5" customFormat="1" ht="11.25"/>
    <row r="340" s="5" customFormat="1" ht="11.25"/>
    <row r="341" s="5" customFormat="1" ht="11.25"/>
    <row r="342" s="5" customFormat="1" ht="11.25"/>
    <row r="343" s="5" customFormat="1" ht="11.25"/>
    <row r="344" s="5" customFormat="1" ht="11.25"/>
    <row r="345" s="5" customFormat="1" ht="11.25"/>
    <row r="346" s="5" customFormat="1" ht="11.25"/>
    <row r="347" s="5" customFormat="1" ht="11.25"/>
    <row r="348" s="5" customFormat="1" ht="11.25"/>
    <row r="349" s="5" customFormat="1" ht="11.25"/>
    <row r="350" s="5" customFormat="1" ht="11.25"/>
    <row r="351" s="5" customFormat="1" ht="11.25"/>
    <row r="352" s="5" customFormat="1" ht="11.25"/>
    <row r="353" s="5" customFormat="1" ht="11.25"/>
    <row r="354" s="5" customFormat="1" ht="11.25"/>
    <row r="355" s="5" customFormat="1" ht="11.25"/>
    <row r="356" s="5" customFormat="1" ht="11.25"/>
    <row r="357" s="5" customFormat="1" ht="11.25"/>
    <row r="358" s="5" customFormat="1" ht="11.25"/>
    <row r="359" s="5" customFormat="1" ht="11.25"/>
    <row r="360" s="5" customFormat="1" ht="11.25"/>
    <row r="361" s="5" customFormat="1" ht="11.25"/>
    <row r="362" s="5" customFormat="1" ht="11.25"/>
    <row r="363" s="5" customFormat="1" ht="11.25"/>
    <row r="364" s="5" customFormat="1" ht="11.25"/>
    <row r="365" s="5" customFormat="1" ht="11.25"/>
    <row r="366" s="5" customFormat="1" ht="11.25"/>
    <row r="367" s="5" customFormat="1" ht="11.25"/>
    <row r="368" s="5" customFormat="1" ht="11.25"/>
    <row r="369" s="5" customFormat="1" ht="11.25"/>
    <row r="370" s="5" customFormat="1" ht="11.25"/>
    <row r="371" s="5" customFormat="1" ht="11.25"/>
    <row r="372" s="5" customFormat="1" ht="11.25"/>
    <row r="373" s="5" customFormat="1" ht="11.25"/>
    <row r="374" s="5" customFormat="1" ht="11.25"/>
    <row r="375" s="5" customFormat="1" ht="11.25"/>
    <row r="376" s="5" customFormat="1" ht="11.25"/>
    <row r="377" s="5" customFormat="1" ht="11.25"/>
    <row r="378" s="5" customFormat="1" ht="11.25"/>
    <row r="379" s="5" customFormat="1" ht="11.25"/>
    <row r="380" s="5" customFormat="1" ht="11.25"/>
    <row r="381" s="5" customFormat="1" ht="11.25"/>
    <row r="382" s="5" customFormat="1" ht="11.25"/>
    <row r="383" s="5" customFormat="1" ht="11.25"/>
    <row r="384" s="5" customFormat="1" ht="11.25"/>
    <row r="385" s="5" customFormat="1" ht="11.25"/>
    <row r="386" s="5" customFormat="1" ht="11.25"/>
    <row r="387" s="5" customFormat="1" ht="11.25"/>
    <row r="388" s="5" customFormat="1" ht="11.25"/>
    <row r="389" s="5" customFormat="1" ht="11.25"/>
    <row r="390" s="5" customFormat="1" ht="11.25"/>
    <row r="391" s="5" customFormat="1" ht="11.25"/>
    <row r="392" s="5" customFormat="1" ht="11.25"/>
    <row r="393" s="5" customFormat="1" ht="11.25"/>
    <row r="394" s="5" customFormat="1" ht="11.25"/>
    <row r="395" s="5" customFormat="1" ht="11.25"/>
    <row r="396" s="5" customFormat="1" ht="11.25"/>
    <row r="397" s="5" customFormat="1" ht="11.25"/>
    <row r="398" s="5" customFormat="1" ht="11.25"/>
    <row r="399" s="5" customFormat="1" ht="11.25"/>
    <row r="400" s="5" customFormat="1" ht="11.25"/>
    <row r="401" s="5" customFormat="1" ht="11.25"/>
    <row r="402" s="5" customFormat="1" ht="11.25"/>
    <row r="403" s="5" customFormat="1" ht="11.25"/>
    <row r="404" s="5" customFormat="1" ht="11.25"/>
    <row r="405" s="5" customFormat="1" ht="11.25"/>
    <row r="406" s="5" customFormat="1" ht="11.25"/>
    <row r="407" s="5" customFormat="1" ht="11.25"/>
    <row r="408" s="5" customFormat="1" ht="11.25"/>
    <row r="409" s="5" customFormat="1" ht="11.25"/>
    <row r="410" s="5" customFormat="1" ht="11.25"/>
    <row r="411" s="5" customFormat="1" ht="11.25"/>
    <row r="412" s="5" customFormat="1" ht="11.25"/>
    <row r="413" s="5" customFormat="1" ht="11.25"/>
    <row r="414" s="5" customFormat="1" ht="11.25"/>
    <row r="415" s="5" customFormat="1" ht="11.25"/>
    <row r="416" s="5" customFormat="1" ht="11.25"/>
    <row r="417" s="5" customFormat="1" ht="11.25"/>
    <row r="418" s="5" customFormat="1" ht="11.25"/>
    <row r="419" s="5" customFormat="1" ht="11.25"/>
    <row r="420" s="5" customFormat="1" ht="11.25"/>
    <row r="421" s="5" customFormat="1" ht="11.25"/>
    <row r="422" s="5" customFormat="1" ht="11.25"/>
    <row r="423" s="5" customFormat="1" ht="11.25"/>
    <row r="424" s="5" customFormat="1" ht="11.25"/>
    <row r="425" s="5" customFormat="1" ht="11.25"/>
    <row r="426" s="5" customFormat="1" ht="11.25"/>
    <row r="427" s="5" customFormat="1" ht="11.25"/>
    <row r="428" s="5" customFormat="1" ht="11.25"/>
    <row r="429" s="5" customFormat="1" ht="11.25"/>
    <row r="430" s="5" customFormat="1" ht="11.25"/>
    <row r="431" s="5" customFormat="1" ht="11.25"/>
    <row r="432" s="5" customFormat="1" ht="11.25"/>
    <row r="433" s="5" customFormat="1" ht="11.25"/>
    <row r="434" s="5" customFormat="1" ht="11.25"/>
    <row r="435" s="5" customFormat="1" ht="11.25"/>
    <row r="436" s="5" customFormat="1" ht="11.25"/>
    <row r="437" s="5" customFormat="1" ht="11.25"/>
    <row r="438" s="5" customFormat="1" ht="11.25"/>
    <row r="439" s="5" customFormat="1" ht="11.25"/>
    <row r="440" s="5" customFormat="1" ht="11.25"/>
    <row r="441" s="5" customFormat="1" ht="11.25"/>
    <row r="442" s="5" customFormat="1" ht="11.25"/>
    <row r="443" s="5" customFormat="1" ht="11.25"/>
    <row r="444" s="5" customFormat="1" ht="11.25"/>
    <row r="445" s="5" customFormat="1" ht="11.25"/>
    <row r="446" s="5" customFormat="1" ht="11.25"/>
    <row r="447" s="5" customFormat="1" ht="11.25"/>
    <row r="448" s="5" customFormat="1" ht="11.25"/>
    <row r="449" s="5" customFormat="1" ht="11.25"/>
    <row r="450" s="5" customFormat="1" ht="11.25"/>
    <row r="451" s="5" customFormat="1" ht="11.25"/>
    <row r="452" s="5" customFormat="1" ht="11.25"/>
    <row r="453" s="5" customFormat="1" ht="11.25"/>
    <row r="454" s="5" customFormat="1" ht="11.25"/>
    <row r="455" s="5" customFormat="1" ht="11.25"/>
    <row r="456" s="5" customFormat="1" ht="11.25"/>
    <row r="457" s="5" customFormat="1" ht="11.25"/>
    <row r="458" s="5" customFormat="1" ht="11.25"/>
    <row r="459" s="5" customFormat="1" ht="11.25"/>
    <row r="460" s="5" customFormat="1" ht="11.25"/>
    <row r="461" s="5" customFormat="1" ht="11.25"/>
    <row r="462" s="5" customFormat="1" ht="11.25"/>
    <row r="463" s="5" customFormat="1" ht="11.25"/>
    <row r="464" s="5" customFormat="1" ht="11.25"/>
    <row r="465" s="5" customFormat="1" ht="11.25"/>
    <row r="466" s="5" customFormat="1" ht="11.25"/>
    <row r="467" s="5" customFormat="1" ht="11.25"/>
    <row r="468" s="5" customFormat="1" ht="11.25"/>
    <row r="469" s="5" customFormat="1" ht="11.25"/>
    <row r="470" s="5" customFormat="1" ht="11.25"/>
    <row r="471" s="5" customFormat="1" ht="11.25"/>
    <row r="472" s="5" customFormat="1" ht="11.25"/>
    <row r="473" s="5" customFormat="1" ht="11.25"/>
    <row r="474" s="5" customFormat="1" ht="11.25"/>
    <row r="475" s="5" customFormat="1" ht="11.25"/>
    <row r="476" s="5" customFormat="1" ht="11.25"/>
    <row r="477" s="5" customFormat="1" ht="11.25"/>
    <row r="478" s="5" customFormat="1" ht="11.25"/>
    <row r="479" s="5" customFormat="1" ht="11.25"/>
    <row r="480" s="5" customFormat="1" ht="11.25"/>
    <row r="481" s="5" customFormat="1" ht="11.25"/>
    <row r="482" s="5" customFormat="1" ht="11.25"/>
    <row r="483" s="5" customFormat="1" ht="11.25"/>
    <row r="484" s="5" customFormat="1" ht="11.25"/>
    <row r="485" s="5" customFormat="1" ht="11.25"/>
    <row r="486" s="5" customFormat="1" ht="11.25"/>
    <row r="487" s="5" customFormat="1" ht="11.25"/>
    <row r="488" s="5" customFormat="1" ht="11.25"/>
    <row r="489" s="5" customFormat="1" ht="11.25"/>
    <row r="490" s="5" customFormat="1" ht="11.25"/>
    <row r="491" s="5" customFormat="1" ht="11.25"/>
    <row r="492" s="5" customFormat="1" ht="11.25"/>
    <row r="493" s="5" customFormat="1" ht="11.25"/>
    <row r="494" s="5" customFormat="1" ht="11.25"/>
    <row r="495" s="5" customFormat="1" ht="11.25"/>
    <row r="496" s="5" customFormat="1" ht="11.25"/>
    <row r="497" s="5" customFormat="1" ht="11.25"/>
    <row r="498" s="5" customFormat="1" ht="11.25"/>
    <row r="499" s="5" customFormat="1" ht="11.25"/>
    <row r="500" s="5" customFormat="1" ht="11.25"/>
    <row r="501" s="5" customFormat="1" ht="11.25"/>
    <row r="502" s="5" customFormat="1" ht="11.25"/>
    <row r="503" s="5" customFormat="1" ht="11.25"/>
    <row r="504" s="5" customFormat="1" ht="11.25"/>
    <row r="505" s="5" customFormat="1" ht="11.25"/>
    <row r="506" s="5" customFormat="1" ht="11.25"/>
    <row r="507" s="5" customFormat="1" ht="11.25"/>
    <row r="508" s="5" customFormat="1" ht="11.25"/>
    <row r="509" s="5" customFormat="1" ht="11.25"/>
    <row r="510" s="5" customFormat="1" ht="11.25"/>
    <row r="511" s="5" customFormat="1" ht="11.25"/>
    <row r="512" s="5" customFormat="1" ht="11.25"/>
    <row r="513" s="5" customFormat="1" ht="11.25"/>
    <row r="514" s="5" customFormat="1" ht="11.25"/>
    <row r="515" s="5" customFormat="1" ht="11.25"/>
    <row r="516" s="5" customFormat="1" ht="11.25"/>
    <row r="517" s="5" customFormat="1" ht="11.25"/>
    <row r="518" s="5" customFormat="1" ht="11.25"/>
    <row r="519" s="5" customFormat="1" ht="11.25"/>
    <row r="520" s="5" customFormat="1" ht="11.25"/>
    <row r="521" s="5" customFormat="1" ht="11.25"/>
    <row r="522" s="5" customFormat="1" ht="11.25"/>
    <row r="523" s="5" customFormat="1" ht="11.25"/>
    <row r="524" s="5" customFormat="1" ht="11.25"/>
    <row r="525" s="5" customFormat="1" ht="11.25"/>
    <row r="526" s="5" customFormat="1" ht="11.25"/>
    <row r="527" s="5" customFormat="1" ht="11.25"/>
    <row r="528" s="5" customFormat="1" ht="11.25"/>
    <row r="529" s="5" customFormat="1" ht="11.25"/>
    <row r="530" s="5" customFormat="1" ht="11.25"/>
    <row r="531" s="5" customFormat="1" ht="11.25"/>
    <row r="532" s="5" customFormat="1" ht="11.25"/>
    <row r="533" s="5" customFormat="1" ht="11.25"/>
    <row r="534" s="5" customFormat="1" ht="11.25"/>
    <row r="535" s="5" customFormat="1" ht="11.25"/>
    <row r="536" s="5" customFormat="1" ht="11.25"/>
    <row r="537" s="5" customFormat="1" ht="11.25"/>
    <row r="538" s="5" customFormat="1" ht="11.25"/>
    <row r="539" s="5" customFormat="1" ht="11.25"/>
    <row r="540" s="5" customFormat="1" ht="11.25"/>
    <row r="541" s="5" customFormat="1" ht="11.25"/>
    <row r="542" s="5" customFormat="1" ht="11.25"/>
    <row r="543" s="5" customFormat="1" ht="11.25"/>
    <row r="544" s="5" customFormat="1" ht="11.25"/>
    <row r="545" s="5" customFormat="1" ht="11.25"/>
    <row r="546" s="5" customFormat="1" ht="11.25"/>
    <row r="547" s="5" customFormat="1" ht="11.25"/>
    <row r="548" s="5" customFormat="1" ht="11.25"/>
    <row r="549" s="5" customFormat="1" ht="11.25"/>
    <row r="550" s="5" customFormat="1" ht="11.25"/>
    <row r="551" s="5" customFormat="1" ht="11.25"/>
    <row r="552" s="5" customFormat="1" ht="11.25"/>
    <row r="553" s="5" customFormat="1" ht="11.25"/>
    <row r="554" s="5" customFormat="1" ht="11.25"/>
    <row r="555" s="5" customFormat="1" ht="11.25"/>
    <row r="556" s="5" customFormat="1" ht="11.25"/>
    <row r="557" s="5" customFormat="1" ht="11.25"/>
    <row r="558" s="5" customFormat="1" ht="11.25"/>
    <row r="559" s="5" customFormat="1" ht="11.25"/>
    <row r="560" s="5" customFormat="1" ht="11.25"/>
    <row r="561" s="5" customFormat="1" ht="11.25"/>
    <row r="562" s="5" customFormat="1" ht="11.25"/>
    <row r="563" s="5" customFormat="1" ht="11.25"/>
    <row r="564" s="5" customFormat="1" ht="11.25"/>
    <row r="565" s="5" customFormat="1" ht="11.25"/>
    <row r="566" s="5" customFormat="1" ht="11.25"/>
    <row r="567" s="5" customFormat="1" ht="11.25"/>
    <row r="568" s="5" customFormat="1" ht="11.25"/>
    <row r="569" s="5" customFormat="1" ht="11.25"/>
    <row r="570" s="5" customFormat="1" ht="11.25"/>
    <row r="571" s="5" customFormat="1" ht="11.25"/>
    <row r="572" s="5" customFormat="1" ht="11.25"/>
    <row r="573" s="5" customFormat="1" ht="11.25"/>
    <row r="574" s="5" customFormat="1" ht="11.25"/>
    <row r="575" s="5" customFormat="1" ht="11.25"/>
    <row r="576" s="5" customFormat="1" ht="11.25"/>
    <row r="577" s="5" customFormat="1" ht="11.25"/>
    <row r="578" s="5" customFormat="1" ht="11.25"/>
    <row r="579" s="5" customFormat="1" ht="11.25"/>
    <row r="580" s="5" customFormat="1" ht="11.25"/>
    <row r="581" s="5" customFormat="1" ht="11.25"/>
    <row r="582" s="5" customFormat="1" ht="11.25"/>
    <row r="583" s="5" customFormat="1" ht="11.25"/>
    <row r="584" s="5" customFormat="1" ht="11.25"/>
    <row r="585" s="5" customFormat="1" ht="11.25"/>
    <row r="586" s="5" customFormat="1" ht="11.25"/>
    <row r="587" s="5" customFormat="1" ht="11.25"/>
    <row r="588" s="5" customFormat="1" ht="11.25"/>
    <row r="589" s="5" customFormat="1" ht="11.25"/>
    <row r="590" s="5" customFormat="1" ht="11.25"/>
    <row r="591" s="5" customFormat="1" ht="11.25"/>
    <row r="592" s="5" customFormat="1" ht="11.25"/>
    <row r="593" s="5" customFormat="1" ht="11.25"/>
    <row r="594" s="5" customFormat="1" ht="11.25"/>
    <row r="595" s="5" customFormat="1" ht="11.25"/>
    <row r="596" s="5" customFormat="1" ht="11.25"/>
    <row r="597" s="5" customFormat="1" ht="11.25"/>
    <row r="598" s="5" customFormat="1" ht="11.25"/>
    <row r="599" s="5" customFormat="1" ht="11.25"/>
    <row r="600" s="5" customFormat="1" ht="11.25"/>
    <row r="601" s="5" customFormat="1" ht="11.25"/>
    <row r="602" s="5" customFormat="1" ht="11.25"/>
    <row r="603" s="5" customFormat="1" ht="11.25"/>
    <row r="604" s="5" customFormat="1" ht="11.25"/>
    <row r="605" s="5" customFormat="1" ht="11.25"/>
    <row r="606" s="5" customFormat="1" ht="11.25"/>
    <row r="607" s="5" customFormat="1" ht="11.25"/>
    <row r="608" s="5" customFormat="1" ht="11.25"/>
    <row r="609" s="5" customFormat="1" ht="11.25"/>
    <row r="610" s="5" customFormat="1" ht="11.25"/>
    <row r="611" s="5" customFormat="1" ht="11.25"/>
    <row r="612" s="5" customFormat="1" ht="11.25"/>
    <row r="613" s="5" customFormat="1" ht="11.25"/>
    <row r="614" s="5" customFormat="1" ht="11.25"/>
    <row r="615" s="5" customFormat="1" ht="11.25"/>
    <row r="616" s="5" customFormat="1" ht="11.25"/>
    <row r="617" s="5" customFormat="1" ht="11.25"/>
    <row r="618" s="5" customFormat="1" ht="11.25"/>
    <row r="619" s="5" customFormat="1" ht="11.25"/>
    <row r="620" s="5" customFormat="1" ht="11.25"/>
    <row r="621" s="5" customFormat="1" ht="11.25"/>
    <row r="622" s="5" customFormat="1" ht="11.25"/>
    <row r="623" s="5" customFormat="1" ht="11.25"/>
    <row r="624" s="5" customFormat="1" ht="11.25"/>
    <row r="625" s="5" customFormat="1" ht="11.25"/>
    <row r="626" s="5" customFormat="1" ht="11.25"/>
    <row r="627" s="5" customFormat="1" ht="11.25"/>
    <row r="628" s="5" customFormat="1" ht="11.25"/>
    <row r="629" s="5" customFormat="1" ht="11.25"/>
    <row r="630" s="5" customFormat="1" ht="11.25"/>
    <row r="631" s="5" customFormat="1" ht="11.25"/>
    <row r="632" s="5" customFormat="1" ht="11.25"/>
    <row r="633" s="5" customFormat="1" ht="11.25"/>
    <row r="634" s="5" customFormat="1" ht="11.25"/>
    <row r="635" s="5" customFormat="1" ht="11.25"/>
    <row r="636" s="5" customFormat="1" ht="11.25"/>
    <row r="637" s="5" customFormat="1" ht="11.25"/>
    <row r="638" s="5" customFormat="1" ht="11.25"/>
    <row r="639" s="5" customFormat="1" ht="11.25"/>
    <row r="640" s="5" customFormat="1" ht="11.25"/>
    <row r="641" s="5" customFormat="1" ht="11.25"/>
    <row r="642" s="5" customFormat="1" ht="11.25"/>
    <row r="643" s="5" customFormat="1" ht="11.25"/>
    <row r="644" s="5" customFormat="1" ht="11.25"/>
    <row r="645" s="5" customFormat="1" ht="11.25"/>
    <row r="646" s="5" customFormat="1" ht="11.25"/>
    <row r="647" s="5" customFormat="1" ht="11.25"/>
    <row r="648" s="5" customFormat="1" ht="11.25"/>
    <row r="649" s="5" customFormat="1" ht="11.25"/>
    <row r="650" s="5" customFormat="1" ht="11.25"/>
    <row r="651" s="5" customFormat="1" ht="11.25"/>
    <row r="652" s="5" customFormat="1" ht="11.25"/>
    <row r="653" s="5" customFormat="1" ht="11.25"/>
    <row r="654" s="5" customFormat="1" ht="11.25"/>
    <row r="655" s="5" customFormat="1" ht="11.25"/>
    <row r="656" s="5" customFormat="1" ht="11.25"/>
    <row r="657" s="5" customFormat="1" ht="11.25"/>
    <row r="658" s="5" customFormat="1" ht="11.25"/>
    <row r="659" s="5" customFormat="1" ht="11.25"/>
    <row r="660" s="5" customFormat="1" ht="11.25"/>
    <row r="661" s="5" customFormat="1" ht="11.25"/>
    <row r="662" s="5" customFormat="1" ht="11.25"/>
    <row r="663" s="5" customFormat="1" ht="11.25"/>
    <row r="664" s="5" customFormat="1" ht="11.25"/>
    <row r="665" s="5" customFormat="1" ht="11.25"/>
    <row r="666" s="5" customFormat="1" ht="11.25"/>
    <row r="667" s="5" customFormat="1" ht="11.25"/>
    <row r="668" s="5" customFormat="1" ht="11.25"/>
    <row r="669" s="5" customFormat="1" ht="11.25"/>
    <row r="670" s="5" customFormat="1" ht="11.25"/>
    <row r="671" s="5" customFormat="1" ht="11.25"/>
    <row r="672" s="5" customFormat="1" ht="11.25"/>
    <row r="673" s="5" customFormat="1" ht="11.25"/>
    <row r="674" s="5" customFormat="1" ht="11.25"/>
    <row r="675" s="5" customFormat="1" ht="11.25"/>
    <row r="676" s="5" customFormat="1" ht="11.25"/>
    <row r="677" s="5" customFormat="1" ht="11.25"/>
    <row r="678" s="5" customFormat="1" ht="11.25"/>
    <row r="679" s="5" customFormat="1" ht="11.25"/>
    <row r="680" s="5" customFormat="1" ht="11.25"/>
    <row r="681" s="5" customFormat="1" ht="11.25"/>
    <row r="682" s="5" customFormat="1" ht="11.25"/>
    <row r="683" s="5" customFormat="1" ht="11.25"/>
    <row r="684" s="5" customFormat="1" ht="11.25"/>
    <row r="685" s="5" customFormat="1" ht="11.25"/>
    <row r="686" s="5" customFormat="1" ht="11.25"/>
    <row r="687" s="5" customFormat="1" ht="11.25"/>
    <row r="688" s="5" customFormat="1" ht="11.25"/>
    <row r="689" s="5" customFormat="1" ht="11.25"/>
    <row r="690" s="5" customFormat="1" ht="11.25"/>
    <row r="691" s="5" customFormat="1" ht="11.25"/>
    <row r="692" s="5" customFormat="1" ht="11.25"/>
    <row r="693" s="5" customFormat="1" ht="11.25"/>
    <row r="694" s="5" customFormat="1" ht="11.25"/>
    <row r="695" s="5" customFormat="1" ht="11.25"/>
    <row r="696" s="5" customFormat="1" ht="11.25"/>
    <row r="697" s="5" customFormat="1" ht="11.25"/>
    <row r="698" s="5" customFormat="1" ht="11.25"/>
    <row r="699" s="5" customFormat="1" ht="11.25"/>
    <row r="700" s="5" customFormat="1" ht="11.25"/>
    <row r="701" s="5" customFormat="1" ht="11.25"/>
    <row r="702" s="5" customFormat="1" ht="11.25"/>
    <row r="703" s="5" customFormat="1" ht="11.25"/>
    <row r="704" s="5" customFormat="1" ht="11.25"/>
    <row r="705" s="5" customFormat="1" ht="11.25"/>
    <row r="706" s="5" customFormat="1" ht="11.25"/>
    <row r="707" s="5" customFormat="1" ht="11.25"/>
    <row r="708" s="5" customFormat="1" ht="11.25"/>
    <row r="709" s="5" customFormat="1" ht="11.25"/>
    <row r="710" s="5" customFormat="1" ht="11.25"/>
    <row r="711" s="5" customFormat="1" ht="11.25"/>
    <row r="712" s="5" customFormat="1" ht="11.25"/>
    <row r="713" s="5" customFormat="1" ht="11.25"/>
    <row r="714" s="5" customFormat="1" ht="11.25"/>
    <row r="715" s="5" customFormat="1" ht="11.25"/>
    <row r="716" s="5" customFormat="1" ht="11.25"/>
    <row r="717" s="5" customFormat="1" ht="11.25"/>
    <row r="718" s="5" customFormat="1" ht="11.25"/>
    <row r="719" s="5" customFormat="1" ht="11.25"/>
    <row r="720" s="5" customFormat="1" ht="11.25"/>
    <row r="721" s="5" customFormat="1" ht="11.25"/>
    <row r="722" s="5" customFormat="1" ht="11.25"/>
    <row r="723" s="5" customFormat="1" ht="11.25"/>
    <row r="724" s="5" customFormat="1" ht="11.25"/>
    <row r="725" s="5" customFormat="1" ht="11.25"/>
    <row r="726" s="5" customFormat="1" ht="11.25"/>
    <row r="727" s="5" customFormat="1" ht="11.25"/>
    <row r="728" s="5" customFormat="1" ht="11.25"/>
    <row r="729" s="5" customFormat="1" ht="11.25"/>
    <row r="730" s="5" customFormat="1" ht="11.25"/>
    <row r="731" s="5" customFormat="1" ht="11.25"/>
    <row r="732" s="5" customFormat="1" ht="11.25"/>
    <row r="733" s="5" customFormat="1" ht="11.25"/>
    <row r="734" s="5" customFormat="1" ht="11.25"/>
    <row r="735" s="5" customFormat="1" ht="11.25"/>
    <row r="736" s="5" customFormat="1" ht="11.25"/>
    <row r="737" s="5" customFormat="1" ht="11.25"/>
    <row r="738" s="5" customFormat="1" ht="11.25"/>
    <row r="739" s="5" customFormat="1" ht="11.25"/>
    <row r="740" s="5" customFormat="1" ht="11.25"/>
    <row r="741" s="5" customFormat="1" ht="11.25"/>
    <row r="742" s="5" customFormat="1" ht="11.25"/>
    <row r="743" s="5" customFormat="1" ht="11.25"/>
    <row r="744" s="5" customFormat="1" ht="11.25"/>
    <row r="745" s="5" customFormat="1" ht="11.25"/>
    <row r="746" s="5" customFormat="1" ht="11.25"/>
    <row r="747" s="5" customFormat="1" ht="11.25"/>
    <row r="748" s="5" customFormat="1" ht="11.25"/>
    <row r="749" s="5" customFormat="1" ht="11.25"/>
    <row r="750" s="5" customFormat="1" ht="11.25"/>
    <row r="751" s="5" customFormat="1" ht="11.25"/>
    <row r="752" s="5" customFormat="1" ht="11.25"/>
    <row r="753" s="5" customFormat="1" ht="11.25"/>
    <row r="754" s="5" customFormat="1" ht="11.25"/>
    <row r="755" s="5" customFormat="1" ht="11.25"/>
    <row r="756" s="5" customFormat="1" ht="11.25"/>
    <row r="757" s="5" customFormat="1" ht="11.25"/>
    <row r="758" s="5" customFormat="1" ht="11.25"/>
    <row r="759" s="5" customFormat="1" ht="11.25"/>
    <row r="760" s="5" customFormat="1" ht="11.25"/>
    <row r="761" s="5" customFormat="1" ht="11.25"/>
    <row r="762" s="5" customFormat="1" ht="11.25"/>
    <row r="763" s="5" customFormat="1" ht="11.25"/>
    <row r="764" s="5" customFormat="1" ht="11.25"/>
    <row r="765" s="5" customFormat="1" ht="11.25"/>
    <row r="766" s="5" customFormat="1" ht="11.25"/>
    <row r="767" s="5" customFormat="1" ht="11.25"/>
    <row r="768" s="5" customFormat="1" ht="11.25"/>
    <row r="769" s="5" customFormat="1" ht="11.25"/>
    <row r="770" s="5" customFormat="1" ht="11.25"/>
    <row r="771" s="5" customFormat="1" ht="11.25"/>
    <row r="772" s="5" customFormat="1" ht="11.25"/>
    <row r="773" s="5" customFormat="1" ht="11.25"/>
    <row r="774" s="5" customFormat="1" ht="11.25"/>
    <row r="775" s="5" customFormat="1" ht="11.25"/>
    <row r="776" s="5" customFormat="1" ht="11.25"/>
    <row r="777" s="5" customFormat="1" ht="11.25"/>
    <row r="778" s="5" customFormat="1" ht="11.25"/>
    <row r="779" s="5" customFormat="1" ht="11.25"/>
    <row r="780" s="5" customFormat="1" ht="11.25"/>
    <row r="781" s="5" customFormat="1" ht="11.25"/>
    <row r="782" s="5" customFormat="1" ht="11.25"/>
    <row r="783" s="5" customFormat="1" ht="11.25"/>
    <row r="784" s="5" customFormat="1" ht="11.25"/>
    <row r="785" s="5" customFormat="1" ht="11.25"/>
    <row r="786" s="5" customFormat="1" ht="11.25"/>
    <row r="787" s="5" customFormat="1" ht="11.25"/>
    <row r="788" s="5" customFormat="1" ht="11.25"/>
    <row r="789" s="5" customFormat="1" ht="11.25"/>
    <row r="790" s="5" customFormat="1" ht="11.25"/>
    <row r="791" s="5" customFormat="1" ht="11.25"/>
    <row r="792" s="5" customFormat="1" ht="11.25"/>
    <row r="793" s="5" customFormat="1" ht="11.25"/>
    <row r="794" s="5" customFormat="1" ht="11.25"/>
    <row r="795" s="5" customFormat="1" ht="11.25"/>
    <row r="796" s="5" customFormat="1" ht="11.25"/>
    <row r="797" s="5" customFormat="1" ht="11.25"/>
    <row r="798" s="5" customFormat="1" ht="11.25"/>
    <row r="799" s="5" customFormat="1" ht="11.25"/>
    <row r="800" s="5" customFormat="1" ht="11.25"/>
    <row r="801" s="5" customFormat="1" ht="11.25"/>
    <row r="802" s="5" customFormat="1" ht="11.25"/>
    <row r="803" s="5" customFormat="1" ht="11.25"/>
    <row r="804" s="5" customFormat="1" ht="11.25"/>
    <row r="805" s="5" customFormat="1" ht="11.25"/>
    <row r="806" s="5" customFormat="1" ht="11.25"/>
    <row r="807" s="5" customFormat="1" ht="11.25"/>
    <row r="808" s="5" customFormat="1" ht="11.25"/>
    <row r="809" s="5" customFormat="1" ht="11.25"/>
    <row r="810" s="5" customFormat="1" ht="11.25"/>
    <row r="811" s="5" customFormat="1" ht="11.25"/>
    <row r="812" s="5" customFormat="1" ht="11.25"/>
    <row r="813" s="5" customFormat="1" ht="11.25"/>
    <row r="814" s="5" customFormat="1" ht="11.25"/>
    <row r="815" s="5" customFormat="1" ht="11.25"/>
    <row r="816" s="5" customFormat="1" ht="11.25"/>
    <row r="817" s="5" customFormat="1" ht="11.25"/>
    <row r="818" s="5" customFormat="1" ht="11.25"/>
    <row r="819" s="5" customFormat="1" ht="11.25"/>
    <row r="820" s="5" customFormat="1" ht="11.25"/>
    <row r="821" s="5" customFormat="1" ht="11.25"/>
    <row r="822" s="5" customFormat="1" ht="11.25"/>
    <row r="823" s="5" customFormat="1" ht="11.25"/>
    <row r="824" s="5" customFormat="1" ht="11.25"/>
    <row r="825" s="5" customFormat="1" ht="11.25"/>
    <row r="826" s="5" customFormat="1" ht="11.25"/>
    <row r="827" s="5" customFormat="1" ht="11.25"/>
    <row r="828" s="5" customFormat="1" ht="11.25"/>
    <row r="829" s="5" customFormat="1" ht="11.25"/>
    <row r="830" s="5" customFormat="1" ht="11.25"/>
    <row r="831" s="5" customFormat="1" ht="11.25"/>
    <row r="832" s="5" customFormat="1" ht="11.25"/>
    <row r="833" s="5" customFormat="1" ht="11.25"/>
    <row r="834" s="5" customFormat="1" ht="11.25"/>
    <row r="835" s="5" customFormat="1" ht="11.25"/>
    <row r="836" s="5" customFormat="1" ht="11.25"/>
    <row r="837" s="5" customFormat="1" ht="11.25"/>
    <row r="838" s="5" customFormat="1" ht="11.25"/>
    <row r="839" s="5" customFormat="1" ht="11.25"/>
    <row r="840" s="5" customFormat="1" ht="11.25"/>
    <row r="841" s="5" customFormat="1" ht="11.25"/>
    <row r="842" s="5" customFormat="1" ht="11.25"/>
    <row r="843" s="5" customFormat="1" ht="11.25"/>
    <row r="844" s="5" customFormat="1" ht="11.25"/>
    <row r="845" s="5" customFormat="1" ht="11.25"/>
    <row r="846" s="5" customFormat="1" ht="11.25"/>
    <row r="847" s="5" customFormat="1" ht="11.25"/>
    <row r="848" s="5" customFormat="1" ht="11.25"/>
    <row r="849" s="5" customFormat="1" ht="11.25"/>
    <row r="850" s="5" customFormat="1" ht="11.25"/>
    <row r="851" s="5" customFormat="1" ht="11.25"/>
    <row r="852" s="5" customFormat="1" ht="11.25"/>
    <row r="853" s="5" customFormat="1" ht="11.25"/>
    <row r="854" s="5" customFormat="1" ht="11.25"/>
    <row r="855" s="5" customFormat="1" ht="11.25"/>
    <row r="856" s="5" customFormat="1" ht="11.25"/>
    <row r="857" s="5" customFormat="1" ht="11.25"/>
    <row r="858" s="5" customFormat="1" ht="11.25"/>
    <row r="859" s="5" customFormat="1" ht="11.25"/>
    <row r="860" s="5" customFormat="1" ht="11.25"/>
    <row r="861" s="5" customFormat="1" ht="11.25"/>
    <row r="862" s="5" customFormat="1" ht="11.25"/>
    <row r="863" s="5" customFormat="1" ht="11.25"/>
    <row r="864" s="5" customFormat="1" ht="11.25"/>
    <row r="865" s="5" customFormat="1" ht="11.25"/>
    <row r="866" s="5" customFormat="1" ht="11.25"/>
    <row r="867" s="5" customFormat="1" ht="11.25"/>
    <row r="868" s="5" customFormat="1" ht="11.25"/>
    <row r="869" s="5" customFormat="1" ht="11.25"/>
    <row r="870" s="5" customFormat="1" ht="11.25"/>
    <row r="871" s="5" customFormat="1" ht="11.25"/>
    <row r="872" s="5" customFormat="1" ht="11.25"/>
    <row r="873" s="5" customFormat="1" ht="11.25"/>
    <row r="874" s="5" customFormat="1" ht="11.25"/>
    <row r="875" s="5" customFormat="1" ht="11.25"/>
    <row r="876" s="5" customFormat="1" ht="11.25"/>
    <row r="877" s="5" customFormat="1" ht="11.25"/>
    <row r="878" s="5" customFormat="1" ht="11.25"/>
    <row r="879" s="5" customFormat="1" ht="11.25"/>
    <row r="880" s="5" customFormat="1" ht="11.25"/>
    <row r="881" s="5" customFormat="1" ht="11.25"/>
    <row r="882" s="5" customFormat="1" ht="11.25"/>
    <row r="883" s="5" customFormat="1" ht="11.25"/>
    <row r="884" s="5" customFormat="1" ht="11.25"/>
    <row r="885" s="5" customFormat="1" ht="11.25"/>
    <row r="886" s="5" customFormat="1" ht="11.25"/>
    <row r="887" s="5" customFormat="1" ht="11.25"/>
    <row r="888" s="5" customFormat="1" ht="11.25"/>
    <row r="889" s="5" customFormat="1" ht="11.25"/>
    <row r="890" s="5" customFormat="1" ht="11.25"/>
    <row r="891" s="5" customFormat="1" ht="11.25"/>
    <row r="892" s="5" customFormat="1" ht="11.25"/>
    <row r="893" s="5" customFormat="1" ht="11.25"/>
    <row r="894" s="5" customFormat="1" ht="11.25"/>
    <row r="895" s="5" customFormat="1" ht="11.25"/>
    <row r="896" s="5" customFormat="1" ht="11.25"/>
    <row r="897" s="5" customFormat="1" ht="11.25"/>
    <row r="898" s="5" customFormat="1" ht="11.25"/>
    <row r="899" s="5" customFormat="1" ht="11.25"/>
    <row r="900" s="5" customFormat="1" ht="11.25"/>
    <row r="901" s="5" customFormat="1" ht="11.25"/>
    <row r="902" s="5" customFormat="1" ht="11.25"/>
    <row r="903" s="5" customFormat="1" ht="11.25"/>
    <row r="904" s="5" customFormat="1" ht="11.25"/>
    <row r="905" s="5" customFormat="1" ht="11.25"/>
    <row r="906" s="5" customFormat="1" ht="11.25"/>
    <row r="907" s="5" customFormat="1" ht="11.25"/>
    <row r="908" s="5" customFormat="1" ht="11.25"/>
    <row r="909" s="5" customFormat="1" ht="11.25"/>
    <row r="910" s="5" customFormat="1" ht="11.25"/>
    <row r="911" s="5" customFormat="1" ht="11.25"/>
    <row r="912" s="5" customFormat="1" ht="11.25"/>
    <row r="913" s="5" customFormat="1" ht="11.25"/>
    <row r="914" s="5" customFormat="1" ht="11.25"/>
    <row r="915" s="5" customFormat="1" ht="11.25"/>
    <row r="916" s="5" customFormat="1" ht="11.25"/>
    <row r="917" s="5" customFormat="1" ht="11.25"/>
    <row r="918" s="5" customFormat="1" ht="11.25"/>
    <row r="919" s="5" customFormat="1" ht="11.25"/>
    <row r="920" s="5" customFormat="1" ht="11.25"/>
    <row r="921" s="5" customFormat="1" ht="11.25"/>
    <row r="922" s="5" customFormat="1" ht="11.25"/>
    <row r="923" s="5" customFormat="1" ht="11.25"/>
    <row r="924" s="5" customFormat="1" ht="11.25"/>
    <row r="925" s="5" customFormat="1" ht="11.25"/>
    <row r="926" s="5" customFormat="1" ht="11.25"/>
    <row r="927" s="5" customFormat="1" ht="11.25"/>
    <row r="928" s="5" customFormat="1" ht="11.25"/>
    <row r="929" s="5" customFormat="1" ht="11.25"/>
    <row r="930" s="5" customFormat="1" ht="11.25"/>
    <row r="931" s="5" customFormat="1" ht="11.25"/>
    <row r="932" s="5" customFormat="1" ht="11.25"/>
    <row r="933" s="5" customFormat="1" ht="11.25"/>
    <row r="934" s="5" customFormat="1" ht="11.25"/>
    <row r="935" s="5" customFormat="1" ht="11.25"/>
    <row r="936" s="5" customFormat="1" ht="11.25"/>
    <row r="937" s="5" customFormat="1" ht="11.25"/>
    <row r="938" s="5" customFormat="1" ht="11.25"/>
    <row r="939" s="5" customFormat="1" ht="11.25"/>
    <row r="940" s="5" customFormat="1" ht="11.25"/>
    <row r="941" s="5" customFormat="1" ht="11.25"/>
    <row r="942" s="5" customFormat="1" ht="11.25"/>
    <row r="943" s="5" customFormat="1" ht="11.25"/>
    <row r="944" s="5" customFormat="1" ht="11.25"/>
    <row r="945" s="5" customFormat="1" ht="11.25"/>
    <row r="946" s="5" customFormat="1" ht="11.25"/>
    <row r="947" s="5" customFormat="1" ht="11.25"/>
    <row r="948" s="5" customFormat="1" ht="11.25"/>
    <row r="949" s="5" customFormat="1" ht="11.25"/>
    <row r="950" s="5" customFormat="1" ht="11.25"/>
    <row r="951" s="5" customFormat="1" ht="11.25"/>
    <row r="952" s="5" customFormat="1" ht="11.25"/>
    <row r="953" s="5" customFormat="1" ht="11.25"/>
    <row r="954" s="5" customFormat="1" ht="11.25"/>
    <row r="955" s="5" customFormat="1" ht="11.25"/>
    <row r="956" s="5" customFormat="1" ht="11.25"/>
    <row r="957" s="5" customFormat="1" ht="11.25"/>
    <row r="958" s="5" customFormat="1" ht="11.25"/>
    <row r="959" s="5" customFormat="1" ht="11.25"/>
    <row r="960" s="5" customFormat="1" ht="11.25"/>
    <row r="961" s="5" customFormat="1" ht="11.25"/>
    <row r="962" s="5" customFormat="1" ht="11.25"/>
    <row r="963" s="5" customFormat="1" ht="11.25"/>
    <row r="964" s="5" customFormat="1" ht="11.25"/>
    <row r="965" s="5" customFormat="1" ht="11.25"/>
    <row r="966" s="5" customFormat="1" ht="11.25"/>
    <row r="967" s="5" customFormat="1" ht="11.25"/>
    <row r="968" s="5" customFormat="1" ht="11.25"/>
    <row r="969" s="5" customFormat="1" ht="11.25"/>
    <row r="970" s="5" customFormat="1" ht="11.25"/>
    <row r="971" s="5" customFormat="1" ht="11.25"/>
    <row r="972" s="5" customFormat="1" ht="11.25"/>
    <row r="973" s="5" customFormat="1" ht="11.25"/>
    <row r="974" s="5" customFormat="1" ht="11.25"/>
    <row r="975" s="5" customFormat="1" ht="11.25"/>
    <row r="976" s="5" customFormat="1" ht="11.25"/>
    <row r="977" s="5" customFormat="1" ht="11.25"/>
    <row r="978" s="5" customFormat="1" ht="11.25"/>
    <row r="979" s="5" customFormat="1" ht="11.25"/>
    <row r="980" s="5" customFormat="1" ht="11.25"/>
    <row r="981" s="5" customFormat="1" ht="11.25"/>
    <row r="982" s="5" customFormat="1" ht="11.25"/>
    <row r="983" s="5" customFormat="1" ht="11.25"/>
    <row r="984" s="5" customFormat="1" ht="11.25"/>
    <row r="985" s="5" customFormat="1" ht="11.25"/>
    <row r="986" s="5" customFormat="1" ht="11.25"/>
    <row r="987" s="5" customFormat="1" ht="11.25"/>
    <row r="988" s="5" customFormat="1" ht="11.25"/>
    <row r="989" s="5" customFormat="1" ht="11.25"/>
    <row r="990" s="5" customFormat="1" ht="11.25"/>
    <row r="991" s="5" customFormat="1" ht="11.25"/>
    <row r="992" s="5" customFormat="1" ht="11.25"/>
    <row r="993" s="5" customFormat="1" ht="11.25"/>
    <row r="994" s="5" customFormat="1" ht="11.25"/>
    <row r="995" s="5" customFormat="1" ht="11.25"/>
    <row r="996" s="5" customFormat="1" ht="11.25"/>
    <row r="997" s="5" customFormat="1" ht="11.25"/>
    <row r="998" s="5" customFormat="1" ht="11.25"/>
    <row r="999" s="5" customFormat="1" ht="11.25"/>
    <row r="1000" s="5" customFormat="1" ht="11.25"/>
    <row r="1001" s="5" customFormat="1" ht="11.25"/>
    <row r="1002" s="5" customFormat="1" ht="11.25"/>
    <row r="1003" s="5" customFormat="1" ht="11.25"/>
    <row r="1004" s="5" customFormat="1" ht="11.25"/>
    <row r="1005" s="5" customFormat="1" ht="11.25"/>
    <row r="1006" s="5" customFormat="1" ht="11.25"/>
    <row r="1007" s="5" customFormat="1" ht="11.25"/>
    <row r="1008" s="5" customFormat="1" ht="11.25"/>
    <row r="1009" s="5" customFormat="1" ht="11.25"/>
    <row r="1010" s="5" customFormat="1" ht="11.25"/>
    <row r="1011" s="5" customFormat="1" ht="11.25"/>
    <row r="1012" s="5" customFormat="1" ht="11.25"/>
    <row r="1013" s="5" customFormat="1" ht="11.25"/>
    <row r="1014" s="5" customFormat="1" ht="11.25"/>
    <row r="1015" s="5" customFormat="1" ht="11.25"/>
    <row r="1016" s="5" customFormat="1" ht="11.25"/>
    <row r="1017" s="5" customFormat="1" ht="11.25"/>
    <row r="1018" s="5" customFormat="1" ht="11.25"/>
    <row r="1019" s="5" customFormat="1" ht="11.25"/>
    <row r="1020" s="5" customFormat="1" ht="11.25"/>
    <row r="1021" s="5" customFormat="1" ht="11.25"/>
    <row r="1022" s="5" customFormat="1" ht="11.25"/>
    <row r="1023" s="5" customFormat="1" ht="11.25"/>
    <row r="1024" s="5" customFormat="1" ht="11.25"/>
    <row r="1025" s="5" customFormat="1" ht="11.25"/>
    <row r="1026" s="5" customFormat="1" ht="11.25"/>
    <row r="1027" s="5" customFormat="1" ht="11.25"/>
    <row r="1028" s="5" customFormat="1" ht="11.25"/>
    <row r="1029" s="5" customFormat="1" ht="11.25"/>
    <row r="1030" s="5" customFormat="1" ht="11.25"/>
    <row r="1031" s="5" customFormat="1" ht="11.25"/>
    <row r="1032" s="5" customFormat="1" ht="11.25"/>
    <row r="1033" s="5" customFormat="1" ht="11.25"/>
    <row r="1034" s="5" customFormat="1" ht="11.25"/>
    <row r="1035" s="5" customFormat="1" ht="11.25"/>
    <row r="1036" s="5" customFormat="1" ht="11.25"/>
    <row r="1037" s="5" customFormat="1" ht="11.25"/>
    <row r="1038" s="5" customFormat="1" ht="11.25"/>
    <row r="1039" s="5" customFormat="1" ht="11.25"/>
    <row r="1040" s="5" customFormat="1" ht="11.25"/>
    <row r="1041" s="5" customFormat="1" ht="11.25"/>
    <row r="1042" s="5" customFormat="1" ht="11.25"/>
    <row r="1043" s="5" customFormat="1" ht="11.25"/>
    <row r="1044" s="5" customFormat="1" ht="11.25"/>
    <row r="1045" s="5" customFormat="1" ht="11.25"/>
    <row r="1046" s="5" customFormat="1" ht="11.25"/>
    <row r="1047" s="5" customFormat="1" ht="11.25"/>
    <row r="1048" s="5" customFormat="1" ht="11.25"/>
    <row r="1049" s="5" customFormat="1" ht="11.25"/>
    <row r="1050" s="5" customFormat="1" ht="11.25"/>
    <row r="1051" s="5" customFormat="1" ht="11.25"/>
    <row r="1052" s="5" customFormat="1" ht="11.25"/>
    <row r="1053" s="5" customFormat="1" ht="11.25"/>
    <row r="1054" s="5" customFormat="1" ht="11.25"/>
    <row r="1055" s="5" customFormat="1" ht="11.25"/>
    <row r="1056" s="5" customFormat="1" ht="11.25"/>
    <row r="1057" s="5" customFormat="1" ht="11.25"/>
    <row r="1058" s="5" customFormat="1" ht="11.25"/>
    <row r="1059" s="5" customFormat="1" ht="11.25"/>
    <row r="1060" s="5" customFormat="1" ht="11.25"/>
    <row r="1061" s="5" customFormat="1" ht="11.25"/>
    <row r="1062" s="5" customFormat="1" ht="11.25"/>
    <row r="1063" s="5" customFormat="1" ht="11.25"/>
    <row r="1064" s="5" customFormat="1" ht="11.25"/>
    <row r="1065" s="5" customFormat="1" ht="11.25"/>
    <row r="1066" s="5" customFormat="1" ht="11.25"/>
    <row r="1067" s="5" customFormat="1" ht="11.25"/>
    <row r="1068" s="5" customFormat="1" ht="11.25"/>
    <row r="1069" s="5" customFormat="1" ht="11.25"/>
    <row r="1070" s="5" customFormat="1" ht="11.25"/>
    <row r="1071" s="5" customFormat="1" ht="11.25"/>
    <row r="1072" s="5" customFormat="1" ht="11.25"/>
    <row r="1073" s="5" customFormat="1" ht="11.25"/>
    <row r="1074" s="5" customFormat="1" ht="11.25"/>
    <row r="1075" s="5" customFormat="1" ht="11.25"/>
    <row r="1076" s="5" customFormat="1" ht="11.25"/>
    <row r="1077" s="5" customFormat="1" ht="11.25"/>
    <row r="1078" s="5" customFormat="1" ht="11.25"/>
    <row r="1079" s="5" customFormat="1" ht="11.25"/>
    <row r="1080" s="5" customFormat="1" ht="11.25"/>
    <row r="1081" s="5" customFormat="1" ht="11.25"/>
    <row r="1082" s="5" customFormat="1" ht="11.25"/>
    <row r="1083" s="5" customFormat="1" ht="11.25"/>
    <row r="1084" s="5" customFormat="1" ht="11.25"/>
    <row r="1085" s="5" customFormat="1" ht="11.25"/>
    <row r="1086" s="5" customFormat="1" ht="11.25"/>
    <row r="1087" s="5" customFormat="1" ht="11.25"/>
    <row r="1088" s="5" customFormat="1" ht="11.25"/>
    <row r="1089" s="5" customFormat="1" ht="11.25"/>
    <row r="1090" s="5" customFormat="1" ht="11.25"/>
    <row r="1091" s="5" customFormat="1" ht="11.25"/>
    <row r="1092" s="5" customFormat="1" ht="11.25"/>
    <row r="1093" s="5" customFormat="1" ht="11.25"/>
    <row r="1094" s="5" customFormat="1" ht="11.25"/>
    <row r="1095" s="5" customFormat="1" ht="11.25"/>
    <row r="1096" s="5" customFormat="1" ht="11.25"/>
    <row r="1097" s="5" customFormat="1" ht="11.25"/>
    <row r="1098" s="5" customFormat="1" ht="11.25"/>
    <row r="1099" s="5" customFormat="1" ht="11.25"/>
    <row r="1100" s="5" customFormat="1" ht="11.25"/>
    <row r="1101" s="5" customFormat="1" ht="11.25"/>
    <row r="1102" s="5" customFormat="1" ht="11.25"/>
    <row r="1103" s="5" customFormat="1" ht="11.25"/>
    <row r="1104" s="5" customFormat="1" ht="11.25"/>
    <row r="1105" s="5" customFormat="1" ht="11.25"/>
    <row r="1106" s="5" customFormat="1" ht="11.25"/>
    <row r="1107" s="5" customFormat="1" ht="11.25"/>
    <row r="1108" s="5" customFormat="1" ht="11.25"/>
    <row r="1109" s="5" customFormat="1" ht="11.25"/>
    <row r="1110" s="5" customFormat="1" ht="11.25"/>
    <row r="1111" s="5" customFormat="1" ht="11.25"/>
    <row r="1112" s="5" customFormat="1" ht="11.25"/>
    <row r="1113" s="5" customFormat="1" ht="11.25"/>
    <row r="1114" s="5" customFormat="1" ht="11.25"/>
    <row r="1115" s="5" customFormat="1" ht="11.25"/>
    <row r="1116" s="5" customFormat="1" ht="11.25"/>
  </sheetData>
  <mergeCells count="29">
    <mergeCell ref="E6:H6"/>
    <mergeCell ref="A21:B21"/>
    <mergeCell ref="I15:I16"/>
    <mergeCell ref="A22:B22"/>
    <mergeCell ref="D15:F15"/>
    <mergeCell ref="G15:G16"/>
    <mergeCell ref="H15:H16"/>
    <mergeCell ref="I6:J6"/>
    <mergeCell ref="E7:H7"/>
    <mergeCell ref="I5:J5"/>
    <mergeCell ref="A11:B11"/>
    <mergeCell ref="A12:B12"/>
    <mergeCell ref="A28:B28"/>
    <mergeCell ref="A15:A16"/>
    <mergeCell ref="B15:B16"/>
    <mergeCell ref="C15:C16"/>
    <mergeCell ref="A17:I17"/>
    <mergeCell ref="C6:D6"/>
    <mergeCell ref="A10:B10"/>
    <mergeCell ref="I7:J7"/>
    <mergeCell ref="A1:B8"/>
    <mergeCell ref="C1:H5"/>
    <mergeCell ref="E8:H8"/>
    <mergeCell ref="I8:J8"/>
    <mergeCell ref="C7:D8"/>
    <mergeCell ref="I1:J1"/>
    <mergeCell ref="I2:J2"/>
    <mergeCell ref="I3:J3"/>
    <mergeCell ref="I4:J4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62"/>
  <sheetViews>
    <sheetView showGridLines="0" topLeftCell="A16" zoomScale="120" zoomScaleNormal="120" workbookViewId="0">
      <selection activeCell="I18" sqref="I18"/>
    </sheetView>
  </sheetViews>
  <sheetFormatPr baseColWidth="10" defaultRowHeight="12.75"/>
  <cols>
    <col min="1" max="1" width="7.5703125" style="4" customWidth="1"/>
    <col min="2" max="2" width="16.85546875" style="4" customWidth="1"/>
    <col min="3" max="3" width="27.28515625" style="4" customWidth="1"/>
    <col min="4" max="4" width="16.140625" style="4" customWidth="1"/>
    <col min="5" max="5" width="7.42578125" style="4" hidden="1" customWidth="1"/>
    <col min="6" max="6" width="9.5703125" style="4" customWidth="1"/>
    <col min="7" max="7" width="9.85546875" style="4" customWidth="1"/>
    <col min="8" max="8" width="5.7109375" style="4" customWidth="1"/>
    <col min="9" max="9" width="13.28515625" style="4" customWidth="1"/>
    <col min="10" max="10" width="7.28515625" style="4" customWidth="1"/>
    <col min="11" max="11" width="10.42578125" style="4" customWidth="1"/>
    <col min="12" max="12" width="9.42578125" style="4" customWidth="1"/>
    <col min="13" max="13" width="8.5703125" style="4" customWidth="1"/>
    <col min="14" max="14" width="8.42578125" style="4" customWidth="1"/>
    <col min="15" max="16384" width="11.42578125" style="4"/>
  </cols>
  <sheetData>
    <row r="1" spans="1:10" ht="12.75" customHeight="1">
      <c r="A1" s="296"/>
      <c r="B1" s="297"/>
      <c r="C1" s="302" t="s">
        <v>173</v>
      </c>
      <c r="D1" s="302"/>
      <c r="E1" s="302"/>
      <c r="F1" s="302"/>
      <c r="G1" s="302"/>
      <c r="H1" s="302"/>
      <c r="I1" s="307" t="s">
        <v>162</v>
      </c>
      <c r="J1" s="308"/>
    </row>
    <row r="2" spans="1:10" ht="12.75" customHeight="1">
      <c r="A2" s="298"/>
      <c r="B2" s="299"/>
      <c r="C2" s="303"/>
      <c r="D2" s="303"/>
      <c r="E2" s="303"/>
      <c r="F2" s="303"/>
      <c r="G2" s="303"/>
      <c r="H2" s="303"/>
      <c r="I2" s="304" t="s">
        <v>163</v>
      </c>
      <c r="J2" s="305"/>
    </row>
    <row r="3" spans="1:10" ht="12.75" customHeight="1">
      <c r="A3" s="298"/>
      <c r="B3" s="299"/>
      <c r="C3" s="303"/>
      <c r="D3" s="303"/>
      <c r="E3" s="303"/>
      <c r="F3" s="303"/>
      <c r="G3" s="303"/>
      <c r="H3" s="303"/>
      <c r="I3" s="304" t="s">
        <v>164</v>
      </c>
      <c r="J3" s="305"/>
    </row>
    <row r="4" spans="1:10" ht="12.75" customHeight="1">
      <c r="A4" s="298"/>
      <c r="B4" s="299"/>
      <c r="C4" s="303"/>
      <c r="D4" s="303"/>
      <c r="E4" s="303"/>
      <c r="F4" s="303"/>
      <c r="G4" s="303"/>
      <c r="H4" s="303"/>
      <c r="I4" s="304" t="s">
        <v>175</v>
      </c>
      <c r="J4" s="305"/>
    </row>
    <row r="5" spans="1:10" s="14" customFormat="1" ht="18">
      <c r="A5" s="298"/>
      <c r="B5" s="299"/>
      <c r="C5" s="303"/>
      <c r="D5" s="303"/>
      <c r="E5" s="303"/>
      <c r="F5" s="303"/>
      <c r="G5" s="303"/>
      <c r="H5" s="303"/>
      <c r="I5" s="348" t="s">
        <v>149</v>
      </c>
      <c r="J5" s="349"/>
    </row>
    <row r="6" spans="1:10" ht="14.25" customHeight="1">
      <c r="A6" s="298"/>
      <c r="B6" s="299"/>
      <c r="C6" s="311" t="s">
        <v>165</v>
      </c>
      <c r="D6" s="311"/>
      <c r="E6" s="311" t="s">
        <v>166</v>
      </c>
      <c r="F6" s="311"/>
      <c r="G6" s="311"/>
      <c r="H6" s="311"/>
      <c r="I6" s="311" t="s">
        <v>167</v>
      </c>
      <c r="J6" s="312"/>
    </row>
    <row r="7" spans="1:10" s="6" customFormat="1" ht="14.25">
      <c r="A7" s="298"/>
      <c r="B7" s="299"/>
      <c r="C7" s="311" t="s">
        <v>168</v>
      </c>
      <c r="D7" s="311"/>
      <c r="E7" s="311" t="s">
        <v>169</v>
      </c>
      <c r="F7" s="311"/>
      <c r="G7" s="311"/>
      <c r="H7" s="311"/>
      <c r="I7" s="311" t="s">
        <v>171</v>
      </c>
      <c r="J7" s="312"/>
    </row>
    <row r="8" spans="1:10" s="6" customFormat="1" ht="14.25">
      <c r="A8" s="300"/>
      <c r="B8" s="301"/>
      <c r="C8" s="333"/>
      <c r="D8" s="333"/>
      <c r="E8" s="333" t="s">
        <v>170</v>
      </c>
      <c r="F8" s="333"/>
      <c r="G8" s="333"/>
      <c r="H8" s="333"/>
      <c r="I8" s="333" t="s">
        <v>172</v>
      </c>
      <c r="J8" s="334"/>
    </row>
    <row r="9" spans="1:10" s="6" customFormat="1" ht="15" customHeight="1">
      <c r="A9" s="378" t="s">
        <v>154</v>
      </c>
      <c r="B9" s="378"/>
      <c r="C9" s="378" t="s">
        <v>235</v>
      </c>
      <c r="D9" s="378"/>
      <c r="E9" s="10"/>
      <c r="F9" s="10"/>
      <c r="G9" s="136" t="s">
        <v>117</v>
      </c>
      <c r="H9" s="379"/>
      <c r="I9" s="379"/>
      <c r="J9" s="7"/>
    </row>
    <row r="10" spans="1:10" s="6" customFormat="1" ht="16.5">
      <c r="A10" s="375" t="s">
        <v>8</v>
      </c>
      <c r="B10" s="375"/>
      <c r="C10" s="278">
        <f>+'POA-01'!C10</f>
        <v>602219410</v>
      </c>
      <c r="D10" s="88"/>
      <c r="E10" s="10"/>
      <c r="F10" s="10"/>
      <c r="G10" s="10"/>
      <c r="H10" s="10"/>
      <c r="I10" s="10"/>
      <c r="J10" s="7"/>
    </row>
    <row r="11" spans="1:10" s="6" customFormat="1" ht="16.5">
      <c r="A11" s="375" t="s">
        <v>10</v>
      </c>
      <c r="B11" s="375"/>
      <c r="C11" s="68">
        <f>'POA-01'!D11</f>
        <v>0</v>
      </c>
      <c r="D11" s="88"/>
      <c r="E11" s="10"/>
      <c r="F11" s="10"/>
      <c r="G11" s="10"/>
      <c r="H11" s="10"/>
      <c r="I11" s="10"/>
      <c r="J11" s="7"/>
    </row>
    <row r="12" spans="1:10" s="6" customFormat="1" ht="15" customHeight="1">
      <c r="A12" s="375" t="s">
        <v>151</v>
      </c>
      <c r="B12" s="375"/>
      <c r="C12" s="68">
        <f>+'POA-01'!C12</f>
        <v>602219410</v>
      </c>
      <c r="D12" s="88"/>
      <c r="E12" s="10"/>
      <c r="F12" s="10"/>
      <c r="G12" s="10"/>
      <c r="H12" s="10"/>
      <c r="I12" s="10"/>
      <c r="J12" s="7"/>
    </row>
    <row r="13" spans="1:10" s="5" customFormat="1" ht="12.75" customHeight="1">
      <c r="A13" s="111"/>
      <c r="B13" s="111"/>
      <c r="C13" s="111"/>
      <c r="D13" s="111"/>
    </row>
    <row r="14" spans="1:10" s="8" customFormat="1" ht="14.25" thickBot="1">
      <c r="A14" s="89" t="s">
        <v>47</v>
      </c>
      <c r="B14" s="89"/>
      <c r="C14" s="89"/>
      <c r="D14" s="90" t="s">
        <v>48</v>
      </c>
    </row>
    <row r="15" spans="1:10" s="5" customFormat="1" ht="12.75" customHeight="1" thickBot="1">
      <c r="A15" s="134" t="s">
        <v>49</v>
      </c>
      <c r="B15" s="380" t="s">
        <v>34</v>
      </c>
      <c r="C15" s="381"/>
      <c r="D15" s="135" t="s">
        <v>26</v>
      </c>
    </row>
    <row r="16" spans="1:10" s="5" customFormat="1" ht="13.5" customHeight="1">
      <c r="A16" s="247">
        <v>2</v>
      </c>
      <c r="B16" s="382" t="s">
        <v>69</v>
      </c>
      <c r="C16" s="382"/>
      <c r="D16" s="250">
        <f>SUM(D17:D32)</f>
        <v>36783235</v>
      </c>
    </row>
    <row r="17" spans="1:9" s="5" customFormat="1">
      <c r="A17" s="247" t="s">
        <v>215</v>
      </c>
      <c r="B17" s="374" t="s">
        <v>216</v>
      </c>
      <c r="C17" s="374"/>
      <c r="D17" s="251">
        <v>0</v>
      </c>
    </row>
    <row r="18" spans="1:9" s="5" customFormat="1">
      <c r="A18" s="247" t="s">
        <v>217</v>
      </c>
      <c r="B18" s="374" t="s">
        <v>218</v>
      </c>
      <c r="C18" s="374"/>
      <c r="D18" s="251">
        <f>+'POA-03'!I22+'POA-04'!H20</f>
        <v>25440000</v>
      </c>
      <c r="I18" s="59">
        <f>+C12-D16-D36-D37</f>
        <v>357402412.10724759</v>
      </c>
    </row>
    <row r="19" spans="1:9" s="5" customFormat="1">
      <c r="A19" s="248" t="s">
        <v>120</v>
      </c>
      <c r="B19" s="372" t="s">
        <v>219</v>
      </c>
      <c r="C19" s="372"/>
      <c r="D19" s="251">
        <v>0</v>
      </c>
    </row>
    <row r="20" spans="1:9" s="5" customFormat="1">
      <c r="A20" s="248" t="s">
        <v>121</v>
      </c>
      <c r="B20" s="372" t="s">
        <v>220</v>
      </c>
      <c r="C20" s="372"/>
      <c r="D20" s="252">
        <v>0</v>
      </c>
    </row>
    <row r="21" spans="1:9" s="5" customFormat="1">
      <c r="A21" s="248" t="s">
        <v>122</v>
      </c>
      <c r="B21" s="372" t="s">
        <v>221</v>
      </c>
      <c r="C21" s="372"/>
      <c r="D21" s="252">
        <v>0</v>
      </c>
    </row>
    <row r="22" spans="1:9" s="5" customFormat="1">
      <c r="A22" s="248" t="s">
        <v>123</v>
      </c>
      <c r="B22" s="372" t="s">
        <v>222</v>
      </c>
      <c r="C22" s="372"/>
      <c r="D22" s="252">
        <f>3455735+3187500</f>
        <v>6643235</v>
      </c>
    </row>
    <row r="23" spans="1:9" s="5" customFormat="1">
      <c r="A23" s="248" t="s">
        <v>124</v>
      </c>
      <c r="B23" s="372" t="s">
        <v>223</v>
      </c>
      <c r="C23" s="372"/>
      <c r="D23" s="251">
        <v>0</v>
      </c>
    </row>
    <row r="24" spans="1:9" s="5" customFormat="1">
      <c r="A24" s="248" t="s">
        <v>125</v>
      </c>
      <c r="B24" s="372" t="s">
        <v>224</v>
      </c>
      <c r="C24" s="372"/>
      <c r="D24" s="251">
        <v>0</v>
      </c>
    </row>
    <row r="25" spans="1:9" s="5" customFormat="1">
      <c r="A25" s="248" t="s">
        <v>126</v>
      </c>
      <c r="B25" s="372" t="s">
        <v>225</v>
      </c>
      <c r="C25" s="372"/>
      <c r="D25" s="252">
        <v>0</v>
      </c>
    </row>
    <row r="26" spans="1:9" s="5" customFormat="1">
      <c r="A26" s="248" t="s">
        <v>127</v>
      </c>
      <c r="B26" s="372" t="s">
        <v>226</v>
      </c>
      <c r="C26" s="372"/>
      <c r="D26" s="251">
        <v>0</v>
      </c>
    </row>
    <row r="27" spans="1:9" s="5" customFormat="1">
      <c r="A27" s="248" t="s">
        <v>128</v>
      </c>
      <c r="B27" s="372" t="s">
        <v>227</v>
      </c>
      <c r="C27" s="372"/>
      <c r="D27" s="253">
        <f>1575000+1625000</f>
        <v>3200000</v>
      </c>
    </row>
    <row r="28" spans="1:9" s="5" customFormat="1">
      <c r="A28" s="248" t="s">
        <v>129</v>
      </c>
      <c r="B28" s="372" t="s">
        <v>228</v>
      </c>
      <c r="C28" s="372"/>
      <c r="D28" s="251">
        <v>0</v>
      </c>
    </row>
    <row r="29" spans="1:9" s="5" customFormat="1">
      <c r="A29" s="248" t="s">
        <v>130</v>
      </c>
      <c r="B29" s="372" t="s">
        <v>229</v>
      </c>
      <c r="C29" s="372"/>
      <c r="D29" s="251">
        <v>0</v>
      </c>
    </row>
    <row r="30" spans="1:9" s="5" customFormat="1">
      <c r="A30" s="248" t="s">
        <v>131</v>
      </c>
      <c r="B30" s="372" t="s">
        <v>230</v>
      </c>
      <c r="C30" s="372"/>
      <c r="D30" s="251">
        <v>0</v>
      </c>
    </row>
    <row r="31" spans="1:9" s="5" customFormat="1">
      <c r="A31" s="248" t="s">
        <v>132</v>
      </c>
      <c r="B31" s="372" t="s">
        <v>231</v>
      </c>
      <c r="C31" s="372"/>
      <c r="D31" s="251">
        <v>1500000</v>
      </c>
    </row>
    <row r="32" spans="1:9" s="5" customFormat="1">
      <c r="A32" s="248" t="s">
        <v>133</v>
      </c>
      <c r="B32" s="372" t="s">
        <v>232</v>
      </c>
      <c r="C32" s="372"/>
      <c r="D32" s="251">
        <v>0</v>
      </c>
    </row>
    <row r="33" spans="1:4" s="5" customFormat="1">
      <c r="A33" s="249">
        <v>3000</v>
      </c>
      <c r="B33" s="373" t="s">
        <v>112</v>
      </c>
      <c r="C33" s="373"/>
      <c r="D33" s="251">
        <v>0</v>
      </c>
    </row>
    <row r="34" spans="1:4" s="5" customFormat="1" ht="13.5" customHeight="1">
      <c r="A34" s="249">
        <v>4000</v>
      </c>
      <c r="B34" s="373" t="s">
        <v>113</v>
      </c>
      <c r="C34" s="373"/>
      <c r="D34" s="251">
        <f>+'POA-05'!C28</f>
        <v>225000000</v>
      </c>
    </row>
    <row r="35" spans="1:4" s="5" customFormat="1" ht="13.5" customHeight="1">
      <c r="A35" s="249">
        <v>5000</v>
      </c>
      <c r="B35" s="373" t="s">
        <v>114</v>
      </c>
      <c r="C35" s="373"/>
      <c r="D35" s="251">
        <f>+'POA-05'!C21</f>
        <v>132402412</v>
      </c>
    </row>
    <row r="36" spans="1:4" s="5" customFormat="1" ht="12.75" customHeight="1">
      <c r="A36" s="249">
        <v>6000</v>
      </c>
      <c r="B36" s="373" t="s">
        <v>233</v>
      </c>
      <c r="C36" s="373"/>
      <c r="D36" s="251">
        <f>+'POA-02'!J27</f>
        <v>186433762.89275244</v>
      </c>
    </row>
    <row r="37" spans="1:4" s="5" customFormat="1" ht="12.75" customHeight="1">
      <c r="A37" s="249">
        <v>7000</v>
      </c>
      <c r="B37" s="373" t="s">
        <v>234</v>
      </c>
      <c r="C37" s="373"/>
      <c r="D37" s="251">
        <f>+'POA-02'!J21</f>
        <v>21600000</v>
      </c>
    </row>
    <row r="38" spans="1:4" s="5" customFormat="1" ht="13.5">
      <c r="A38" s="102"/>
      <c r="B38" s="376"/>
      <c r="C38" s="377"/>
      <c r="D38" s="254">
        <f>SUM(D17:D37)</f>
        <v>602219409.89275241</v>
      </c>
    </row>
    <row r="39" spans="1:4" s="5" customFormat="1" ht="11.25"/>
    <row r="40" spans="1:4" s="5" customFormat="1" ht="11.25"/>
    <row r="41" spans="1:4" s="5" customFormat="1" ht="12.75" customHeight="1"/>
    <row r="42" spans="1:4" s="5" customFormat="1" ht="12.75" customHeight="1"/>
    <row r="43" spans="1:4" s="5" customFormat="1" ht="11.25"/>
    <row r="44" spans="1:4" s="5" customFormat="1" ht="12.75" customHeight="1"/>
    <row r="45" spans="1:4" s="5" customFormat="1" ht="12.75" customHeight="1"/>
    <row r="46" spans="1:4" s="5" customFormat="1" ht="12.75" customHeight="1"/>
    <row r="47" spans="1:4" s="5" customFormat="1" ht="12.75" customHeight="1"/>
    <row r="48" spans="1:4" s="5" customFormat="1" ht="11.25"/>
    <row r="49" s="5" customFormat="1" ht="12" customHeight="1"/>
    <row r="50" s="5" customFormat="1" ht="12.75" customHeight="1"/>
    <row r="51" s="5" customFormat="1" ht="11.25"/>
    <row r="52" s="5" customFormat="1" ht="11.25"/>
    <row r="53" s="5" customFormat="1" ht="11.25"/>
    <row r="54" s="5" customFormat="1" ht="11.25"/>
    <row r="55" s="5" customFormat="1" ht="11.25"/>
    <row r="56" s="5" customFormat="1" ht="11.25"/>
    <row r="57" s="5" customFormat="1" ht="11.25"/>
    <row r="58" s="5" customFormat="1" ht="11.25"/>
    <row r="59" s="5" customFormat="1" ht="11.25"/>
    <row r="60" s="5" customFormat="1" ht="15" customHeight="1"/>
    <row r="61" s="5" customFormat="1" ht="11.25"/>
    <row r="62" s="5" customFormat="1" ht="11.25"/>
    <row r="63" s="5" customFormat="1" ht="11.25"/>
    <row r="64" s="5" customFormat="1" ht="11.25"/>
    <row r="65" s="5" customFormat="1" ht="11.25"/>
    <row r="66" s="5" customFormat="1" ht="11.25"/>
    <row r="67" s="5" customFormat="1" ht="11.25"/>
    <row r="68" s="5" customFormat="1" ht="11.25"/>
    <row r="69" s="5" customFormat="1" ht="11.25"/>
    <row r="70" s="5" customFormat="1" ht="11.25"/>
    <row r="71" s="5" customFormat="1" ht="11.25"/>
    <row r="72" s="5" customFormat="1" ht="11.25"/>
    <row r="73" s="5" customFormat="1" ht="11.25"/>
    <row r="74" s="5" customFormat="1" ht="11.25"/>
    <row r="75" s="5" customFormat="1" ht="11.25"/>
    <row r="76" s="5" customFormat="1" ht="11.25"/>
    <row r="77" s="5" customFormat="1" ht="11.25"/>
    <row r="78" s="5" customFormat="1" ht="11.25"/>
    <row r="79" s="5" customFormat="1" ht="11.25"/>
    <row r="80" s="5" customFormat="1" ht="11.25"/>
    <row r="81" s="5" customFormat="1" ht="11.25"/>
    <row r="82" s="5" customFormat="1" ht="11.25"/>
    <row r="83" s="5" customFormat="1" ht="11.25"/>
    <row r="84" s="5" customFormat="1" ht="11.25"/>
    <row r="85" s="5" customFormat="1" ht="11.25"/>
    <row r="86" s="5" customFormat="1" ht="11.25"/>
    <row r="87" s="5" customFormat="1" ht="11.25"/>
    <row r="88" s="5" customFormat="1" ht="11.25"/>
    <row r="89" s="5" customFormat="1" ht="11.25"/>
    <row r="90" s="5" customFormat="1" ht="11.25"/>
    <row r="91" s="5" customFormat="1" ht="11.25"/>
    <row r="92" s="5" customFormat="1" ht="11.25"/>
    <row r="93" s="5" customFormat="1" ht="11.25"/>
    <row r="94" s="5" customFormat="1" ht="11.25"/>
    <row r="95" s="5" customFormat="1" ht="11.25"/>
    <row r="96" s="5" customFormat="1" ht="11.25"/>
    <row r="97" s="5" customFormat="1" ht="11.25"/>
    <row r="98" s="5" customFormat="1" ht="11.25"/>
    <row r="99" s="5" customFormat="1" ht="11.25"/>
    <row r="100" s="5" customFormat="1" ht="11.25"/>
    <row r="101" s="5" customFormat="1" ht="11.25"/>
    <row r="102" s="5" customFormat="1" ht="11.25"/>
    <row r="103" s="5" customFormat="1" ht="11.25"/>
    <row r="104" s="5" customFormat="1" ht="11.25"/>
    <row r="105" s="5" customFormat="1" ht="11.25"/>
    <row r="106" s="5" customFormat="1" ht="11.25"/>
    <row r="107" s="5" customFormat="1" ht="11.25"/>
    <row r="108" s="5" customFormat="1" ht="11.25"/>
    <row r="109" s="5" customFormat="1" ht="11.25"/>
    <row r="110" s="5" customFormat="1" ht="11.25"/>
    <row r="111" s="5" customFormat="1" ht="11.25"/>
    <row r="112" s="5" customFormat="1" ht="11.25"/>
    <row r="113" s="5" customFormat="1" ht="11.25"/>
    <row r="114" s="5" customFormat="1" ht="11.25"/>
    <row r="115" s="5" customFormat="1" ht="11.25"/>
    <row r="116" s="5" customFormat="1" ht="11.25"/>
    <row r="117" s="5" customFormat="1" ht="11.25"/>
    <row r="118" s="5" customFormat="1" ht="11.25"/>
    <row r="119" s="5" customFormat="1" ht="11.25"/>
    <row r="120" s="5" customFormat="1" ht="11.25"/>
    <row r="121" s="5" customFormat="1" ht="11.25"/>
    <row r="122" s="5" customFormat="1" ht="11.25"/>
    <row r="123" s="5" customFormat="1" ht="11.25"/>
    <row r="124" s="5" customFormat="1" ht="11.25"/>
    <row r="125" s="5" customFormat="1" ht="11.25"/>
    <row r="126" s="5" customFormat="1" ht="11.25"/>
    <row r="127" s="5" customFormat="1" ht="11.25"/>
    <row r="128" s="5" customFormat="1" ht="11.25"/>
    <row r="129" s="5" customFormat="1" ht="11.25"/>
    <row r="130" s="5" customFormat="1" ht="11.25"/>
    <row r="131" s="5" customFormat="1" ht="11.25"/>
    <row r="132" s="5" customFormat="1" ht="11.25"/>
    <row r="133" s="5" customFormat="1" ht="11.25"/>
    <row r="134" s="5" customFormat="1" ht="11.25"/>
    <row r="135" s="5" customFormat="1" ht="11.25"/>
    <row r="136" s="5" customFormat="1" ht="11.25"/>
    <row r="137" s="5" customFormat="1" ht="11.25"/>
    <row r="138" s="5" customFormat="1" ht="11.25"/>
    <row r="139" s="5" customFormat="1" ht="11.25"/>
    <row r="140" s="5" customFormat="1" ht="11.25"/>
    <row r="141" s="5" customFormat="1" ht="11.25"/>
    <row r="142" s="5" customFormat="1" ht="11.25"/>
    <row r="143" s="5" customFormat="1" ht="11.25"/>
    <row r="144" s="5" customFormat="1" ht="11.25"/>
    <row r="145" s="5" customFormat="1" ht="11.25"/>
    <row r="146" s="5" customFormat="1" ht="11.25"/>
    <row r="147" s="5" customFormat="1" ht="11.25"/>
    <row r="148" s="5" customFormat="1" ht="11.25"/>
    <row r="149" s="5" customFormat="1" ht="11.25"/>
    <row r="150" s="5" customFormat="1" ht="11.25"/>
    <row r="151" s="5" customFormat="1" ht="11.25"/>
    <row r="152" s="5" customFormat="1" ht="11.25"/>
    <row r="153" s="5" customFormat="1" ht="11.25"/>
    <row r="154" s="5" customFormat="1" ht="11.25"/>
    <row r="155" s="5" customFormat="1" ht="11.25"/>
    <row r="156" s="5" customFormat="1" ht="11.25"/>
    <row r="157" s="5" customFormat="1" ht="11.25"/>
    <row r="158" s="5" customFormat="1" ht="11.25"/>
    <row r="159" s="5" customFormat="1" ht="11.25"/>
    <row r="160" s="5" customFormat="1" ht="11.25"/>
    <row r="161" s="5" customFormat="1" ht="11.25"/>
    <row r="162" s="5" customFormat="1" ht="11.25"/>
    <row r="163" s="5" customFormat="1" ht="11.25"/>
    <row r="164" s="5" customFormat="1" ht="11.25"/>
    <row r="165" s="5" customFormat="1" ht="11.25"/>
    <row r="166" s="5" customFormat="1" ht="11.25"/>
    <row r="167" s="5" customFormat="1" ht="11.25"/>
    <row r="168" s="5" customFormat="1" ht="11.25"/>
    <row r="169" s="5" customFormat="1" ht="11.25"/>
    <row r="170" s="5" customFormat="1" ht="11.25"/>
    <row r="171" s="5" customFormat="1" ht="11.25"/>
    <row r="172" s="5" customFormat="1" ht="11.25"/>
    <row r="173" s="5" customFormat="1" ht="11.25"/>
    <row r="174" s="5" customFormat="1" ht="11.25"/>
    <row r="175" s="5" customFormat="1" ht="11.25"/>
    <row r="176" s="5" customFormat="1" ht="11.25"/>
    <row r="177" s="5" customFormat="1" ht="11.25"/>
    <row r="178" s="5" customFormat="1" ht="11.25"/>
    <row r="179" s="5" customFormat="1" ht="11.25"/>
    <row r="180" s="5" customFormat="1" ht="11.25"/>
    <row r="181" s="5" customFormat="1" ht="11.25"/>
    <row r="182" s="5" customFormat="1" ht="11.25"/>
    <row r="183" s="5" customFormat="1" ht="11.25"/>
    <row r="184" s="5" customFormat="1" ht="11.25"/>
    <row r="185" s="5" customFormat="1" ht="11.25"/>
    <row r="186" s="5" customFormat="1" ht="11.25"/>
    <row r="187" s="5" customFormat="1" ht="11.25"/>
    <row r="188" s="5" customFormat="1" ht="11.25"/>
    <row r="189" s="5" customFormat="1" ht="11.25"/>
    <row r="190" s="5" customFormat="1" ht="11.25"/>
    <row r="191" s="5" customFormat="1" ht="11.25"/>
    <row r="192" s="5" customFormat="1" ht="11.25"/>
    <row r="193" s="5" customFormat="1" ht="11.25"/>
    <row r="194" s="5" customFormat="1" ht="11.25"/>
    <row r="195" s="5" customFormat="1" ht="11.25"/>
    <row r="196" s="5" customFormat="1" ht="11.25"/>
    <row r="197" s="5" customFormat="1" ht="11.25"/>
    <row r="198" s="5" customFormat="1" ht="11.25"/>
    <row r="199" s="5" customFormat="1" ht="11.25"/>
    <row r="200" s="5" customFormat="1" ht="11.25"/>
    <row r="201" s="5" customFormat="1" ht="11.25"/>
    <row r="202" s="5" customFormat="1" ht="11.25"/>
    <row r="203" s="5" customFormat="1" ht="11.25"/>
    <row r="204" s="5" customFormat="1" ht="11.25"/>
    <row r="205" s="5" customFormat="1" ht="11.25"/>
    <row r="206" s="5" customFormat="1" ht="11.25"/>
    <row r="207" s="5" customFormat="1" ht="11.25"/>
    <row r="208" s="5" customFormat="1" ht="11.25"/>
    <row r="209" s="5" customFormat="1" ht="11.25"/>
    <row r="210" s="5" customFormat="1" ht="11.25"/>
    <row r="211" s="5" customFormat="1" ht="11.25"/>
    <row r="212" s="5" customFormat="1" ht="11.25"/>
    <row r="213" s="5" customFormat="1" ht="11.25"/>
    <row r="214" s="5" customFormat="1" ht="11.25"/>
    <row r="215" s="5" customFormat="1" ht="11.25"/>
    <row r="216" s="5" customFormat="1" ht="11.25"/>
    <row r="217" s="5" customFormat="1" ht="11.25"/>
    <row r="218" s="5" customFormat="1" ht="11.25"/>
    <row r="219" s="5" customFormat="1" ht="11.25"/>
    <row r="220" s="5" customFormat="1" ht="11.25"/>
    <row r="221" s="5" customFormat="1" ht="11.25"/>
    <row r="222" s="5" customFormat="1" ht="11.25"/>
    <row r="223" s="5" customFormat="1" ht="11.25"/>
    <row r="224" s="5" customFormat="1" ht="11.25"/>
    <row r="225" s="5" customFormat="1" ht="11.25"/>
    <row r="226" s="5" customFormat="1" ht="11.25"/>
    <row r="227" s="5" customFormat="1" ht="11.25"/>
    <row r="228" s="5" customFormat="1" ht="11.25"/>
    <row r="229" s="5" customFormat="1" ht="11.25"/>
    <row r="230" s="5" customFormat="1" ht="11.25"/>
    <row r="231" s="5" customFormat="1" ht="11.25"/>
    <row r="232" s="5" customFormat="1" ht="11.25"/>
    <row r="233" s="5" customFormat="1" ht="11.25"/>
    <row r="234" s="5" customFormat="1" ht="11.25"/>
    <row r="235" s="5" customFormat="1" ht="11.25"/>
    <row r="236" s="5" customFormat="1" ht="11.25"/>
    <row r="237" s="5" customFormat="1" ht="11.25"/>
    <row r="238" s="5" customFormat="1" ht="11.25"/>
    <row r="239" s="5" customFormat="1" ht="11.25"/>
    <row r="240" s="5" customFormat="1" ht="11.25"/>
    <row r="241" s="5" customFormat="1" ht="11.25"/>
    <row r="242" s="5" customFormat="1" ht="11.25"/>
    <row r="243" s="5" customFormat="1" ht="11.25"/>
    <row r="244" s="5" customFormat="1" ht="11.25"/>
    <row r="245" s="5" customFormat="1" ht="11.25"/>
    <row r="246" s="5" customFormat="1" ht="11.25"/>
    <row r="247" s="5" customFormat="1" ht="11.25"/>
    <row r="248" s="5" customFormat="1" ht="11.25"/>
    <row r="249" s="5" customFormat="1" ht="11.25"/>
    <row r="250" s="5" customFormat="1" ht="11.25"/>
    <row r="251" s="5" customFormat="1" ht="11.25"/>
    <row r="252" s="5" customFormat="1" ht="11.25"/>
    <row r="253" s="5" customFormat="1" ht="11.25"/>
    <row r="254" s="5" customFormat="1" ht="11.25"/>
    <row r="255" s="5" customFormat="1" ht="11.25"/>
    <row r="256" s="5" customFormat="1" ht="11.25"/>
    <row r="257" s="5" customFormat="1" ht="11.25"/>
    <row r="258" s="5" customFormat="1" ht="11.25"/>
    <row r="259" s="5" customFormat="1" ht="11.25"/>
    <row r="260" s="5" customFormat="1" ht="11.25"/>
    <row r="261" s="5" customFormat="1" ht="11.25"/>
    <row r="262" s="5" customFormat="1" ht="11.25"/>
    <row r="263" s="5" customFormat="1" ht="11.25"/>
    <row r="264" s="5" customFormat="1" ht="11.25"/>
    <row r="265" s="5" customFormat="1" ht="11.25"/>
    <row r="266" s="5" customFormat="1" ht="11.25"/>
    <row r="267" s="5" customFormat="1" ht="11.25"/>
    <row r="268" s="5" customFormat="1" ht="11.25"/>
    <row r="269" s="5" customFormat="1" ht="11.25"/>
    <row r="270" s="5" customFormat="1" ht="11.25"/>
    <row r="271" s="5" customFormat="1" ht="11.25"/>
    <row r="272" s="5" customFormat="1" ht="11.25"/>
    <row r="273" s="5" customFormat="1" ht="11.25"/>
    <row r="274" s="5" customFormat="1" ht="11.25"/>
    <row r="275" s="5" customFormat="1" ht="11.25"/>
    <row r="276" s="5" customFormat="1" ht="11.25"/>
    <row r="277" s="5" customFormat="1" ht="11.25"/>
    <row r="278" s="5" customFormat="1" ht="11.25"/>
    <row r="279" s="5" customFormat="1" ht="11.25"/>
    <row r="280" s="5" customFormat="1" ht="11.25"/>
    <row r="281" s="5" customFormat="1" ht="11.25"/>
    <row r="282" s="5" customFormat="1" ht="11.25"/>
    <row r="283" s="5" customFormat="1" ht="11.25"/>
    <row r="284" s="5" customFormat="1" ht="11.25"/>
    <row r="285" s="5" customFormat="1" ht="11.25"/>
    <row r="286" s="5" customFormat="1" ht="11.25"/>
    <row r="287" s="5" customFormat="1" ht="11.25"/>
    <row r="288" s="5" customFormat="1" ht="11.25"/>
    <row r="289" s="5" customFormat="1" ht="11.25"/>
    <row r="290" s="5" customFormat="1" ht="11.25"/>
    <row r="291" s="5" customFormat="1" ht="11.25"/>
    <row r="292" s="5" customFormat="1" ht="11.25"/>
    <row r="293" s="5" customFormat="1" ht="11.25"/>
    <row r="294" s="5" customFormat="1" ht="11.25"/>
    <row r="295" s="5" customFormat="1" ht="11.25"/>
    <row r="296" s="5" customFormat="1" ht="11.25"/>
    <row r="297" s="5" customFormat="1" ht="11.25"/>
    <row r="298" s="5" customFormat="1" ht="11.25"/>
    <row r="299" s="5" customFormat="1" ht="11.25"/>
    <row r="300" s="5" customFormat="1" ht="11.25"/>
    <row r="301" s="5" customFormat="1" ht="11.25"/>
    <row r="302" s="5" customFormat="1" ht="11.25"/>
    <row r="303" s="5" customFormat="1" ht="11.25"/>
    <row r="304" s="5" customFormat="1" ht="11.25"/>
    <row r="305" s="5" customFormat="1" ht="11.25"/>
    <row r="306" s="5" customFormat="1" ht="11.25"/>
    <row r="307" s="5" customFormat="1" ht="11.25"/>
    <row r="308" s="5" customFormat="1" ht="11.25"/>
    <row r="309" s="5" customFormat="1" ht="11.25"/>
    <row r="310" s="5" customFormat="1" ht="11.25"/>
    <row r="311" s="5" customFormat="1" ht="11.25"/>
    <row r="312" s="5" customFormat="1" ht="11.25"/>
    <row r="313" s="5" customFormat="1" ht="11.25"/>
    <row r="314" s="5" customFormat="1" ht="11.25"/>
    <row r="315" s="5" customFormat="1" ht="11.25"/>
    <row r="316" s="5" customFormat="1" ht="11.25"/>
    <row r="317" s="5" customFormat="1" ht="11.25"/>
    <row r="318" s="5" customFormat="1" ht="11.25"/>
    <row r="319" s="5" customFormat="1" ht="11.25"/>
    <row r="320" s="5" customFormat="1" ht="11.25"/>
    <row r="321" s="5" customFormat="1" ht="11.25"/>
    <row r="322" s="5" customFormat="1" ht="11.25"/>
    <row r="323" s="5" customFormat="1" ht="11.25"/>
    <row r="324" s="5" customFormat="1" ht="11.25"/>
    <row r="325" s="5" customFormat="1" ht="11.25"/>
    <row r="326" s="5" customFormat="1" ht="11.25"/>
    <row r="327" s="5" customFormat="1" ht="11.25"/>
    <row r="328" s="5" customFormat="1" ht="11.25"/>
    <row r="329" s="5" customFormat="1" ht="11.25"/>
    <row r="330" s="5" customFormat="1" ht="11.25"/>
    <row r="331" s="5" customFormat="1" ht="11.25"/>
    <row r="332" s="5" customFormat="1" ht="11.25"/>
    <row r="333" s="5" customFormat="1" ht="11.25"/>
    <row r="334" s="5" customFormat="1" ht="11.25"/>
    <row r="335" s="5" customFormat="1" ht="11.25"/>
    <row r="336" s="5" customFormat="1" ht="11.25"/>
    <row r="337" s="5" customFormat="1" ht="11.25"/>
    <row r="338" s="5" customFormat="1" ht="11.25"/>
    <row r="339" s="5" customFormat="1" ht="11.25"/>
    <row r="340" s="5" customFormat="1" ht="11.25"/>
    <row r="341" s="5" customFormat="1" ht="11.25"/>
    <row r="342" s="5" customFormat="1" ht="11.25"/>
    <row r="343" s="5" customFormat="1" ht="11.25"/>
    <row r="344" s="5" customFormat="1" ht="11.25"/>
    <row r="345" s="5" customFormat="1" ht="11.25"/>
    <row r="346" s="5" customFormat="1" ht="11.25"/>
    <row r="347" s="5" customFormat="1" ht="11.25"/>
    <row r="348" s="5" customFormat="1" ht="11.25"/>
    <row r="349" s="5" customFormat="1" ht="11.25"/>
    <row r="350" s="5" customFormat="1" ht="11.25"/>
    <row r="351" s="5" customFormat="1" ht="11.25"/>
    <row r="352" s="5" customFormat="1" ht="11.25"/>
    <row r="353" s="5" customFormat="1" ht="11.25"/>
    <row r="354" s="5" customFormat="1" ht="11.25"/>
    <row r="355" s="5" customFormat="1" ht="11.25"/>
    <row r="356" s="5" customFormat="1" ht="11.25"/>
    <row r="357" s="5" customFormat="1" ht="11.25"/>
    <row r="358" s="5" customFormat="1" ht="11.25"/>
    <row r="359" s="5" customFormat="1" ht="11.25"/>
    <row r="360" s="5" customFormat="1" ht="11.25"/>
    <row r="361" s="5" customFormat="1" ht="11.25"/>
    <row r="362" s="5" customFormat="1" ht="11.25"/>
  </sheetData>
  <mergeCells count="46">
    <mergeCell ref="B36:C36"/>
    <mergeCell ref="B37:C37"/>
    <mergeCell ref="B38:C38"/>
    <mergeCell ref="C9:D9"/>
    <mergeCell ref="A9:B9"/>
    <mergeCell ref="H9:I9"/>
    <mergeCell ref="B28:C28"/>
    <mergeCell ref="B18:C18"/>
    <mergeCell ref="B15:C15"/>
    <mergeCell ref="B16:C16"/>
    <mergeCell ref="B17:C17"/>
    <mergeCell ref="A10:B10"/>
    <mergeCell ref="A11:B11"/>
    <mergeCell ref="A12:B12"/>
    <mergeCell ref="B29:C29"/>
    <mergeCell ref="B19:C19"/>
    <mergeCell ref="B20:C20"/>
    <mergeCell ref="B21:C21"/>
    <mergeCell ref="B22:C22"/>
    <mergeCell ref="B23:C23"/>
    <mergeCell ref="B26:C26"/>
    <mergeCell ref="B27:C27"/>
    <mergeCell ref="B24:C24"/>
    <mergeCell ref="B25:C25"/>
    <mergeCell ref="B30:C30"/>
    <mergeCell ref="B35:C35"/>
    <mergeCell ref="B31:C31"/>
    <mergeCell ref="B32:C32"/>
    <mergeCell ref="B33:C33"/>
    <mergeCell ref="B34:C34"/>
    <mergeCell ref="I7:J7"/>
    <mergeCell ref="I1:J1"/>
    <mergeCell ref="I2:J2"/>
    <mergeCell ref="I3:J3"/>
    <mergeCell ref="I4:J4"/>
    <mergeCell ref="I5:J5"/>
    <mergeCell ref="A1:B8"/>
    <mergeCell ref="C1:H5"/>
    <mergeCell ref="C8:D8"/>
    <mergeCell ref="E8:H8"/>
    <mergeCell ref="I8:J8"/>
    <mergeCell ref="C6:D6"/>
    <mergeCell ref="E6:H6"/>
    <mergeCell ref="I6:J6"/>
    <mergeCell ref="C7:D7"/>
    <mergeCell ref="E7:H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X58"/>
  <sheetViews>
    <sheetView topLeftCell="A21" zoomScale="115" workbookViewId="0">
      <selection activeCell="E30" sqref="E30"/>
    </sheetView>
  </sheetViews>
  <sheetFormatPr baseColWidth="10" defaultRowHeight="10.5"/>
  <cols>
    <col min="1" max="1" width="7" style="18" customWidth="1"/>
    <col min="2" max="2" width="18.7109375" style="18" customWidth="1"/>
    <col min="3" max="3" width="11.28515625" style="18" customWidth="1"/>
    <col min="4" max="4" width="8.42578125" style="18" customWidth="1"/>
    <col min="5" max="5" width="8.7109375" style="18" customWidth="1"/>
    <col min="6" max="6" width="9.140625" style="18" customWidth="1"/>
    <col min="7" max="7" width="9.28515625" style="18" customWidth="1"/>
    <col min="8" max="8" width="9.140625" style="18" customWidth="1"/>
    <col min="9" max="10" width="9.85546875" style="18" customWidth="1"/>
    <col min="11" max="11" width="9.5703125" style="18" customWidth="1"/>
    <col min="12" max="12" width="9.28515625" style="18" customWidth="1"/>
    <col min="13" max="13" width="9.42578125" style="18" customWidth="1"/>
    <col min="14" max="14" width="9.5703125" style="18" customWidth="1"/>
    <col min="15" max="15" width="11" style="18" customWidth="1"/>
    <col min="16" max="16" width="10.85546875" style="18" customWidth="1"/>
    <col min="17" max="17" width="10.140625" style="18" customWidth="1"/>
    <col min="18" max="16384" width="11.42578125" style="18"/>
  </cols>
  <sheetData>
    <row r="1" spans="1:24" ht="11.25" customHeight="1">
      <c r="A1" s="296"/>
      <c r="B1" s="297"/>
      <c r="C1" s="302" t="s">
        <v>173</v>
      </c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7" t="s">
        <v>162</v>
      </c>
      <c r="O1" s="307"/>
      <c r="P1" s="308"/>
    </row>
    <row r="2" spans="1:24" ht="12.75" customHeight="1">
      <c r="A2" s="298"/>
      <c r="B2" s="299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4" t="s">
        <v>163</v>
      </c>
      <c r="O2" s="304"/>
      <c r="P2" s="305"/>
    </row>
    <row r="3" spans="1:24" ht="12.75" customHeight="1">
      <c r="A3" s="298"/>
      <c r="B3" s="299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4" t="s">
        <v>164</v>
      </c>
      <c r="O3" s="304"/>
      <c r="P3" s="305"/>
    </row>
    <row r="4" spans="1:24" ht="11.25" customHeight="1">
      <c r="A4" s="298"/>
      <c r="B4" s="299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4" t="s">
        <v>175</v>
      </c>
      <c r="O4" s="304"/>
      <c r="P4" s="305"/>
    </row>
    <row r="5" spans="1:24" ht="10.5" customHeight="1">
      <c r="A5" s="298"/>
      <c r="B5" s="299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9" t="s">
        <v>149</v>
      </c>
      <c r="O5" s="309"/>
      <c r="P5" s="310"/>
    </row>
    <row r="6" spans="1:24" ht="15" customHeight="1">
      <c r="A6" s="298"/>
      <c r="B6" s="299"/>
      <c r="C6" s="311" t="s">
        <v>165</v>
      </c>
      <c r="D6" s="311"/>
      <c r="E6" s="311"/>
      <c r="F6" s="311"/>
      <c r="G6" s="311"/>
      <c r="H6" s="311" t="s">
        <v>166</v>
      </c>
      <c r="I6" s="311"/>
      <c r="J6" s="311"/>
      <c r="K6" s="311"/>
      <c r="L6" s="311"/>
      <c r="M6" s="311" t="s">
        <v>167</v>
      </c>
      <c r="N6" s="311"/>
      <c r="O6" s="311"/>
      <c r="P6" s="312"/>
    </row>
    <row r="7" spans="1:24" ht="11.25" customHeight="1">
      <c r="A7" s="298"/>
      <c r="B7" s="299"/>
      <c r="C7" s="395" t="s">
        <v>168</v>
      </c>
      <c r="D7" s="395"/>
      <c r="E7" s="395"/>
      <c r="F7" s="395"/>
      <c r="G7" s="395"/>
      <c r="H7" s="311" t="s">
        <v>169</v>
      </c>
      <c r="I7" s="311"/>
      <c r="J7" s="311"/>
      <c r="K7" s="311"/>
      <c r="L7" s="311"/>
      <c r="M7" s="311" t="s">
        <v>171</v>
      </c>
      <c r="N7" s="311"/>
      <c r="O7" s="311"/>
      <c r="P7" s="312"/>
    </row>
    <row r="8" spans="1:24" ht="13.5" customHeight="1">
      <c r="A8" s="300"/>
      <c r="B8" s="301"/>
      <c r="C8" s="396"/>
      <c r="D8" s="396"/>
      <c r="E8" s="396"/>
      <c r="F8" s="396"/>
      <c r="G8" s="396"/>
      <c r="H8" s="333" t="s">
        <v>170</v>
      </c>
      <c r="I8" s="333"/>
      <c r="J8" s="333"/>
      <c r="K8" s="333"/>
      <c r="L8" s="333"/>
      <c r="M8" s="333" t="s">
        <v>172</v>
      </c>
      <c r="N8" s="333"/>
      <c r="O8" s="333"/>
      <c r="P8" s="334"/>
    </row>
    <row r="9" spans="1:24" ht="12.75" customHeight="1" thickBot="1">
      <c r="A9" s="394" t="s">
        <v>119</v>
      </c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45"/>
      <c r="R9" s="45"/>
      <c r="S9" s="45"/>
      <c r="T9" s="45"/>
      <c r="U9" s="45"/>
      <c r="V9" s="45"/>
      <c r="W9" s="45"/>
      <c r="X9" s="45"/>
    </row>
    <row r="10" spans="1:24" ht="3" hidden="1" customHeight="1" thickBot="1">
      <c r="A10" s="137"/>
      <c r="B10" s="138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40"/>
      <c r="Q10" s="41"/>
      <c r="R10" s="45"/>
      <c r="S10" s="39"/>
      <c r="T10" s="45"/>
      <c r="U10" s="45"/>
      <c r="V10" s="41"/>
      <c r="W10" s="45"/>
      <c r="X10" s="39"/>
    </row>
    <row r="11" spans="1:24" ht="13.5" thickBot="1">
      <c r="A11" s="385"/>
      <c r="B11" s="387" t="s">
        <v>27</v>
      </c>
      <c r="C11" s="389" t="s">
        <v>135</v>
      </c>
      <c r="D11" s="391" t="s">
        <v>52</v>
      </c>
      <c r="E11" s="392"/>
      <c r="F11" s="392"/>
      <c r="G11" s="392"/>
      <c r="H11" s="392"/>
      <c r="I11" s="392"/>
      <c r="J11" s="392"/>
      <c r="K11" s="392"/>
      <c r="L11" s="392"/>
      <c r="M11" s="392"/>
      <c r="N11" s="392"/>
      <c r="O11" s="393"/>
      <c r="P11" s="383" t="s">
        <v>30</v>
      </c>
    </row>
    <row r="12" spans="1:24" ht="13.5" thickBot="1">
      <c r="A12" s="386"/>
      <c r="B12" s="388"/>
      <c r="C12" s="390"/>
      <c r="D12" s="141" t="s">
        <v>54</v>
      </c>
      <c r="E12" s="142" t="s">
        <v>55</v>
      </c>
      <c r="F12" s="142" t="s">
        <v>56</v>
      </c>
      <c r="G12" s="142" t="s">
        <v>57</v>
      </c>
      <c r="H12" s="142" t="s">
        <v>58</v>
      </c>
      <c r="I12" s="142" t="s">
        <v>59</v>
      </c>
      <c r="J12" s="142" t="s">
        <v>60</v>
      </c>
      <c r="K12" s="142" t="s">
        <v>61</v>
      </c>
      <c r="L12" s="142" t="s">
        <v>62</v>
      </c>
      <c r="M12" s="142" t="s">
        <v>63</v>
      </c>
      <c r="N12" s="142" t="s">
        <v>64</v>
      </c>
      <c r="O12" s="143" t="s">
        <v>65</v>
      </c>
      <c r="P12" s="384"/>
      <c r="Q12" s="43"/>
      <c r="R12" s="43"/>
      <c r="S12" s="43"/>
      <c r="T12" s="42"/>
      <c r="U12" s="42"/>
      <c r="V12" s="44"/>
      <c r="W12" s="42"/>
      <c r="X12" s="42"/>
    </row>
    <row r="13" spans="1:24" ht="12.75">
      <c r="A13" s="144">
        <v>1000</v>
      </c>
      <c r="B13" s="154" t="s">
        <v>66</v>
      </c>
      <c r="C13" s="257">
        <f>SUM(C14:C15)</f>
        <v>208033762.89275244</v>
      </c>
      <c r="D13" s="286">
        <f>+D14+D15</f>
        <v>15536146.907729371</v>
      </c>
      <c r="E13" s="286">
        <f t="shared" ref="E13:O13" si="0">+E14+E15</f>
        <v>15536146.907729371</v>
      </c>
      <c r="F13" s="286">
        <f t="shared" si="0"/>
        <v>19136146.907729372</v>
      </c>
      <c r="G13" s="286">
        <f t="shared" si="0"/>
        <v>19136146.907729372</v>
      </c>
      <c r="H13" s="286">
        <f t="shared" si="0"/>
        <v>19136146.907729372</v>
      </c>
      <c r="I13" s="286">
        <f t="shared" si="0"/>
        <v>19136146.907729372</v>
      </c>
      <c r="J13" s="286">
        <f t="shared" si="0"/>
        <v>19136146.907729372</v>
      </c>
      <c r="K13" s="286">
        <f t="shared" si="0"/>
        <v>19136146.907729372</v>
      </c>
      <c r="L13" s="286">
        <f t="shared" si="0"/>
        <v>15536146.907729371</v>
      </c>
      <c r="M13" s="286">
        <f t="shared" si="0"/>
        <v>15536146.907729371</v>
      </c>
      <c r="N13" s="286">
        <f t="shared" si="0"/>
        <v>15536146.907729371</v>
      </c>
      <c r="O13" s="286">
        <f t="shared" si="0"/>
        <v>15536146.907729371</v>
      </c>
      <c r="P13" s="287">
        <f>SUM(D13:O13)</f>
        <v>208033762.89275241</v>
      </c>
    </row>
    <row r="14" spans="1:24" ht="12.75">
      <c r="A14" s="146">
        <v>1001</v>
      </c>
      <c r="B14" s="155" t="s">
        <v>67</v>
      </c>
      <c r="C14" s="260">
        <f>'POA-02'!J21</f>
        <v>21600000</v>
      </c>
      <c r="D14" s="258">
        <v>0</v>
      </c>
      <c r="E14" s="258">
        <v>0</v>
      </c>
      <c r="F14" s="258">
        <f>+C14/6</f>
        <v>3600000</v>
      </c>
      <c r="G14" s="286">
        <f>+C14/6</f>
        <v>3600000</v>
      </c>
      <c r="H14" s="286">
        <f>+C14/6</f>
        <v>3600000</v>
      </c>
      <c r="I14" s="286">
        <f>+C14/6</f>
        <v>3600000</v>
      </c>
      <c r="J14" s="286">
        <f>+C14/6</f>
        <v>3600000</v>
      </c>
      <c r="K14" s="286">
        <f>+C14/6</f>
        <v>3600000</v>
      </c>
      <c r="L14" s="286">
        <v>0</v>
      </c>
      <c r="M14" s="286">
        <v>0</v>
      </c>
      <c r="N14" s="286">
        <v>0</v>
      </c>
      <c r="O14" s="286">
        <v>0</v>
      </c>
      <c r="P14" s="258">
        <f>SUM(D14:O14)</f>
        <v>21600000</v>
      </c>
      <c r="Q14" s="43"/>
      <c r="R14" s="43"/>
      <c r="S14" s="43"/>
      <c r="T14" s="42"/>
      <c r="U14" s="42"/>
      <c r="V14" s="44"/>
      <c r="W14" s="42"/>
      <c r="X14" s="42"/>
    </row>
    <row r="15" spans="1:24" ht="12.75">
      <c r="A15" s="146">
        <v>1002</v>
      </c>
      <c r="B15" s="155" t="s">
        <v>68</v>
      </c>
      <c r="C15" s="261">
        <f>+'POA-02'!J27</f>
        <v>186433762.89275244</v>
      </c>
      <c r="D15" s="285">
        <f>+C15/12</f>
        <v>15536146.907729371</v>
      </c>
      <c r="E15" s="285">
        <f>+C15/12</f>
        <v>15536146.907729371</v>
      </c>
      <c r="F15" s="285">
        <f>+C15/12</f>
        <v>15536146.907729371</v>
      </c>
      <c r="G15" s="285">
        <f>+C15/12</f>
        <v>15536146.907729371</v>
      </c>
      <c r="H15" s="285">
        <f>+C15/12</f>
        <v>15536146.907729371</v>
      </c>
      <c r="I15" s="285">
        <f>+C15/12</f>
        <v>15536146.907729371</v>
      </c>
      <c r="J15" s="285">
        <f>+C15/12</f>
        <v>15536146.907729371</v>
      </c>
      <c r="K15" s="285">
        <f>+C15/12</f>
        <v>15536146.907729371</v>
      </c>
      <c r="L15" s="285">
        <f>+C15/12</f>
        <v>15536146.907729371</v>
      </c>
      <c r="M15" s="285">
        <f>+C15/12</f>
        <v>15536146.907729371</v>
      </c>
      <c r="N15" s="285">
        <f>+C15/12</f>
        <v>15536146.907729371</v>
      </c>
      <c r="O15" s="285">
        <f>+C15/12</f>
        <v>15536146.907729371</v>
      </c>
      <c r="P15" s="258">
        <f>SUM(D15:O15)</f>
        <v>186433762.89275241</v>
      </c>
    </row>
    <row r="16" spans="1:24" ht="12.75">
      <c r="A16" s="148">
        <v>2000</v>
      </c>
      <c r="B16" s="155" t="s">
        <v>69</v>
      </c>
      <c r="C16" s="262">
        <f>+C17+C18+C22+C23+C27+C30+C34+C35+C36+C37+C38+C39+C40+C41+C42+C45+C46</f>
        <v>36783235</v>
      </c>
      <c r="D16" s="258">
        <f t="shared" ref="D16:P16" si="1">+D17+D18+D22+D23+D27+D30+D34+D35+D36+D37+D38+D39+D40+D41+D42+D45+D46</f>
        <v>750000</v>
      </c>
      <c r="E16" s="258">
        <f t="shared" si="1"/>
        <v>984323.5</v>
      </c>
      <c r="F16" s="258">
        <f>+F17+F18+F22+F23+F27+F30+F34+F35+F36+F37+F38+F39+F40+F41+F42+F45+F46</f>
        <v>5224323.5</v>
      </c>
      <c r="G16" s="258">
        <f t="shared" si="1"/>
        <v>5224323.5</v>
      </c>
      <c r="H16" s="258">
        <f t="shared" si="1"/>
        <v>5224323.5</v>
      </c>
      <c r="I16" s="258">
        <f t="shared" si="1"/>
        <v>5224323.5</v>
      </c>
      <c r="J16" s="258">
        <f t="shared" si="1"/>
        <v>5224323.5</v>
      </c>
      <c r="K16" s="258">
        <f t="shared" si="1"/>
        <v>5224323.5</v>
      </c>
      <c r="L16" s="258">
        <f t="shared" si="1"/>
        <v>984323.5</v>
      </c>
      <c r="M16" s="258">
        <f t="shared" si="1"/>
        <v>984323.5</v>
      </c>
      <c r="N16" s="258">
        <f t="shared" si="1"/>
        <v>984323.5</v>
      </c>
      <c r="O16" s="258">
        <f t="shared" si="1"/>
        <v>750000</v>
      </c>
      <c r="P16" s="287">
        <f t="shared" si="1"/>
        <v>36783235</v>
      </c>
      <c r="Q16" s="43"/>
      <c r="R16" s="43"/>
      <c r="S16" s="43"/>
      <c r="T16" s="42"/>
      <c r="U16" s="42"/>
      <c r="V16" s="44"/>
      <c r="W16" s="42"/>
      <c r="X16" s="42"/>
    </row>
    <row r="17" spans="1:24" ht="12.75">
      <c r="A17" s="146">
        <v>2001</v>
      </c>
      <c r="B17" s="155" t="s">
        <v>70</v>
      </c>
      <c r="C17" s="261">
        <v>0</v>
      </c>
      <c r="D17" s="258">
        <v>0</v>
      </c>
      <c r="E17" s="258"/>
      <c r="F17" s="258"/>
      <c r="G17" s="258">
        <f>+C17</f>
        <v>0</v>
      </c>
      <c r="H17" s="258">
        <v>0</v>
      </c>
      <c r="I17" s="258"/>
      <c r="J17" s="258">
        <v>0</v>
      </c>
      <c r="K17" s="258">
        <v>0</v>
      </c>
      <c r="L17" s="258">
        <v>0</v>
      </c>
      <c r="M17" s="258">
        <v>0</v>
      </c>
      <c r="N17" s="258">
        <v>0</v>
      </c>
      <c r="O17" s="258">
        <v>0</v>
      </c>
      <c r="P17" s="258">
        <f t="shared" ref="P17:P51" si="2">SUM(D17:O17)</f>
        <v>0</v>
      </c>
    </row>
    <row r="18" spans="1:24" ht="12.75">
      <c r="A18" s="146">
        <v>2002</v>
      </c>
      <c r="B18" s="155" t="s">
        <v>140</v>
      </c>
      <c r="C18" s="261">
        <f>+'POA-03'!I22+'POA-04'!H20</f>
        <v>25440000</v>
      </c>
      <c r="D18" s="258"/>
      <c r="E18" s="258"/>
      <c r="F18" s="258">
        <f>+C18/6</f>
        <v>4240000</v>
      </c>
      <c r="G18" s="258">
        <f>+C18/6</f>
        <v>4240000</v>
      </c>
      <c r="H18" s="258">
        <f>+C18/6</f>
        <v>4240000</v>
      </c>
      <c r="I18" s="258">
        <f>+C18/6</f>
        <v>4240000</v>
      </c>
      <c r="J18" s="258">
        <f>+C18/6</f>
        <v>4240000</v>
      </c>
      <c r="K18" s="258">
        <f>+C18/6</f>
        <v>4240000</v>
      </c>
      <c r="L18" s="258"/>
      <c r="M18" s="258"/>
      <c r="N18" s="258"/>
      <c r="O18" s="258"/>
      <c r="P18" s="258">
        <f t="shared" si="2"/>
        <v>25440000</v>
      </c>
      <c r="Q18" s="46"/>
      <c r="R18" s="46"/>
      <c r="S18" s="46"/>
      <c r="T18" s="46"/>
      <c r="U18" s="46"/>
      <c r="V18" s="46"/>
      <c r="W18" s="46"/>
      <c r="X18" s="46"/>
    </row>
    <row r="19" spans="1:24" ht="12.75">
      <c r="A19" s="146" t="s">
        <v>72</v>
      </c>
      <c r="B19" s="155" t="s">
        <v>73</v>
      </c>
      <c r="C19" s="261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258">
        <f t="shared" si="2"/>
        <v>0</v>
      </c>
    </row>
    <row r="20" spans="1:24" ht="12.75">
      <c r="A20" s="146" t="s">
        <v>74</v>
      </c>
      <c r="B20" s="155" t="s">
        <v>75</v>
      </c>
      <c r="C20" s="261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258">
        <f t="shared" si="2"/>
        <v>0</v>
      </c>
      <c r="Q20" s="43"/>
      <c r="R20" s="43"/>
      <c r="S20" s="43"/>
      <c r="T20" s="42"/>
      <c r="U20" s="42"/>
      <c r="V20" s="44"/>
      <c r="W20" s="42"/>
      <c r="X20" s="42"/>
    </row>
    <row r="21" spans="1:24" ht="12.75">
      <c r="A21" s="146" t="s">
        <v>76</v>
      </c>
      <c r="B21" s="155" t="s">
        <v>77</v>
      </c>
      <c r="C21" s="261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258">
        <f t="shared" si="2"/>
        <v>0</v>
      </c>
    </row>
    <row r="22" spans="1:24" ht="12" customHeight="1">
      <c r="A22" s="146">
        <v>2003</v>
      </c>
      <c r="B22" s="156" t="s">
        <v>78</v>
      </c>
      <c r="C22" s="260">
        <f>'POA-06'!D68</f>
        <v>0</v>
      </c>
      <c r="D22" s="147">
        <v>0</v>
      </c>
      <c r="E22" s="147"/>
      <c r="F22" s="147">
        <v>0</v>
      </c>
      <c r="G22" s="147">
        <v>0</v>
      </c>
      <c r="H22" s="147"/>
      <c r="I22" s="147">
        <v>0</v>
      </c>
      <c r="J22" s="147"/>
      <c r="K22" s="147">
        <v>0</v>
      </c>
      <c r="L22" s="147">
        <v>0</v>
      </c>
      <c r="M22" s="147">
        <v>0</v>
      </c>
      <c r="N22" s="147"/>
      <c r="O22" s="147">
        <v>0</v>
      </c>
      <c r="P22" s="258">
        <f t="shared" si="2"/>
        <v>0</v>
      </c>
    </row>
    <row r="23" spans="1:24" ht="12.75">
      <c r="A23" s="146">
        <v>2004</v>
      </c>
      <c r="B23" s="155" t="s">
        <v>79</v>
      </c>
      <c r="C23" s="260">
        <f>'POA-06'!D69</f>
        <v>0</v>
      </c>
      <c r="D23" s="147">
        <v>0</v>
      </c>
      <c r="E23" s="147">
        <v>0</v>
      </c>
      <c r="F23" s="147">
        <v>0</v>
      </c>
      <c r="G23" s="147">
        <v>0</v>
      </c>
      <c r="H23" s="147">
        <v>0</v>
      </c>
      <c r="I23" s="147">
        <v>0</v>
      </c>
      <c r="J23" s="147">
        <v>0</v>
      </c>
      <c r="K23" s="147">
        <v>0</v>
      </c>
      <c r="L23" s="147">
        <v>0</v>
      </c>
      <c r="M23" s="147">
        <v>0</v>
      </c>
      <c r="N23" s="147">
        <v>0</v>
      </c>
      <c r="O23" s="147">
        <v>0</v>
      </c>
      <c r="P23" s="258">
        <f t="shared" si="2"/>
        <v>0</v>
      </c>
      <c r="Q23" s="43"/>
      <c r="R23" s="43"/>
      <c r="S23" s="43"/>
      <c r="T23" s="42"/>
      <c r="U23" s="42"/>
      <c r="V23" s="44"/>
      <c r="W23" s="42"/>
      <c r="X23" s="42"/>
    </row>
    <row r="24" spans="1:24" ht="12.75">
      <c r="A24" s="146" t="s">
        <v>80</v>
      </c>
      <c r="B24" s="155" t="s">
        <v>81</v>
      </c>
      <c r="C24" s="261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258">
        <f t="shared" si="2"/>
        <v>0</v>
      </c>
    </row>
    <row r="25" spans="1:24" ht="12.75">
      <c r="A25" s="146" t="s">
        <v>82</v>
      </c>
      <c r="B25" s="155" t="s">
        <v>83</v>
      </c>
      <c r="C25" s="261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258">
        <f t="shared" si="2"/>
        <v>0</v>
      </c>
    </row>
    <row r="26" spans="1:24" ht="12.75">
      <c r="A26" s="146" t="s">
        <v>84</v>
      </c>
      <c r="B26" s="155" t="s">
        <v>85</v>
      </c>
      <c r="C26" s="261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258">
        <f t="shared" si="2"/>
        <v>0</v>
      </c>
    </row>
    <row r="27" spans="1:24" ht="12.75">
      <c r="A27" s="146">
        <v>2005</v>
      </c>
      <c r="B27" s="155" t="s">
        <v>86</v>
      </c>
      <c r="C27" s="260">
        <f>'POA-06'!D70</f>
        <v>0</v>
      </c>
      <c r="D27" s="147">
        <v>0</v>
      </c>
      <c r="E27" s="147">
        <v>0</v>
      </c>
      <c r="F27" s="147">
        <v>0</v>
      </c>
      <c r="G27" s="147">
        <v>0</v>
      </c>
      <c r="H27" s="147">
        <v>0</v>
      </c>
      <c r="I27" s="147">
        <v>0</v>
      </c>
      <c r="J27" s="147">
        <v>0</v>
      </c>
      <c r="K27" s="147">
        <v>0</v>
      </c>
      <c r="L27" s="147">
        <v>0</v>
      </c>
      <c r="M27" s="147">
        <v>0</v>
      </c>
      <c r="N27" s="147">
        <v>0</v>
      </c>
      <c r="O27" s="147">
        <v>0</v>
      </c>
      <c r="P27" s="258">
        <f t="shared" si="2"/>
        <v>0</v>
      </c>
      <c r="Q27" s="43"/>
      <c r="R27" s="43"/>
      <c r="S27" s="43"/>
      <c r="T27" s="42"/>
      <c r="U27" s="42"/>
      <c r="V27" s="44"/>
      <c r="W27" s="42"/>
      <c r="X27" s="42"/>
    </row>
    <row r="28" spans="1:24" ht="12.75">
      <c r="A28" s="146" t="s">
        <v>87</v>
      </c>
      <c r="B28" s="155" t="s">
        <v>88</v>
      </c>
      <c r="C28" s="261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258">
        <f t="shared" si="2"/>
        <v>0</v>
      </c>
    </row>
    <row r="29" spans="1:24" ht="12.75">
      <c r="A29" s="146" t="s">
        <v>89</v>
      </c>
      <c r="B29" s="155" t="s">
        <v>90</v>
      </c>
      <c r="C29" s="261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258">
        <f t="shared" si="2"/>
        <v>0</v>
      </c>
    </row>
    <row r="30" spans="1:24" ht="12.75">
      <c r="A30" s="146">
        <v>2006</v>
      </c>
      <c r="B30" s="155" t="s">
        <v>91</v>
      </c>
      <c r="C30" s="263">
        <f>+C31+C32</f>
        <v>6643235</v>
      </c>
      <c r="D30" s="147">
        <f>+D31+D32</f>
        <v>0</v>
      </c>
      <c r="E30" s="147">
        <f>+C30/10</f>
        <v>664323.5</v>
      </c>
      <c r="F30" s="147">
        <f>+C30/10</f>
        <v>664323.5</v>
      </c>
      <c r="G30" s="147">
        <f>+C30/10</f>
        <v>664323.5</v>
      </c>
      <c r="H30" s="147">
        <f>+C30/10</f>
        <v>664323.5</v>
      </c>
      <c r="I30" s="147">
        <f>+C30/10</f>
        <v>664323.5</v>
      </c>
      <c r="J30" s="147">
        <f>+C30/10</f>
        <v>664323.5</v>
      </c>
      <c r="K30" s="147">
        <f>+C30/10</f>
        <v>664323.5</v>
      </c>
      <c r="L30" s="147">
        <f>+C30/10</f>
        <v>664323.5</v>
      </c>
      <c r="M30" s="147">
        <f>+C30/10</f>
        <v>664323.5</v>
      </c>
      <c r="N30" s="147">
        <f>+C30/10</f>
        <v>664323.5</v>
      </c>
      <c r="O30" s="147">
        <f>+O31+O32</f>
        <v>0</v>
      </c>
      <c r="P30" s="258">
        <f t="shared" si="2"/>
        <v>6643235</v>
      </c>
    </row>
    <row r="31" spans="1:24" ht="12.75">
      <c r="A31" s="146" t="s">
        <v>92</v>
      </c>
      <c r="B31" s="155" t="s">
        <v>93</v>
      </c>
      <c r="C31" s="264">
        <v>0</v>
      </c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258">
        <f t="shared" si="2"/>
        <v>0</v>
      </c>
    </row>
    <row r="32" spans="1:24" ht="12.75">
      <c r="A32" s="146" t="s">
        <v>94</v>
      </c>
      <c r="B32" s="157" t="s">
        <v>158</v>
      </c>
      <c r="C32" s="264">
        <f>+'POA-06'!D22</f>
        <v>6643235</v>
      </c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258">
        <f t="shared" si="2"/>
        <v>0</v>
      </c>
    </row>
    <row r="33" spans="1:16" ht="11.25" customHeight="1">
      <c r="A33" s="146" t="s">
        <v>95</v>
      </c>
      <c r="B33" s="155" t="s">
        <v>96</v>
      </c>
      <c r="C33" s="261">
        <v>0</v>
      </c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258">
        <f t="shared" si="2"/>
        <v>0</v>
      </c>
    </row>
    <row r="34" spans="1:16" ht="12.75">
      <c r="A34" s="146">
        <v>2007</v>
      </c>
      <c r="B34" s="157" t="s">
        <v>139</v>
      </c>
      <c r="C34" s="260">
        <v>0</v>
      </c>
      <c r="D34" s="147">
        <v>0</v>
      </c>
      <c r="E34" s="147">
        <v>0</v>
      </c>
      <c r="F34" s="147">
        <v>0</v>
      </c>
      <c r="G34" s="147"/>
      <c r="H34" s="147"/>
      <c r="I34" s="147">
        <v>0</v>
      </c>
      <c r="J34" s="147"/>
      <c r="K34" s="147">
        <v>0</v>
      </c>
      <c r="L34" s="147">
        <v>0</v>
      </c>
      <c r="M34" s="147">
        <v>0</v>
      </c>
      <c r="N34" s="147"/>
      <c r="O34" s="147"/>
      <c r="P34" s="258">
        <f t="shared" si="2"/>
        <v>0</v>
      </c>
    </row>
    <row r="35" spans="1:16" ht="12.75" customHeight="1">
      <c r="A35" s="146">
        <v>2008</v>
      </c>
      <c r="B35" s="157" t="s">
        <v>157</v>
      </c>
      <c r="C35" s="260"/>
      <c r="D35" s="147">
        <v>0</v>
      </c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258">
        <f t="shared" si="2"/>
        <v>0</v>
      </c>
    </row>
    <row r="36" spans="1:16" ht="12.75">
      <c r="A36" s="146">
        <v>2009</v>
      </c>
      <c r="B36" s="155" t="s">
        <v>99</v>
      </c>
      <c r="C36" s="260">
        <f>'POA-06'!D74</f>
        <v>0</v>
      </c>
      <c r="D36" s="147">
        <v>0</v>
      </c>
      <c r="E36" s="147">
        <v>0</v>
      </c>
      <c r="F36" s="147"/>
      <c r="G36" s="147">
        <v>0</v>
      </c>
      <c r="H36" s="147">
        <v>0</v>
      </c>
      <c r="I36" s="147">
        <v>0</v>
      </c>
      <c r="J36" s="147">
        <v>0</v>
      </c>
      <c r="K36" s="147">
        <v>0</v>
      </c>
      <c r="L36" s="147">
        <v>0</v>
      </c>
      <c r="M36" s="147">
        <v>0</v>
      </c>
      <c r="N36" s="147">
        <v>0</v>
      </c>
      <c r="O36" s="147">
        <v>0</v>
      </c>
      <c r="P36" s="258">
        <f t="shared" si="2"/>
        <v>0</v>
      </c>
    </row>
    <row r="37" spans="1:16" ht="12.75">
      <c r="A37" s="146">
        <v>2010</v>
      </c>
      <c r="B37" s="157" t="s">
        <v>156</v>
      </c>
      <c r="C37" s="260">
        <f>'POA-06'!D75</f>
        <v>0</v>
      </c>
      <c r="D37" s="147">
        <v>0</v>
      </c>
      <c r="E37" s="147">
        <v>0</v>
      </c>
      <c r="F37" s="147">
        <v>0</v>
      </c>
      <c r="G37" s="147">
        <v>0</v>
      </c>
      <c r="H37" s="147">
        <v>0</v>
      </c>
      <c r="I37" s="147">
        <v>0</v>
      </c>
      <c r="J37" s="147">
        <v>0</v>
      </c>
      <c r="K37" s="147">
        <v>0</v>
      </c>
      <c r="L37" s="147">
        <v>0</v>
      </c>
      <c r="M37" s="147">
        <v>0</v>
      </c>
      <c r="N37" s="147">
        <v>0</v>
      </c>
      <c r="O37" s="147">
        <v>0</v>
      </c>
      <c r="P37" s="258">
        <f t="shared" si="2"/>
        <v>0</v>
      </c>
    </row>
    <row r="38" spans="1:16" ht="12.75">
      <c r="A38" s="146">
        <v>2011</v>
      </c>
      <c r="B38" s="155" t="s">
        <v>101</v>
      </c>
      <c r="C38" s="260">
        <f>+'POA-06'!D27</f>
        <v>3200000</v>
      </c>
      <c r="D38" s="147"/>
      <c r="E38" s="147">
        <f>+C38/10</f>
        <v>320000</v>
      </c>
      <c r="F38" s="147">
        <f>+C38/10</f>
        <v>320000</v>
      </c>
      <c r="G38" s="147">
        <f>+C38/10</f>
        <v>320000</v>
      </c>
      <c r="H38" s="147">
        <f>+C38/10</f>
        <v>320000</v>
      </c>
      <c r="I38" s="149">
        <f>+C38/10</f>
        <v>320000</v>
      </c>
      <c r="J38" s="147">
        <f>+C38/10</f>
        <v>320000</v>
      </c>
      <c r="K38" s="147">
        <f>+C38/10</f>
        <v>320000</v>
      </c>
      <c r="L38" s="147">
        <f>+C38/10</f>
        <v>320000</v>
      </c>
      <c r="M38" s="147">
        <f>+C38/10</f>
        <v>320000</v>
      </c>
      <c r="N38" s="147">
        <f>+C38/10</f>
        <v>320000</v>
      </c>
      <c r="O38" s="147"/>
      <c r="P38" s="258">
        <f t="shared" si="2"/>
        <v>3200000</v>
      </c>
    </row>
    <row r="39" spans="1:16" ht="12.75" customHeight="1">
      <c r="A39" s="146">
        <v>2012</v>
      </c>
      <c r="B39" s="156" t="s">
        <v>102</v>
      </c>
      <c r="C39" s="260">
        <f>'POA-06'!D77</f>
        <v>0</v>
      </c>
      <c r="D39" s="147">
        <v>0</v>
      </c>
      <c r="E39" s="147"/>
      <c r="F39" s="147">
        <v>0</v>
      </c>
      <c r="G39" s="147">
        <v>0</v>
      </c>
      <c r="H39" s="147"/>
      <c r="I39" s="147">
        <v>0</v>
      </c>
      <c r="J39" s="147">
        <v>0</v>
      </c>
      <c r="K39" s="147"/>
      <c r="L39" s="147">
        <v>0</v>
      </c>
      <c r="M39" s="147">
        <v>0</v>
      </c>
      <c r="N39" s="147"/>
      <c r="O39" s="147">
        <v>0</v>
      </c>
      <c r="P39" s="258">
        <f t="shared" si="2"/>
        <v>0</v>
      </c>
    </row>
    <row r="40" spans="1:16" ht="12.75">
      <c r="A40" s="146">
        <v>2013</v>
      </c>
      <c r="B40" s="155" t="s">
        <v>103</v>
      </c>
      <c r="C40" s="260"/>
      <c r="D40" s="147">
        <v>0</v>
      </c>
      <c r="E40" s="147"/>
      <c r="F40" s="147">
        <v>0</v>
      </c>
      <c r="G40" s="147">
        <v>0</v>
      </c>
      <c r="H40" s="147">
        <v>0</v>
      </c>
      <c r="I40" s="147">
        <v>0</v>
      </c>
      <c r="J40" s="147">
        <v>0</v>
      </c>
      <c r="K40" s="147">
        <v>0</v>
      </c>
      <c r="L40" s="147">
        <v>0</v>
      </c>
      <c r="M40" s="147">
        <v>0</v>
      </c>
      <c r="N40" s="147">
        <v>0</v>
      </c>
      <c r="O40" s="147">
        <v>0</v>
      </c>
      <c r="P40" s="258">
        <f t="shared" si="2"/>
        <v>0</v>
      </c>
    </row>
    <row r="41" spans="1:16" ht="12.75">
      <c r="A41" s="146">
        <v>2014</v>
      </c>
      <c r="B41" s="155" t="s">
        <v>104</v>
      </c>
      <c r="C41" s="260">
        <f>'POA-06'!D79</f>
        <v>0</v>
      </c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258">
        <f t="shared" si="2"/>
        <v>0</v>
      </c>
    </row>
    <row r="42" spans="1:16" ht="12.75">
      <c r="A42" s="146">
        <v>2015</v>
      </c>
      <c r="B42" s="155" t="s">
        <v>105</v>
      </c>
      <c r="C42" s="260">
        <f>+'POA-06'!D31</f>
        <v>1500000</v>
      </c>
      <c r="D42" s="147">
        <f>+C42/2</f>
        <v>750000</v>
      </c>
      <c r="E42" s="147"/>
      <c r="F42" s="147"/>
      <c r="G42" s="147"/>
      <c r="H42" s="147"/>
      <c r="I42" s="147"/>
      <c r="J42" s="147"/>
      <c r="K42" s="147"/>
      <c r="L42" s="147"/>
      <c r="M42" s="147"/>
      <c r="N42" s="147">
        <v>0</v>
      </c>
      <c r="O42" s="147">
        <f>+C42/2</f>
        <v>750000</v>
      </c>
      <c r="P42" s="258">
        <f t="shared" si="2"/>
        <v>1500000</v>
      </c>
    </row>
    <row r="43" spans="1:16" ht="12.75">
      <c r="A43" s="146" t="s">
        <v>106</v>
      </c>
      <c r="B43" s="155" t="s">
        <v>107</v>
      </c>
      <c r="C43" s="261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258">
        <f t="shared" si="2"/>
        <v>0</v>
      </c>
    </row>
    <row r="44" spans="1:16" ht="12.75">
      <c r="A44" s="146" t="s">
        <v>108</v>
      </c>
      <c r="B44" s="155" t="s">
        <v>109</v>
      </c>
      <c r="C44" s="261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258">
        <f t="shared" si="2"/>
        <v>0</v>
      </c>
    </row>
    <row r="45" spans="1:16" ht="12.75">
      <c r="A45" s="146">
        <v>2016</v>
      </c>
      <c r="B45" s="155" t="s">
        <v>110</v>
      </c>
      <c r="C45" s="261">
        <f>'POA-06'!D81</f>
        <v>0</v>
      </c>
      <c r="D45" s="147">
        <v>0</v>
      </c>
      <c r="E45" s="147">
        <v>0</v>
      </c>
      <c r="F45" s="147">
        <v>0</v>
      </c>
      <c r="G45" s="147">
        <v>0</v>
      </c>
      <c r="H45" s="147"/>
      <c r="I45" s="147">
        <v>0</v>
      </c>
      <c r="J45" s="147"/>
      <c r="K45" s="147">
        <v>0</v>
      </c>
      <c r="L45" s="147">
        <v>0</v>
      </c>
      <c r="M45" s="147">
        <v>0</v>
      </c>
      <c r="N45" s="147">
        <v>0</v>
      </c>
      <c r="O45" s="147"/>
      <c r="P45" s="258">
        <f t="shared" si="2"/>
        <v>0</v>
      </c>
    </row>
    <row r="46" spans="1:16" ht="12.75">
      <c r="A46" s="146">
        <v>2017</v>
      </c>
      <c r="B46" s="155" t="s">
        <v>111</v>
      </c>
      <c r="C46" s="261">
        <v>0</v>
      </c>
      <c r="D46" s="147">
        <v>0</v>
      </c>
      <c r="E46" s="147">
        <v>0</v>
      </c>
      <c r="F46" s="147">
        <v>0</v>
      </c>
      <c r="G46" s="147">
        <v>0</v>
      </c>
      <c r="H46" s="147">
        <v>0</v>
      </c>
      <c r="I46" s="147">
        <v>0</v>
      </c>
      <c r="J46" s="147">
        <v>0</v>
      </c>
      <c r="K46" s="147">
        <v>0</v>
      </c>
      <c r="L46" s="147">
        <v>0</v>
      </c>
      <c r="M46" s="147">
        <v>0</v>
      </c>
      <c r="N46" s="147">
        <v>0</v>
      </c>
      <c r="O46" s="147">
        <v>0</v>
      </c>
      <c r="P46" s="258">
        <f t="shared" si="2"/>
        <v>0</v>
      </c>
    </row>
    <row r="47" spans="1:16" ht="12.75">
      <c r="A47" s="148">
        <v>3000</v>
      </c>
      <c r="B47" s="155" t="s">
        <v>112</v>
      </c>
      <c r="C47" s="262">
        <v>0</v>
      </c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258">
        <f t="shared" si="2"/>
        <v>0</v>
      </c>
    </row>
    <row r="48" spans="1:16" ht="12.75">
      <c r="A48" s="148">
        <v>4000</v>
      </c>
      <c r="B48" s="155" t="s">
        <v>113</v>
      </c>
      <c r="C48" s="261">
        <f>'POA-05'!C28</f>
        <v>225000000</v>
      </c>
      <c r="D48" s="145">
        <v>0</v>
      </c>
      <c r="E48" s="258">
        <v>12000000</v>
      </c>
      <c r="F48" s="258">
        <v>25000000</v>
      </c>
      <c r="G48" s="258">
        <v>25000000</v>
      </c>
      <c r="H48" s="258">
        <v>25000000</v>
      </c>
      <c r="I48" s="258">
        <v>25000000</v>
      </c>
      <c r="J48" s="258">
        <v>25000000</v>
      </c>
      <c r="K48" s="258">
        <v>25000000</v>
      </c>
      <c r="L48" s="258">
        <v>25000000</v>
      </c>
      <c r="M48" s="258">
        <v>26000000</v>
      </c>
      <c r="N48" s="258">
        <v>12000000</v>
      </c>
      <c r="O48" s="287"/>
      <c r="P48" s="287">
        <f t="shared" si="2"/>
        <v>225000000</v>
      </c>
    </row>
    <row r="49" spans="1:16" ht="12.75">
      <c r="A49" s="148">
        <v>5000</v>
      </c>
      <c r="B49" s="155" t="s">
        <v>114</v>
      </c>
      <c r="C49" s="261">
        <f>+'POA-05'!C21</f>
        <v>132402412</v>
      </c>
      <c r="D49" s="145">
        <v>0</v>
      </c>
      <c r="E49" s="258">
        <f>+C49/10</f>
        <v>13240241.199999999</v>
      </c>
      <c r="F49" s="258">
        <f>+C49/10</f>
        <v>13240241.199999999</v>
      </c>
      <c r="G49" s="258">
        <f>+C49/10</f>
        <v>13240241.199999999</v>
      </c>
      <c r="H49" s="258">
        <f>+C49/10</f>
        <v>13240241.199999999</v>
      </c>
      <c r="I49" s="288">
        <f>+C49/10</f>
        <v>13240241.199999999</v>
      </c>
      <c r="J49" s="258">
        <f>+C49/10</f>
        <v>13240241.199999999</v>
      </c>
      <c r="K49" s="258">
        <f>+C49/10</f>
        <v>13240241.199999999</v>
      </c>
      <c r="L49" s="258">
        <f>+C49/10</f>
        <v>13240241.199999999</v>
      </c>
      <c r="M49" s="258">
        <f>+C49/10</f>
        <v>13240241.199999999</v>
      </c>
      <c r="N49" s="258">
        <f>+C49/10</f>
        <v>13240241.199999999</v>
      </c>
      <c r="O49" s="258">
        <v>0</v>
      </c>
      <c r="P49" s="287">
        <f t="shared" si="2"/>
        <v>132402412.00000001</v>
      </c>
    </row>
    <row r="50" spans="1:16" ht="12.75">
      <c r="A50" s="148">
        <v>6000</v>
      </c>
      <c r="B50" s="155" t="s">
        <v>115</v>
      </c>
      <c r="C50" s="263">
        <v>0</v>
      </c>
      <c r="D50" s="145"/>
      <c r="E50" s="145">
        <v>0</v>
      </c>
      <c r="F50" s="145">
        <v>0</v>
      </c>
      <c r="G50" s="145">
        <v>0</v>
      </c>
      <c r="H50" s="145">
        <v>0</v>
      </c>
      <c r="I50" s="145">
        <v>0</v>
      </c>
      <c r="J50" s="145">
        <v>0</v>
      </c>
      <c r="K50" s="145">
        <v>0</v>
      </c>
      <c r="L50" s="145">
        <v>0</v>
      </c>
      <c r="M50" s="145">
        <v>0</v>
      </c>
      <c r="N50" s="145">
        <v>0</v>
      </c>
      <c r="O50" s="145"/>
      <c r="P50" s="258">
        <f t="shared" si="2"/>
        <v>0</v>
      </c>
    </row>
    <row r="51" spans="1:16" ht="12.75">
      <c r="A51" s="148">
        <v>7000</v>
      </c>
      <c r="B51" s="155" t="s">
        <v>116</v>
      </c>
      <c r="C51" s="263"/>
      <c r="D51" s="145">
        <v>0</v>
      </c>
      <c r="E51" s="145"/>
      <c r="F51" s="145"/>
      <c r="G51" s="145"/>
      <c r="H51" s="145">
        <v>0</v>
      </c>
      <c r="I51" s="145"/>
      <c r="J51" s="145">
        <v>0</v>
      </c>
      <c r="K51" s="145"/>
      <c r="L51" s="145">
        <v>0</v>
      </c>
      <c r="M51" s="145"/>
      <c r="N51" s="145"/>
      <c r="O51" s="145"/>
      <c r="P51" s="258">
        <f t="shared" si="2"/>
        <v>0</v>
      </c>
    </row>
    <row r="52" spans="1:16" ht="12.75">
      <c r="A52" s="150"/>
      <c r="B52" s="150" t="s">
        <v>30</v>
      </c>
      <c r="C52" s="263">
        <f>+C13+C16+C47+C48+C49+C50+C51</f>
        <v>602219409.89275241</v>
      </c>
      <c r="D52" s="259">
        <f t="shared" ref="D52:O52" si="3">+D13+D16+D47+D48+D49+D50+D51</f>
        <v>16286146.907729371</v>
      </c>
      <c r="E52" s="259">
        <f t="shared" si="3"/>
        <v>41760711.607729375</v>
      </c>
      <c r="F52" s="259">
        <f t="shared" si="3"/>
        <v>62600711.607729375</v>
      </c>
      <c r="G52" s="259">
        <f t="shared" si="3"/>
        <v>62600711.607729375</v>
      </c>
      <c r="H52" s="259">
        <f t="shared" si="3"/>
        <v>62600711.607729375</v>
      </c>
      <c r="I52" s="259">
        <f t="shared" si="3"/>
        <v>62600711.607729375</v>
      </c>
      <c r="J52" s="259">
        <f t="shared" si="3"/>
        <v>62600711.607729375</v>
      </c>
      <c r="K52" s="259">
        <f t="shared" si="3"/>
        <v>62600711.607729375</v>
      </c>
      <c r="L52" s="259">
        <f t="shared" si="3"/>
        <v>54760711.607729375</v>
      </c>
      <c r="M52" s="259">
        <f t="shared" si="3"/>
        <v>55760711.607729375</v>
      </c>
      <c r="N52" s="259">
        <f t="shared" si="3"/>
        <v>41760711.607729375</v>
      </c>
      <c r="O52" s="259">
        <f t="shared" si="3"/>
        <v>16286146.907729371</v>
      </c>
      <c r="P52" s="289">
        <f>+P13+P16+P48+P49</f>
        <v>602219409.89275241</v>
      </c>
    </row>
    <row r="53" spans="1:16">
      <c r="P53" s="20">
        <f>+D52+E52+F52+G52+H52+I52+J52+K52+L52+M52+N52+O52</f>
        <v>602219409.89275265</v>
      </c>
    </row>
    <row r="54" spans="1:16">
      <c r="C54" s="20"/>
      <c r="O54" s="152"/>
    </row>
    <row r="56" spans="1:16">
      <c r="C56" s="20"/>
    </row>
    <row r="58" spans="1:16">
      <c r="C58" s="20"/>
      <c r="E58" s="20"/>
    </row>
  </sheetData>
  <mergeCells count="21">
    <mergeCell ref="N5:P5"/>
    <mergeCell ref="C1:M5"/>
    <mergeCell ref="C6:G6"/>
    <mergeCell ref="C7:G8"/>
    <mergeCell ref="H6:L6"/>
    <mergeCell ref="M8:P8"/>
    <mergeCell ref="A11:A12"/>
    <mergeCell ref="B11:B12"/>
    <mergeCell ref="C11:C12"/>
    <mergeCell ref="D11:O11"/>
    <mergeCell ref="A9:P9"/>
    <mergeCell ref="A1:B8"/>
    <mergeCell ref="N1:P1"/>
    <mergeCell ref="N3:P3"/>
    <mergeCell ref="N2:P2"/>
    <mergeCell ref="N4:P4"/>
    <mergeCell ref="P11:P12"/>
    <mergeCell ref="H7:L7"/>
    <mergeCell ref="H8:L8"/>
    <mergeCell ref="M6:P6"/>
    <mergeCell ref="M7:P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62"/>
  <sheetViews>
    <sheetView topLeftCell="A11" workbookViewId="0">
      <selection activeCell="E58" sqref="E58"/>
    </sheetView>
  </sheetViews>
  <sheetFormatPr baseColWidth="10" defaultRowHeight="12.75"/>
  <cols>
    <col min="1" max="1" width="13.140625" customWidth="1"/>
    <col min="2" max="2" width="23.28515625" customWidth="1"/>
    <col min="3" max="3" width="13.5703125" customWidth="1"/>
    <col min="4" max="4" width="15" customWidth="1"/>
    <col min="5" max="5" width="13.5703125" customWidth="1"/>
    <col min="6" max="6" width="15.5703125" customWidth="1"/>
    <col min="7" max="7" width="14.85546875" customWidth="1"/>
    <col min="8" max="8" width="14.5703125" customWidth="1"/>
    <col min="9" max="9" width="19.5703125" customWidth="1"/>
    <col min="10" max="10" width="10" customWidth="1"/>
  </cols>
  <sheetData>
    <row r="1" spans="1:10" ht="12.75" customHeight="1">
      <c r="A1" s="296"/>
      <c r="B1" s="297"/>
      <c r="C1" s="302" t="s">
        <v>173</v>
      </c>
      <c r="D1" s="302"/>
      <c r="E1" s="302"/>
      <c r="F1" s="302"/>
      <c r="G1" s="302"/>
      <c r="H1" s="307" t="s">
        <v>162</v>
      </c>
      <c r="I1" s="308"/>
      <c r="J1" s="195"/>
    </row>
    <row r="2" spans="1:10" ht="12.75" customHeight="1">
      <c r="A2" s="298"/>
      <c r="B2" s="299"/>
      <c r="C2" s="303"/>
      <c r="D2" s="303"/>
      <c r="E2" s="303"/>
      <c r="F2" s="303"/>
      <c r="G2" s="303"/>
      <c r="H2" s="304" t="s">
        <v>163</v>
      </c>
      <c r="I2" s="305"/>
      <c r="J2" s="195"/>
    </row>
    <row r="3" spans="1:10" ht="12.75" customHeight="1">
      <c r="A3" s="298"/>
      <c r="B3" s="299"/>
      <c r="C3" s="303"/>
      <c r="D3" s="303"/>
      <c r="E3" s="303"/>
      <c r="F3" s="303"/>
      <c r="G3" s="303"/>
      <c r="H3" s="304" t="s">
        <v>164</v>
      </c>
      <c r="I3" s="305"/>
      <c r="J3" s="195"/>
    </row>
    <row r="4" spans="1:10" ht="12.75" customHeight="1">
      <c r="A4" s="298"/>
      <c r="B4" s="299"/>
      <c r="C4" s="303"/>
      <c r="D4" s="303"/>
      <c r="E4" s="303"/>
      <c r="F4" s="303"/>
      <c r="G4" s="303"/>
      <c r="H4" s="304" t="s">
        <v>175</v>
      </c>
      <c r="I4" s="305"/>
      <c r="J4" s="195"/>
    </row>
    <row r="5" spans="1:10" ht="12.75" customHeight="1">
      <c r="A5" s="298"/>
      <c r="B5" s="299"/>
      <c r="C5" s="303"/>
      <c r="D5" s="303"/>
      <c r="E5" s="303"/>
      <c r="F5" s="303"/>
      <c r="G5" s="303"/>
      <c r="H5" s="309" t="s">
        <v>149</v>
      </c>
      <c r="I5" s="310"/>
      <c r="J5" s="196"/>
    </row>
    <row r="6" spans="1:10" ht="13.5" customHeight="1">
      <c r="A6" s="298"/>
      <c r="B6" s="299"/>
      <c r="C6" s="311" t="s">
        <v>165</v>
      </c>
      <c r="D6" s="311"/>
      <c r="E6" s="311" t="s">
        <v>166</v>
      </c>
      <c r="F6" s="311"/>
      <c r="G6" s="311"/>
      <c r="H6" s="311" t="s">
        <v>167</v>
      </c>
      <c r="I6" s="312"/>
      <c r="J6" s="197"/>
    </row>
    <row r="7" spans="1:10" ht="13.5" customHeight="1">
      <c r="A7" s="298"/>
      <c r="B7" s="299"/>
      <c r="C7" s="397" t="s">
        <v>168</v>
      </c>
      <c r="D7" s="397"/>
      <c r="E7" s="311" t="s">
        <v>169</v>
      </c>
      <c r="F7" s="311"/>
      <c r="G7" s="311"/>
      <c r="H7" s="311" t="s">
        <v>171</v>
      </c>
      <c r="I7" s="312"/>
      <c r="J7" s="198"/>
    </row>
    <row r="8" spans="1:10" ht="13.5">
      <c r="A8" s="300"/>
      <c r="B8" s="301"/>
      <c r="C8" s="398"/>
      <c r="D8" s="398"/>
      <c r="E8" s="333" t="s">
        <v>170</v>
      </c>
      <c r="F8" s="333"/>
      <c r="G8" s="333"/>
      <c r="H8" s="333" t="s">
        <v>172</v>
      </c>
      <c r="I8" s="334"/>
      <c r="J8" s="198"/>
    </row>
    <row r="9" spans="1:10">
      <c r="A9" s="407" t="s">
        <v>119</v>
      </c>
      <c r="B9" s="407"/>
      <c r="C9" s="407"/>
      <c r="D9" s="407"/>
      <c r="E9" s="407"/>
      <c r="F9" s="407"/>
      <c r="G9" s="407"/>
      <c r="H9" s="407"/>
      <c r="I9" s="407"/>
    </row>
    <row r="10" spans="1:10" ht="13.5" thickBot="1">
      <c r="A10" s="19"/>
      <c r="B10" s="20"/>
      <c r="C10" s="21"/>
      <c r="D10" s="21"/>
      <c r="E10" s="21"/>
      <c r="F10" s="21"/>
      <c r="G10" s="21"/>
      <c r="H10" s="21"/>
      <c r="I10" s="22"/>
    </row>
    <row r="11" spans="1:10" ht="13.5" thickBot="1">
      <c r="A11" s="399"/>
      <c r="B11" s="401" t="s">
        <v>27</v>
      </c>
      <c r="C11" s="403" t="s">
        <v>141</v>
      </c>
      <c r="D11" s="404"/>
      <c r="E11" s="404"/>
      <c r="F11" s="404"/>
      <c r="G11" s="404"/>
      <c r="H11" s="404"/>
      <c r="I11" s="405" t="s">
        <v>30</v>
      </c>
    </row>
    <row r="12" spans="1:10" ht="13.5" thickBot="1">
      <c r="A12" s="400"/>
      <c r="B12" s="402"/>
      <c r="C12" s="34" t="s">
        <v>142</v>
      </c>
      <c r="D12" s="34" t="s">
        <v>143</v>
      </c>
      <c r="E12" s="34" t="s">
        <v>144</v>
      </c>
      <c r="F12" s="34" t="s">
        <v>145</v>
      </c>
      <c r="G12" s="34" t="s">
        <v>146</v>
      </c>
      <c r="H12" s="34" t="s">
        <v>147</v>
      </c>
      <c r="I12" s="406"/>
    </row>
    <row r="13" spans="1:10">
      <c r="A13" s="31">
        <v>1000</v>
      </c>
      <c r="B13" s="32" t="s">
        <v>66</v>
      </c>
      <c r="C13" s="33">
        <f t="shared" ref="C13:H13" si="0">SUM(C14:C15)</f>
        <v>38272293.815458745</v>
      </c>
      <c r="D13" s="33">
        <f t="shared" si="0"/>
        <v>38272293.815458745</v>
      </c>
      <c r="E13" s="33">
        <f t="shared" si="0"/>
        <v>38272293.815458745</v>
      </c>
      <c r="F13" s="33"/>
      <c r="G13" s="33"/>
      <c r="H13" s="33">
        <f t="shared" si="0"/>
        <v>31072293.815458741</v>
      </c>
      <c r="I13" s="27">
        <f>+I14+I15</f>
        <v>208033762.89275244</v>
      </c>
    </row>
    <row r="14" spans="1:10">
      <c r="A14" s="23">
        <v>1001</v>
      </c>
      <c r="B14" s="23" t="s">
        <v>67</v>
      </c>
      <c r="C14" s="29">
        <f>+'POA-02'!J21/3</f>
        <v>7200000</v>
      </c>
      <c r="D14" s="29">
        <f>+'POA-02'!J21/3</f>
        <v>7200000</v>
      </c>
      <c r="E14" s="29">
        <f>+'POA-02'!J21/3</f>
        <v>7200000</v>
      </c>
      <c r="F14" s="29"/>
      <c r="G14" s="29"/>
      <c r="H14" s="29">
        <v>0</v>
      </c>
      <c r="I14" s="29">
        <f>SUM(C14:H14)</f>
        <v>21600000</v>
      </c>
    </row>
    <row r="15" spans="1:10">
      <c r="A15" s="23">
        <v>1002</v>
      </c>
      <c r="B15" s="23" t="s">
        <v>68</v>
      </c>
      <c r="C15" s="29">
        <f>+'POA-02'!J27/6</f>
        <v>31072293.815458741</v>
      </c>
      <c r="D15" s="29">
        <f>+'POA-02'!J27/6</f>
        <v>31072293.815458741</v>
      </c>
      <c r="E15" s="29">
        <f>+'POA-02'!J27/6</f>
        <v>31072293.815458741</v>
      </c>
      <c r="F15" s="29">
        <f>+'POA-02'!J27/6</f>
        <v>31072293.815458741</v>
      </c>
      <c r="G15" s="29">
        <f>+'POA-02'!J27/6</f>
        <v>31072293.815458741</v>
      </c>
      <c r="H15" s="29">
        <f>+'POA-02'!J27/6</f>
        <v>31072293.815458741</v>
      </c>
      <c r="I15" s="29">
        <f>SUM(C15:H15)</f>
        <v>186433762.89275244</v>
      </c>
    </row>
    <row r="16" spans="1:10">
      <c r="A16" s="25">
        <v>2000</v>
      </c>
      <c r="B16" s="23" t="s">
        <v>69</v>
      </c>
      <c r="C16" s="27"/>
      <c r="D16" s="27"/>
      <c r="E16" s="27"/>
      <c r="F16" s="27"/>
      <c r="G16" s="27"/>
      <c r="H16" s="27"/>
      <c r="I16" s="27">
        <f>+I18+I30+I38+I42</f>
        <v>36783235.131545544</v>
      </c>
    </row>
    <row r="17" spans="1:9">
      <c r="A17" s="23">
        <v>2001</v>
      </c>
      <c r="B17" s="23" t="s">
        <v>70</v>
      </c>
      <c r="C17" s="29"/>
      <c r="D17" s="29"/>
      <c r="E17" s="29"/>
      <c r="F17" s="29"/>
      <c r="G17" s="29">
        <v>0</v>
      </c>
      <c r="H17" s="29"/>
      <c r="I17" s="27"/>
    </row>
    <row r="18" spans="1:9">
      <c r="A18" s="23">
        <v>2002</v>
      </c>
      <c r="B18" s="23" t="s">
        <v>140</v>
      </c>
      <c r="C18" s="29">
        <v>7324765.8052366227</v>
      </c>
      <c r="D18" s="29">
        <v>3164765.8052366227</v>
      </c>
      <c r="E18" s="29">
        <v>9117935.7841641605</v>
      </c>
      <c r="F18" s="29">
        <v>5725255.8684540689</v>
      </c>
      <c r="G18" s="29">
        <v>107277</v>
      </c>
      <c r="H18" s="29"/>
      <c r="I18" s="29">
        <f>SUM(C18:H18)</f>
        <v>25440000.263091475</v>
      </c>
    </row>
    <row r="19" spans="1:9">
      <c r="A19" s="23" t="s">
        <v>72</v>
      </c>
      <c r="B19" s="23" t="s">
        <v>73</v>
      </c>
      <c r="C19" s="29"/>
      <c r="D19" s="29"/>
      <c r="E19" s="29"/>
      <c r="F19" s="29"/>
      <c r="G19" s="29"/>
      <c r="H19" s="29"/>
      <c r="I19" s="27"/>
    </row>
    <row r="20" spans="1:9">
      <c r="A20" s="23" t="s">
        <v>74</v>
      </c>
      <c r="B20" s="23" t="s">
        <v>75</v>
      </c>
      <c r="C20" s="29"/>
      <c r="D20" s="29"/>
      <c r="E20" s="29"/>
      <c r="F20" s="29"/>
      <c r="G20" s="29"/>
      <c r="H20" s="29"/>
      <c r="I20" s="27"/>
    </row>
    <row r="21" spans="1:9">
      <c r="A21" s="23" t="s">
        <v>76</v>
      </c>
      <c r="B21" s="23" t="s">
        <v>77</v>
      </c>
      <c r="C21" s="29"/>
      <c r="D21" s="29"/>
      <c r="E21" s="29"/>
      <c r="F21" s="29"/>
      <c r="G21" s="29"/>
      <c r="H21" s="29"/>
      <c r="I21" s="27"/>
    </row>
    <row r="22" spans="1:9">
      <c r="A22" s="23">
        <v>2003</v>
      </c>
      <c r="B22" s="30" t="s">
        <v>78</v>
      </c>
      <c r="C22" s="29"/>
      <c r="D22" s="29"/>
      <c r="E22" s="29">
        <v>0</v>
      </c>
      <c r="F22" s="29">
        <v>0</v>
      </c>
      <c r="G22" s="29"/>
      <c r="H22" s="29">
        <v>0</v>
      </c>
      <c r="I22" s="27"/>
    </row>
    <row r="23" spans="1:9">
      <c r="A23" s="23">
        <v>2004</v>
      </c>
      <c r="B23" s="23" t="s">
        <v>79</v>
      </c>
      <c r="C23" s="29"/>
      <c r="D23" s="29"/>
      <c r="E23" s="29">
        <v>0</v>
      </c>
      <c r="F23" s="29">
        <v>0</v>
      </c>
      <c r="G23" s="29">
        <v>0</v>
      </c>
      <c r="H23" s="29"/>
      <c r="I23" s="27"/>
    </row>
    <row r="24" spans="1:9">
      <c r="A24" s="23" t="s">
        <v>80</v>
      </c>
      <c r="B24" s="23" t="s">
        <v>81</v>
      </c>
      <c r="C24" s="29"/>
      <c r="D24" s="29"/>
      <c r="E24" s="29"/>
      <c r="F24" s="29"/>
      <c r="G24" s="29"/>
      <c r="H24" s="29"/>
      <c r="I24" s="27"/>
    </row>
    <row r="25" spans="1:9">
      <c r="A25" s="23" t="s">
        <v>82</v>
      </c>
      <c r="B25" s="23" t="s">
        <v>83</v>
      </c>
      <c r="C25" s="29"/>
      <c r="D25" s="29"/>
      <c r="E25" s="29"/>
      <c r="F25" s="29"/>
      <c r="G25" s="29"/>
      <c r="H25" s="29"/>
      <c r="I25" s="27"/>
    </row>
    <row r="26" spans="1:9">
      <c r="A26" s="23" t="s">
        <v>84</v>
      </c>
      <c r="B26" s="23" t="s">
        <v>85</v>
      </c>
      <c r="C26" s="29"/>
      <c r="D26" s="29"/>
      <c r="E26" s="29"/>
      <c r="F26" s="29"/>
      <c r="G26" s="29"/>
      <c r="H26" s="29"/>
      <c r="I26" s="27"/>
    </row>
    <row r="27" spans="1:9">
      <c r="A27" s="23">
        <v>2005</v>
      </c>
      <c r="B27" s="23" t="s">
        <v>86</v>
      </c>
      <c r="C27" s="29"/>
      <c r="D27" s="29">
        <v>0</v>
      </c>
      <c r="E27" s="29">
        <v>0</v>
      </c>
      <c r="F27" s="29">
        <v>0</v>
      </c>
      <c r="G27" s="29">
        <v>0</v>
      </c>
      <c r="H27" s="29"/>
      <c r="I27" s="27"/>
    </row>
    <row r="28" spans="1:9">
      <c r="A28" s="23" t="s">
        <v>87</v>
      </c>
      <c r="B28" s="23" t="s">
        <v>88</v>
      </c>
      <c r="C28" s="29"/>
      <c r="D28" s="29"/>
      <c r="E28" s="29"/>
      <c r="F28" s="29"/>
      <c r="G28" s="29"/>
      <c r="H28" s="29"/>
      <c r="I28" s="27"/>
    </row>
    <row r="29" spans="1:9">
      <c r="A29" s="23" t="s">
        <v>89</v>
      </c>
      <c r="B29" s="23" t="s">
        <v>90</v>
      </c>
      <c r="C29" s="29"/>
      <c r="D29" s="29"/>
      <c r="E29" s="29"/>
      <c r="F29" s="29"/>
      <c r="G29" s="29"/>
      <c r="H29" s="29"/>
      <c r="I29" s="27"/>
    </row>
    <row r="30" spans="1:9">
      <c r="A30" s="23">
        <v>2006</v>
      </c>
      <c r="B30" s="23" t="s">
        <v>91</v>
      </c>
      <c r="C30" s="29"/>
      <c r="D30" s="29"/>
      <c r="E30" s="29"/>
      <c r="F30" s="29"/>
      <c r="G30" s="29">
        <f>+G31+G32</f>
        <v>5617978.8684540689</v>
      </c>
      <c r="H30" s="29">
        <f>+H31+H32</f>
        <v>1025256</v>
      </c>
      <c r="I30" s="29">
        <f>SUM(C30:H30)</f>
        <v>6643234.8684540689</v>
      </c>
    </row>
    <row r="31" spans="1:9">
      <c r="A31" s="23" t="s">
        <v>92</v>
      </c>
      <c r="B31" s="23" t="s">
        <v>93</v>
      </c>
      <c r="C31" s="29"/>
      <c r="D31" s="29"/>
      <c r="E31" s="29"/>
      <c r="F31" s="29"/>
      <c r="G31" s="29"/>
      <c r="H31" s="29"/>
      <c r="I31" s="27"/>
    </row>
    <row r="32" spans="1:9" ht="21.75">
      <c r="A32" s="23" t="s">
        <v>94</v>
      </c>
      <c r="B32" s="30" t="s">
        <v>134</v>
      </c>
      <c r="C32" s="29"/>
      <c r="D32" s="29"/>
      <c r="E32" s="29"/>
      <c r="F32" s="29"/>
      <c r="G32" s="29">
        <v>5617978.8684540689</v>
      </c>
      <c r="H32" s="29">
        <v>1025256</v>
      </c>
      <c r="I32" s="29"/>
    </row>
    <row r="33" spans="1:9">
      <c r="A33" s="23" t="s">
        <v>95</v>
      </c>
      <c r="B33" s="23" t="s">
        <v>96</v>
      </c>
      <c r="C33" s="29"/>
      <c r="D33" s="29"/>
      <c r="E33" s="29"/>
      <c r="F33" s="29"/>
      <c r="G33" s="29"/>
      <c r="H33" s="29"/>
      <c r="I33" s="27"/>
    </row>
    <row r="34" spans="1:9">
      <c r="A34" s="23">
        <v>2007</v>
      </c>
      <c r="B34" s="30" t="s">
        <v>139</v>
      </c>
      <c r="C34" s="29"/>
      <c r="D34" s="48"/>
      <c r="E34" s="29"/>
      <c r="F34" s="29"/>
      <c r="G34" s="29"/>
      <c r="H34" s="29"/>
      <c r="I34" s="27"/>
    </row>
    <row r="35" spans="1:9" ht="21.75">
      <c r="A35" s="23">
        <v>2008</v>
      </c>
      <c r="B35" s="30" t="s">
        <v>98</v>
      </c>
      <c r="C35" s="29"/>
      <c r="D35" s="29"/>
      <c r="E35" s="29"/>
      <c r="F35" s="29"/>
      <c r="G35" s="29"/>
      <c r="H35" s="29"/>
      <c r="I35" s="27"/>
    </row>
    <row r="36" spans="1:9">
      <c r="A36" s="23">
        <v>2009</v>
      </c>
      <c r="B36" s="23" t="s">
        <v>99</v>
      </c>
      <c r="C36" s="29"/>
      <c r="D36" s="29"/>
      <c r="E36" s="29"/>
      <c r="F36" s="29"/>
      <c r="G36" s="29"/>
      <c r="H36" s="29"/>
      <c r="I36" s="27"/>
    </row>
    <row r="37" spans="1:9">
      <c r="A37" s="23">
        <v>2010</v>
      </c>
      <c r="B37" s="30" t="s">
        <v>100</v>
      </c>
      <c r="C37" s="29"/>
      <c r="D37" s="29"/>
      <c r="E37" s="29"/>
      <c r="F37" s="29"/>
      <c r="G37" s="29"/>
      <c r="H37" s="29"/>
      <c r="I37" s="27"/>
    </row>
    <row r="38" spans="1:9">
      <c r="A38" s="23">
        <v>2011</v>
      </c>
      <c r="B38" s="23" t="s">
        <v>101</v>
      </c>
      <c r="C38" s="29"/>
      <c r="D38" s="29"/>
      <c r="E38" s="29"/>
      <c r="F38" s="29"/>
      <c r="G38" s="29"/>
      <c r="H38" s="29">
        <v>3200000</v>
      </c>
      <c r="I38" s="29">
        <f>SUM(C38:H38)</f>
        <v>3200000</v>
      </c>
    </row>
    <row r="39" spans="1:9">
      <c r="A39" s="23">
        <v>2012</v>
      </c>
      <c r="B39" s="30" t="s">
        <v>102</v>
      </c>
      <c r="C39" s="29"/>
      <c r="D39" s="29"/>
      <c r="E39" s="29"/>
      <c r="F39" s="29"/>
      <c r="G39" s="29"/>
      <c r="H39" s="29"/>
      <c r="I39" s="27"/>
    </row>
    <row r="40" spans="1:9">
      <c r="A40" s="23">
        <v>2013</v>
      </c>
      <c r="B40" s="23" t="s">
        <v>103</v>
      </c>
      <c r="C40" s="29"/>
      <c r="D40" s="29"/>
      <c r="E40" s="29"/>
      <c r="F40" s="29"/>
      <c r="G40" s="29"/>
      <c r="H40" s="29"/>
      <c r="I40" s="27"/>
    </row>
    <row r="41" spans="1:9">
      <c r="A41" s="23">
        <v>2014</v>
      </c>
      <c r="B41" s="23" t="s">
        <v>104</v>
      </c>
      <c r="C41" s="29"/>
      <c r="D41" s="29"/>
      <c r="E41" s="29"/>
      <c r="F41" s="29"/>
      <c r="G41" s="29"/>
      <c r="H41" s="29"/>
      <c r="I41" s="27"/>
    </row>
    <row r="42" spans="1:9">
      <c r="A42" s="23">
        <v>2015</v>
      </c>
      <c r="B42" s="23" t="s">
        <v>105</v>
      </c>
      <c r="C42" s="5"/>
      <c r="D42" s="29"/>
      <c r="E42" s="29"/>
      <c r="F42" s="47"/>
      <c r="G42" s="29"/>
      <c r="H42" s="29">
        <v>1500000</v>
      </c>
      <c r="I42" s="29">
        <f>SUM(C42:H42)</f>
        <v>1500000</v>
      </c>
    </row>
    <row r="43" spans="1:9">
      <c r="A43" s="23" t="s">
        <v>106</v>
      </c>
      <c r="B43" s="23" t="s">
        <v>107</v>
      </c>
      <c r="C43" s="29"/>
      <c r="D43" s="29"/>
      <c r="E43" s="29"/>
      <c r="F43" s="29"/>
      <c r="G43" s="29"/>
      <c r="H43" s="29"/>
      <c r="I43" s="27"/>
    </row>
    <row r="44" spans="1:9">
      <c r="A44" s="23" t="s">
        <v>108</v>
      </c>
      <c r="B44" s="23" t="s">
        <v>109</v>
      </c>
      <c r="C44" s="29"/>
      <c r="D44" s="29"/>
      <c r="E44" s="29"/>
      <c r="F44" s="29"/>
      <c r="G44" s="29"/>
      <c r="H44" s="29"/>
      <c r="I44" s="27"/>
    </row>
    <row r="45" spans="1:9">
      <c r="A45" s="23">
        <v>2016</v>
      </c>
      <c r="B45" s="23" t="s">
        <v>110</v>
      </c>
      <c r="C45" s="29"/>
      <c r="D45" s="29"/>
      <c r="E45" s="29"/>
      <c r="F45" s="29"/>
      <c r="G45" s="29"/>
      <c r="H45" s="29"/>
      <c r="I45" s="27"/>
    </row>
    <row r="46" spans="1:9">
      <c r="A46" s="23">
        <v>2017</v>
      </c>
      <c r="B46" s="23" t="s">
        <v>111</v>
      </c>
      <c r="C46" s="29"/>
      <c r="D46" s="29"/>
      <c r="E46" s="29"/>
      <c r="F46" s="29"/>
      <c r="G46" s="29"/>
      <c r="H46" s="29"/>
      <c r="I46" s="27"/>
    </row>
    <row r="47" spans="1:9">
      <c r="A47" s="25">
        <v>3000</v>
      </c>
      <c r="B47" s="23" t="s">
        <v>112</v>
      </c>
      <c r="C47" s="27"/>
      <c r="D47" s="27"/>
      <c r="E47" s="27"/>
      <c r="F47" s="27"/>
      <c r="G47" s="27"/>
      <c r="H47" s="27"/>
      <c r="I47" s="27"/>
    </row>
    <row r="48" spans="1:9">
      <c r="A48" s="25">
        <v>4000</v>
      </c>
      <c r="B48" s="23" t="s">
        <v>113</v>
      </c>
      <c r="C48" s="17"/>
      <c r="D48" s="62"/>
      <c r="E48" s="27">
        <f>+'POA-05'!C23</f>
        <v>65000000</v>
      </c>
      <c r="F48" s="27">
        <f>+'POA-05'!C24</f>
        <v>55000000</v>
      </c>
      <c r="G48" s="27">
        <f>+'POA-05'!C25</f>
        <v>55000000</v>
      </c>
      <c r="H48" s="27">
        <f>+'POA-05'!C26</f>
        <v>50000000</v>
      </c>
      <c r="I48" s="27">
        <f>SUM(C48:H48)</f>
        <v>225000000</v>
      </c>
    </row>
    <row r="49" spans="1:9">
      <c r="A49" s="25">
        <v>5000</v>
      </c>
      <c r="B49" s="23" t="s">
        <v>114</v>
      </c>
      <c r="C49" s="27">
        <f>+'POA-05'!C18</f>
        <v>63302412</v>
      </c>
      <c r="D49" s="27">
        <f>+'POA-05'!C19</f>
        <v>69100000</v>
      </c>
      <c r="E49" s="27"/>
      <c r="F49" s="27"/>
      <c r="G49" s="27"/>
      <c r="H49" s="48"/>
      <c r="I49" s="27">
        <f>SUM(C49:H49)</f>
        <v>132402412</v>
      </c>
    </row>
    <row r="50" spans="1:9">
      <c r="A50" s="25">
        <v>6000</v>
      </c>
      <c r="B50" s="23" t="s">
        <v>115</v>
      </c>
      <c r="C50" s="27"/>
      <c r="D50" s="27"/>
      <c r="E50" s="27"/>
      <c r="F50" s="27"/>
      <c r="G50" s="27"/>
      <c r="H50" s="27"/>
      <c r="I50" s="27"/>
    </row>
    <row r="51" spans="1:9">
      <c r="A51" s="25">
        <v>7000</v>
      </c>
      <c r="B51" s="23" t="s">
        <v>116</v>
      </c>
      <c r="C51" s="27"/>
      <c r="D51" s="27"/>
      <c r="E51" s="27"/>
      <c r="F51" s="27"/>
      <c r="G51" s="27"/>
      <c r="H51" s="27"/>
      <c r="I51" s="27"/>
    </row>
    <row r="52" spans="1:9">
      <c r="A52" s="38"/>
      <c r="B52" s="38" t="s">
        <v>30</v>
      </c>
      <c r="C52" s="26">
        <f>SUM(C14:C51)</f>
        <v>108899471.62069537</v>
      </c>
      <c r="D52" s="26">
        <f>SUM(D14:D51)</f>
        <v>110537059.62069537</v>
      </c>
      <c r="E52" s="26">
        <f>SUM(E14:E51)</f>
        <v>112390229.59962291</v>
      </c>
      <c r="F52" s="26">
        <f>SUM(F14:F51)</f>
        <v>91797549.683912814</v>
      </c>
      <c r="G52" s="26">
        <f>+G15+G18+G30+G48</f>
        <v>91797549.683912814</v>
      </c>
      <c r="H52" s="26">
        <f>+H13+H30+H38+H42+H48</f>
        <v>86797549.815458745</v>
      </c>
      <c r="I52" s="26">
        <f>+PTOXACTIV!I13+PTOXACTIV!I16+PTOXACTIV!I48+PTOXACTIV!I49</f>
        <v>602219410.02429795</v>
      </c>
    </row>
    <row r="53" spans="1:9">
      <c r="A53" s="18"/>
      <c r="B53" s="18"/>
      <c r="C53" s="20">
        <f>+'POA-01'!C16</f>
        <v>108399493.8</v>
      </c>
      <c r="D53" s="20">
        <f>+'POA-01'!C17</f>
        <v>108399493.8</v>
      </c>
      <c r="E53" s="20">
        <f>+'POA-01'!C18</f>
        <v>114421687.90000001</v>
      </c>
      <c r="F53" s="20">
        <f>+'POA-01'!C19</f>
        <v>90332911.5</v>
      </c>
      <c r="G53" s="20">
        <f>+'POA-01'!C20</f>
        <v>90332911.5</v>
      </c>
      <c r="H53" s="20">
        <f>+'POA-01'!C21</f>
        <v>90332911.5</v>
      </c>
      <c r="I53" s="20">
        <f>+C52+D52+E52+F52+G52+H52</f>
        <v>602219410.02429807</v>
      </c>
    </row>
    <row r="54" spans="1:9">
      <c r="A54" s="18"/>
      <c r="B54" s="18"/>
      <c r="C54" s="20">
        <f>+C53-C52</f>
        <v>-499977.82069537044</v>
      </c>
      <c r="D54" s="20">
        <f>+D53-D52</f>
        <v>-2137565.8206953704</v>
      </c>
      <c r="E54" s="20">
        <f>+E53-E52</f>
        <v>2031458.3003771007</v>
      </c>
      <c r="F54" s="20">
        <f>+F53-F52</f>
        <v>-1464638.1839128137</v>
      </c>
      <c r="G54" s="20">
        <v>0</v>
      </c>
      <c r="H54" s="20">
        <v>0</v>
      </c>
      <c r="I54" s="18"/>
    </row>
    <row r="56" spans="1:9">
      <c r="C56" s="290">
        <f>+C54+E54+F54+D54</f>
        <v>-2070723.5249264538</v>
      </c>
    </row>
    <row r="57" spans="1:9">
      <c r="B57" s="291">
        <v>186433762.89275244</v>
      </c>
    </row>
    <row r="58" spans="1:9">
      <c r="B58" s="292">
        <f>+B57/6</f>
        <v>31072293.815458741</v>
      </c>
    </row>
    <row r="59" spans="1:9">
      <c r="B59" s="292"/>
    </row>
    <row r="60" spans="1:9">
      <c r="B60" s="293">
        <f>25440000-I18</f>
        <v>-0.26309147477149963</v>
      </c>
    </row>
    <row r="61" spans="1:9">
      <c r="B61" s="293">
        <v>6643235</v>
      </c>
    </row>
    <row r="62" spans="1:9">
      <c r="B62" s="293">
        <f>+B61-G30</f>
        <v>1025256.1315459311</v>
      </c>
    </row>
  </sheetData>
  <mergeCells count="20">
    <mergeCell ref="A11:A12"/>
    <mergeCell ref="B11:B12"/>
    <mergeCell ref="C11:H11"/>
    <mergeCell ref="I11:I12"/>
    <mergeCell ref="A9:I9"/>
    <mergeCell ref="C6:D6"/>
    <mergeCell ref="A1:B8"/>
    <mergeCell ref="H1:I1"/>
    <mergeCell ref="H2:I2"/>
    <mergeCell ref="H3:I3"/>
    <mergeCell ref="H4:I4"/>
    <mergeCell ref="H5:I5"/>
    <mergeCell ref="C7:D8"/>
    <mergeCell ref="C1:G5"/>
    <mergeCell ref="H6:I6"/>
    <mergeCell ref="E6:G6"/>
    <mergeCell ref="E7:G7"/>
    <mergeCell ref="E8:G8"/>
    <mergeCell ref="H7:I7"/>
    <mergeCell ref="H8:I8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48"/>
  <sheetViews>
    <sheetView topLeftCell="A7" workbookViewId="0">
      <selection activeCell="N53" sqref="N53"/>
    </sheetView>
  </sheetViews>
  <sheetFormatPr baseColWidth="10" defaultRowHeight="12.75"/>
  <cols>
    <col min="2" max="2" width="14.7109375" customWidth="1"/>
    <col min="3" max="3" width="12.5703125" customWidth="1"/>
    <col min="4" max="4" width="13.28515625" customWidth="1"/>
    <col min="5" max="5" width="16" customWidth="1"/>
    <col min="6" max="6" width="7.7109375" customWidth="1"/>
    <col min="7" max="7" width="5.28515625" customWidth="1"/>
    <col min="9" max="9" width="12.28515625" customWidth="1"/>
  </cols>
  <sheetData>
    <row r="1" spans="1:15" ht="12.75" customHeight="1">
      <c r="A1" s="296"/>
      <c r="B1" s="297"/>
      <c r="C1" s="302" t="s">
        <v>173</v>
      </c>
      <c r="D1" s="302"/>
      <c r="E1" s="302"/>
      <c r="F1" s="302"/>
      <c r="G1" s="302"/>
      <c r="H1" s="302"/>
      <c r="I1" s="307" t="s">
        <v>162</v>
      </c>
      <c r="J1" s="308"/>
    </row>
    <row r="2" spans="1:15" ht="12.75" customHeight="1">
      <c r="A2" s="298"/>
      <c r="B2" s="299"/>
      <c r="C2" s="303"/>
      <c r="D2" s="303"/>
      <c r="E2" s="303"/>
      <c r="F2" s="303"/>
      <c r="G2" s="303"/>
      <c r="H2" s="303"/>
      <c r="I2" s="304" t="s">
        <v>163</v>
      </c>
      <c r="J2" s="305"/>
    </row>
    <row r="3" spans="1:15" ht="12.75" customHeight="1">
      <c r="A3" s="298"/>
      <c r="B3" s="299"/>
      <c r="C3" s="303"/>
      <c r="D3" s="303"/>
      <c r="E3" s="303"/>
      <c r="F3" s="303"/>
      <c r="G3" s="303"/>
      <c r="H3" s="303"/>
      <c r="I3" s="304" t="s">
        <v>164</v>
      </c>
      <c r="J3" s="305"/>
    </row>
    <row r="4" spans="1:15" ht="12.75" customHeight="1">
      <c r="A4" s="298"/>
      <c r="B4" s="299"/>
      <c r="C4" s="303"/>
      <c r="D4" s="303"/>
      <c r="E4" s="303"/>
      <c r="F4" s="303"/>
      <c r="G4" s="303"/>
      <c r="H4" s="303"/>
      <c r="I4" s="304" t="s">
        <v>175</v>
      </c>
      <c r="J4" s="305"/>
    </row>
    <row r="5" spans="1:15">
      <c r="A5" s="298"/>
      <c r="B5" s="299"/>
      <c r="C5" s="303"/>
      <c r="D5" s="303"/>
      <c r="E5" s="303"/>
      <c r="F5" s="303"/>
      <c r="G5" s="303"/>
      <c r="H5" s="303"/>
      <c r="I5" s="309" t="s">
        <v>149</v>
      </c>
      <c r="J5" s="310"/>
    </row>
    <row r="6" spans="1:15" ht="13.5">
      <c r="A6" s="298"/>
      <c r="B6" s="299"/>
      <c r="C6" s="313" t="s">
        <v>165</v>
      </c>
      <c r="D6" s="313"/>
      <c r="E6" s="313" t="s">
        <v>166</v>
      </c>
      <c r="F6" s="313"/>
      <c r="G6" s="313"/>
      <c r="H6" s="313"/>
      <c r="I6" s="311" t="s">
        <v>167</v>
      </c>
      <c r="J6" s="312"/>
    </row>
    <row r="7" spans="1:15" ht="14.25" customHeight="1">
      <c r="A7" s="298"/>
      <c r="B7" s="299"/>
      <c r="C7" s="408" t="s">
        <v>168</v>
      </c>
      <c r="D7" s="408"/>
      <c r="E7" s="313" t="s">
        <v>169</v>
      </c>
      <c r="F7" s="313"/>
      <c r="G7" s="313"/>
      <c r="H7" s="313"/>
      <c r="I7" s="313" t="s">
        <v>171</v>
      </c>
      <c r="J7" s="314"/>
      <c r="K7" s="60"/>
      <c r="L7" s="60"/>
      <c r="M7" s="60"/>
      <c r="N7" s="60"/>
      <c r="O7" s="60"/>
    </row>
    <row r="8" spans="1:15" ht="13.5">
      <c r="A8" s="300"/>
      <c r="B8" s="301"/>
      <c r="C8" s="409"/>
      <c r="D8" s="409"/>
      <c r="E8" s="315" t="s">
        <v>170</v>
      </c>
      <c r="F8" s="315"/>
      <c r="G8" s="315"/>
      <c r="H8" s="315"/>
      <c r="I8" s="315" t="s">
        <v>172</v>
      </c>
      <c r="J8" s="325"/>
      <c r="K8" s="63"/>
      <c r="L8" s="63"/>
      <c r="M8" s="63"/>
      <c r="N8" s="63"/>
      <c r="O8" s="63"/>
    </row>
    <row r="9" spans="1:15">
      <c r="A9" s="410" t="s">
        <v>119</v>
      </c>
      <c r="B9" s="410"/>
      <c r="C9" s="410"/>
      <c r="D9" s="410"/>
      <c r="E9" s="410"/>
      <c r="F9" s="410"/>
      <c r="G9" s="410"/>
      <c r="H9" s="60"/>
      <c r="I9" s="60"/>
      <c r="J9" s="60"/>
      <c r="K9" s="60"/>
      <c r="L9" s="60"/>
      <c r="M9" s="60"/>
      <c r="N9" s="60"/>
      <c r="O9" s="60"/>
    </row>
    <row r="12" spans="1:15" ht="15" customHeight="1">
      <c r="A12" s="23"/>
      <c r="B12" s="25" t="s">
        <v>27</v>
      </c>
      <c r="C12" s="24" t="s">
        <v>53</v>
      </c>
      <c r="D12" s="294" t="s">
        <v>255</v>
      </c>
    </row>
    <row r="13" spans="1:15" ht="16.5" customHeight="1">
      <c r="A13" s="25">
        <v>1000</v>
      </c>
      <c r="B13" s="35" t="s">
        <v>137</v>
      </c>
      <c r="C13" s="29">
        <f>'POA-07'!C13</f>
        <v>208033762.89275244</v>
      </c>
      <c r="D13" s="295">
        <f>+C13*100/C46</f>
        <v>34.544513091964376</v>
      </c>
    </row>
    <row r="14" spans="1:15" ht="14.25" hidden="1" customHeight="1">
      <c r="A14" s="23">
        <v>1001</v>
      </c>
      <c r="B14" s="36" t="s">
        <v>67</v>
      </c>
      <c r="C14" s="28" t="e">
        <f>'POA-02'!#REF!</f>
        <v>#REF!</v>
      </c>
      <c r="D14" s="295"/>
    </row>
    <row r="15" spans="1:15" ht="14.25" hidden="1" customHeight="1">
      <c r="A15" s="23">
        <v>1002</v>
      </c>
      <c r="B15" s="36" t="s">
        <v>68</v>
      </c>
      <c r="C15" s="28" t="e">
        <f>'POA-02'!#REF!</f>
        <v>#REF!</v>
      </c>
      <c r="D15" s="295"/>
    </row>
    <row r="16" spans="1:15" ht="21" customHeight="1">
      <c r="A16" s="25">
        <v>2000</v>
      </c>
      <c r="B16" s="36" t="s">
        <v>138</v>
      </c>
      <c r="C16" s="29">
        <f>'POA-07'!C16</f>
        <v>36783235</v>
      </c>
      <c r="D16" s="295">
        <f>+C16*100/C46</f>
        <v>6.1079457745393206</v>
      </c>
    </row>
    <row r="17" spans="1:4" ht="14.25" hidden="1" customHeight="1">
      <c r="A17" s="23">
        <v>2001</v>
      </c>
      <c r="B17" s="36" t="s">
        <v>70</v>
      </c>
      <c r="C17" s="29">
        <f>'POA-04'!H20</f>
        <v>23440000</v>
      </c>
      <c r="D17" s="295"/>
    </row>
    <row r="18" spans="1:4" ht="14.25" hidden="1" customHeight="1">
      <c r="A18" s="23">
        <v>2002</v>
      </c>
      <c r="B18" s="36" t="s">
        <v>71</v>
      </c>
      <c r="C18" s="29">
        <f>'POA-03'!I22</f>
        <v>2000000</v>
      </c>
      <c r="D18" s="295"/>
    </row>
    <row r="19" spans="1:4" hidden="1">
      <c r="A19" s="23" t="s">
        <v>72</v>
      </c>
      <c r="B19" s="36" t="s">
        <v>73</v>
      </c>
      <c r="C19" s="29"/>
      <c r="D19" s="295"/>
    </row>
    <row r="20" spans="1:4" hidden="1">
      <c r="A20" s="23" t="s">
        <v>74</v>
      </c>
      <c r="B20" s="36" t="s">
        <v>75</v>
      </c>
      <c r="C20" s="29"/>
      <c r="D20" s="295"/>
    </row>
    <row r="21" spans="1:4" hidden="1">
      <c r="A21" s="23" t="s">
        <v>76</v>
      </c>
      <c r="B21" s="36" t="s">
        <v>77</v>
      </c>
      <c r="C21" s="29"/>
      <c r="D21" s="295"/>
    </row>
    <row r="22" spans="1:4" ht="21.75" hidden="1">
      <c r="A22" s="23">
        <v>2003</v>
      </c>
      <c r="B22" s="37" t="s">
        <v>78</v>
      </c>
      <c r="C22" s="28">
        <f>'POA-06'!D17</f>
        <v>0</v>
      </c>
      <c r="D22" s="295"/>
    </row>
    <row r="23" spans="1:4" hidden="1">
      <c r="A23" s="23">
        <v>2004</v>
      </c>
      <c r="B23" s="36" t="s">
        <v>79</v>
      </c>
      <c r="C23" s="28">
        <f>'POA-06'!D18</f>
        <v>25440000</v>
      </c>
      <c r="D23" s="295"/>
    </row>
    <row r="24" spans="1:4" hidden="1">
      <c r="A24" s="23" t="s">
        <v>80</v>
      </c>
      <c r="B24" s="36" t="s">
        <v>81</v>
      </c>
      <c r="C24" s="29"/>
      <c r="D24" s="295"/>
    </row>
    <row r="25" spans="1:4" hidden="1">
      <c r="A25" s="23" t="s">
        <v>82</v>
      </c>
      <c r="B25" s="36" t="s">
        <v>83</v>
      </c>
      <c r="C25" s="29"/>
      <c r="D25" s="295"/>
    </row>
    <row r="26" spans="1:4" hidden="1">
      <c r="A26" s="23" t="s">
        <v>84</v>
      </c>
      <c r="B26" s="36" t="s">
        <v>85</v>
      </c>
      <c r="C26" s="29"/>
      <c r="D26" s="295"/>
    </row>
    <row r="27" spans="1:4" hidden="1">
      <c r="A27" s="23">
        <v>2005</v>
      </c>
      <c r="B27" s="36" t="s">
        <v>86</v>
      </c>
      <c r="C27" s="28">
        <v>0</v>
      </c>
      <c r="D27" s="295"/>
    </row>
    <row r="28" spans="1:4" hidden="1">
      <c r="A28" s="23" t="s">
        <v>87</v>
      </c>
      <c r="B28" s="36" t="s">
        <v>88</v>
      </c>
      <c r="C28" s="29"/>
      <c r="D28" s="295"/>
    </row>
    <row r="29" spans="1:4" hidden="1">
      <c r="A29" s="23" t="s">
        <v>89</v>
      </c>
      <c r="B29" s="36" t="s">
        <v>90</v>
      </c>
      <c r="C29" s="29"/>
      <c r="D29" s="295"/>
    </row>
    <row r="30" spans="1:4" hidden="1">
      <c r="A30" s="23">
        <v>2006</v>
      </c>
      <c r="B30" s="36" t="s">
        <v>91</v>
      </c>
      <c r="C30" s="28">
        <f>'POA-06'!D20</f>
        <v>0</v>
      </c>
      <c r="D30" s="295"/>
    </row>
    <row r="31" spans="1:4" hidden="1">
      <c r="A31" s="23" t="s">
        <v>92</v>
      </c>
      <c r="B31" s="36" t="s">
        <v>93</v>
      </c>
      <c r="C31" s="29"/>
      <c r="D31" s="295"/>
    </row>
    <row r="32" spans="1:4" ht="21.75" hidden="1">
      <c r="A32" s="23" t="s">
        <v>94</v>
      </c>
      <c r="B32" s="37" t="s">
        <v>134</v>
      </c>
      <c r="C32" s="29"/>
      <c r="D32" s="295"/>
    </row>
    <row r="33" spans="1:4" hidden="1">
      <c r="A33" s="23" t="s">
        <v>95</v>
      </c>
      <c r="B33" s="36" t="s">
        <v>96</v>
      </c>
      <c r="C33" s="29"/>
      <c r="D33" s="295"/>
    </row>
    <row r="34" spans="1:4" ht="21.75" hidden="1">
      <c r="A34" s="23">
        <v>2007</v>
      </c>
      <c r="B34" s="37" t="s">
        <v>97</v>
      </c>
      <c r="C34" s="28">
        <f>'POA-06'!D21</f>
        <v>0</v>
      </c>
      <c r="D34" s="295"/>
    </row>
    <row r="35" spans="1:4" ht="21.75" hidden="1">
      <c r="A35" s="23">
        <v>2008</v>
      </c>
      <c r="B35" s="37" t="s">
        <v>98</v>
      </c>
      <c r="C35" s="28">
        <f>'POA-06'!D19</f>
        <v>0</v>
      </c>
      <c r="D35" s="295"/>
    </row>
    <row r="36" spans="1:4" hidden="1">
      <c r="A36" s="23">
        <v>2009</v>
      </c>
      <c r="B36" s="36" t="s">
        <v>99</v>
      </c>
      <c r="C36" s="28">
        <v>0</v>
      </c>
      <c r="D36" s="295"/>
    </row>
    <row r="37" spans="1:4" ht="21.75" hidden="1">
      <c r="A37" s="23">
        <v>2010</v>
      </c>
      <c r="B37" s="37" t="s">
        <v>100</v>
      </c>
      <c r="C37" s="28">
        <v>0</v>
      </c>
      <c r="D37" s="295"/>
    </row>
    <row r="38" spans="1:4" hidden="1">
      <c r="A38" s="23">
        <v>2011</v>
      </c>
      <c r="B38" s="36" t="s">
        <v>101</v>
      </c>
      <c r="C38" s="28">
        <f>'POA-06'!D25</f>
        <v>0</v>
      </c>
      <c r="D38" s="295"/>
    </row>
    <row r="39" spans="1:4" ht="21.75" hidden="1">
      <c r="A39" s="23">
        <v>2012</v>
      </c>
      <c r="B39" s="37" t="s">
        <v>102</v>
      </c>
      <c r="C39" s="28">
        <f>'POA-06'!D26</f>
        <v>0</v>
      </c>
      <c r="D39" s="295"/>
    </row>
    <row r="40" spans="1:4" hidden="1">
      <c r="A40" s="23">
        <v>2013</v>
      </c>
      <c r="B40" s="36" t="s">
        <v>103</v>
      </c>
      <c r="C40" s="28">
        <f>'POA-06'!D24</f>
        <v>0</v>
      </c>
      <c r="D40" s="295"/>
    </row>
    <row r="41" spans="1:4" hidden="1">
      <c r="A41" s="23">
        <v>2014</v>
      </c>
      <c r="B41" s="36" t="s">
        <v>104</v>
      </c>
      <c r="C41" s="28">
        <v>0</v>
      </c>
      <c r="D41" s="295"/>
    </row>
    <row r="42" spans="1:4" hidden="1">
      <c r="A42" s="23">
        <v>2015</v>
      </c>
      <c r="B42" s="36" t="s">
        <v>105</v>
      </c>
      <c r="C42" s="28">
        <f>'POA-06'!D29</f>
        <v>0</v>
      </c>
      <c r="D42" s="295"/>
    </row>
    <row r="43" spans="1:4" hidden="1">
      <c r="A43" s="23" t="s">
        <v>106</v>
      </c>
      <c r="B43" s="36" t="s">
        <v>107</v>
      </c>
      <c r="C43" s="29"/>
      <c r="D43" s="295"/>
    </row>
    <row r="44" spans="1:4" ht="12" customHeight="1">
      <c r="A44" s="25">
        <v>3000</v>
      </c>
      <c r="B44" s="36" t="s">
        <v>254</v>
      </c>
      <c r="C44" s="29">
        <v>225000000</v>
      </c>
      <c r="D44" s="295">
        <f>+C44*100/C46</f>
        <v>37.361798092836239</v>
      </c>
    </row>
    <row r="45" spans="1:4" ht="16.5" customHeight="1">
      <c r="A45" s="25">
        <v>4000</v>
      </c>
      <c r="B45" s="36" t="s">
        <v>253</v>
      </c>
      <c r="C45" s="29">
        <v>132402412</v>
      </c>
      <c r="D45" s="295">
        <f>+C45*100/C46</f>
        <v>21.985743040660079</v>
      </c>
    </row>
    <row r="46" spans="1:4" ht="15" customHeight="1">
      <c r="A46" s="25"/>
      <c r="B46" s="23"/>
      <c r="C46" s="26">
        <f>+C13+C16+C44+C45</f>
        <v>602219409.89275241</v>
      </c>
      <c r="D46" s="295">
        <v>100</v>
      </c>
    </row>
    <row r="47" spans="1:4" hidden="1">
      <c r="A47" s="25">
        <v>7000</v>
      </c>
      <c r="B47" s="23" t="s">
        <v>116</v>
      </c>
      <c r="C47" s="26">
        <v>0</v>
      </c>
    </row>
    <row r="48" spans="1:4" hidden="1">
      <c r="A48" s="25"/>
      <c r="B48" s="25" t="s">
        <v>30</v>
      </c>
      <c r="C48" s="26" t="e">
        <f>+C13+C16+#REF!+#REF!+C45+C46+C47</f>
        <v>#REF!</v>
      </c>
    </row>
  </sheetData>
  <mergeCells count="16">
    <mergeCell ref="A9:G9"/>
    <mergeCell ref="I1:J1"/>
    <mergeCell ref="I2:J2"/>
    <mergeCell ref="I3:J3"/>
    <mergeCell ref="I4:J4"/>
    <mergeCell ref="I5:J5"/>
    <mergeCell ref="A1:B8"/>
    <mergeCell ref="C1:H5"/>
    <mergeCell ref="E8:H8"/>
    <mergeCell ref="I8:J8"/>
    <mergeCell ref="C7:D8"/>
    <mergeCell ref="C6:D6"/>
    <mergeCell ref="E6:H6"/>
    <mergeCell ref="I6:J6"/>
    <mergeCell ref="E7:H7"/>
    <mergeCell ref="I7:J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POA-01</vt:lpstr>
      <vt:lpstr>POA-02</vt:lpstr>
      <vt:lpstr>POA-03</vt:lpstr>
      <vt:lpstr>POA-04</vt:lpstr>
      <vt:lpstr>POA-05</vt:lpstr>
      <vt:lpstr>POA-06</vt:lpstr>
      <vt:lpstr>POA-07</vt:lpstr>
      <vt:lpstr>PTOXACTIV</vt:lpstr>
      <vt:lpstr>grafico</vt:lpstr>
      <vt:lpstr>'POA-01'!Área_de_impresión</vt:lpstr>
      <vt:lpstr>'POA-05'!Área_de_impresión</vt:lpstr>
      <vt:lpstr>'POA-07'!Área_de_impresión</vt:lpstr>
      <vt:lpstr>'POA-01'!Títulos_a_imprimir</vt:lpstr>
      <vt:lpstr>'POA-07'!Títulos_a_imprimir</vt:lpstr>
      <vt:lpstr>PTOXACTIV!Títulos_a_imprimir</vt:lpstr>
    </vt:vector>
  </TitlesOfParts>
  <Company>CORPOGUAJIRA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Corpoguajira</cp:lastModifiedBy>
  <cp:lastPrinted>2011-11-08T21:27:17Z</cp:lastPrinted>
  <dcterms:created xsi:type="dcterms:W3CDTF">2004-12-29T19:49:42Z</dcterms:created>
  <dcterms:modified xsi:type="dcterms:W3CDTF">2012-01-18T14:43:40Z</dcterms:modified>
</cp:coreProperties>
</file>