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80" yWindow="570" windowWidth="14520" windowHeight="8700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OA 8" sheetId="10" r:id="rId8"/>
    <sheet name="Grafico" sheetId="11" r:id="rId9"/>
  </sheets>
  <externalReferences>
    <externalReference r:id="rId10"/>
    <externalReference r:id="rId11"/>
  </externalReferences>
  <definedNames>
    <definedName name="_xlnm.Print_Area" localSheetId="0">'POA-01'!$A$1:$K$28</definedName>
    <definedName name="_xlnm.Print_Area" localSheetId="4">'POA-05'!$A$1:$K$39</definedName>
    <definedName name="_xlnm.Print_Titles" localSheetId="7">'POA 8'!$1:$12</definedName>
    <definedName name="_xlnm.Print_Titles" localSheetId="0">'POA-01'!$1:$14</definedName>
    <definedName name="_xlnm.Print_Titles" localSheetId="1">'POA-02'!$1:$11</definedName>
    <definedName name="_xlnm.Print_Titles" localSheetId="3">'POA-04'!$1:$13</definedName>
    <definedName name="_xlnm.Print_Titles" localSheetId="4">'POA-05'!$1:$16</definedName>
  </definedNames>
  <calcPr calcId="125725"/>
</workbook>
</file>

<file path=xl/calcChain.xml><?xml version="1.0" encoding="utf-8"?>
<calcChain xmlns="http://schemas.openxmlformats.org/spreadsheetml/2006/main">
  <c r="M16" i="10"/>
  <c r="L16"/>
  <c r="K16"/>
  <c r="J16"/>
  <c r="I16"/>
  <c r="H16"/>
  <c r="G16"/>
  <c r="F16"/>
  <c r="E16"/>
  <c r="D16"/>
  <c r="C16"/>
  <c r="N17"/>
  <c r="N18"/>
  <c r="H13"/>
  <c r="D35" i="5"/>
  <c r="C50" i="4"/>
  <c r="K50" s="1"/>
  <c r="C44"/>
  <c r="D34" i="5"/>
  <c r="C41" i="4"/>
  <c r="C40"/>
  <c r="C37"/>
  <c r="C32"/>
  <c r="C8" i="1"/>
  <c r="C10" s="1"/>
  <c r="G6" i="11"/>
  <c r="D1"/>
  <c r="G6" i="10"/>
  <c r="D1"/>
  <c r="G6" i="4"/>
  <c r="D1"/>
  <c r="D15"/>
  <c r="E15"/>
  <c r="D18"/>
  <c r="E18"/>
  <c r="F18"/>
  <c r="G18"/>
  <c r="H18"/>
  <c r="I18"/>
  <c r="J18"/>
  <c r="G6" i="5"/>
  <c r="D1"/>
  <c r="G6" i="6"/>
  <c r="D1"/>
  <c r="G6" i="7"/>
  <c r="D1"/>
  <c r="G6" i="8"/>
  <c r="D1"/>
  <c r="M15" i="10"/>
  <c r="L15"/>
  <c r="L13"/>
  <c r="K15"/>
  <c r="K13" s="1"/>
  <c r="J15"/>
  <c r="I15"/>
  <c r="G15"/>
  <c r="F15"/>
  <c r="F13"/>
  <c r="E15"/>
  <c r="D15"/>
  <c r="C15"/>
  <c r="C13"/>
  <c r="P41" i="4"/>
  <c r="P32"/>
  <c r="P40"/>
  <c r="P37"/>
  <c r="P17"/>
  <c r="C17"/>
  <c r="E25" i="1"/>
  <c r="E23"/>
  <c r="E22"/>
  <c r="E21"/>
  <c r="E20"/>
  <c r="E19"/>
  <c r="E18"/>
  <c r="E17"/>
  <c r="E16"/>
  <c r="E15"/>
  <c r="N51" i="10"/>
  <c r="N50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4"/>
  <c r="M13"/>
  <c r="J13"/>
  <c r="I13"/>
  <c r="E13"/>
  <c r="D13"/>
  <c r="G50" i="4"/>
  <c r="D52"/>
  <c r="O52"/>
  <c r="P52"/>
  <c r="D53"/>
  <c r="E53"/>
  <c r="G53"/>
  <c r="I53"/>
  <c r="K53"/>
  <c r="M53"/>
  <c r="N53"/>
  <c r="O53"/>
  <c r="G23" i="7"/>
  <c r="G22"/>
  <c r="G21"/>
  <c r="G20"/>
  <c r="G19"/>
  <c r="G18"/>
  <c r="G14"/>
  <c r="G15"/>
  <c r="D16" i="5" s="1"/>
  <c r="J15" i="9"/>
  <c r="J14"/>
  <c r="N16" i="4"/>
  <c r="N15" s="1"/>
  <c r="J13" i="9"/>
  <c r="J16" i="4"/>
  <c r="J15" s="1"/>
  <c r="D5" i="9"/>
  <c r="D17" i="8"/>
  <c r="D17" i="5" s="1"/>
  <c r="C20" i="4" s="1"/>
  <c r="D7" i="8"/>
  <c r="E7"/>
  <c r="E33" i="4"/>
  <c r="F33"/>
  <c r="P36" s="1"/>
  <c r="G33"/>
  <c r="H33"/>
  <c r="I33"/>
  <c r="J33"/>
  <c r="K33"/>
  <c r="L33"/>
  <c r="M33"/>
  <c r="N33"/>
  <c r="O33"/>
  <c r="E34"/>
  <c r="F34"/>
  <c r="G34"/>
  <c r="H34"/>
  <c r="I34"/>
  <c r="J34"/>
  <c r="K34"/>
  <c r="L34"/>
  <c r="M34"/>
  <c r="N34"/>
  <c r="O34"/>
  <c r="E31"/>
  <c r="F31"/>
  <c r="G31"/>
  <c r="H31"/>
  <c r="I31"/>
  <c r="P34" s="1"/>
  <c r="J31"/>
  <c r="K31"/>
  <c r="L31"/>
  <c r="M31"/>
  <c r="N31"/>
  <c r="O31"/>
  <c r="D31"/>
  <c r="F29"/>
  <c r="N44"/>
  <c r="C24"/>
  <c r="G24" s="1"/>
  <c r="C36"/>
  <c r="H7" i="7"/>
  <c r="G7"/>
  <c r="I8" i="6"/>
  <c r="H8"/>
  <c r="P25" i="4"/>
  <c r="P38"/>
  <c r="P39"/>
  <c r="P42"/>
  <c r="C38"/>
  <c r="C47"/>
  <c r="M44"/>
  <c r="O44"/>
  <c r="P48"/>
  <c r="I29"/>
  <c r="L24"/>
  <c r="M24"/>
  <c r="N24"/>
  <c r="O24"/>
  <c r="P26"/>
  <c r="P28"/>
  <c r="P30"/>
  <c r="P31"/>
  <c r="P33"/>
  <c r="P45"/>
  <c r="P46"/>
  <c r="P49"/>
  <c r="P29"/>
  <c r="P24"/>
  <c r="G13" i="10"/>
  <c r="K29" i="4"/>
  <c r="G29"/>
  <c r="O29"/>
  <c r="N29"/>
  <c r="M29"/>
  <c r="L29"/>
  <c r="J29"/>
  <c r="H29"/>
  <c r="E29"/>
  <c r="D29"/>
  <c r="J16" i="9"/>
  <c r="D36" i="5" s="1"/>
  <c r="G33" s="1"/>
  <c r="J24" i="9"/>
  <c r="E54" i="4"/>
  <c r="C20" i="6"/>
  <c r="C24"/>
  <c r="C23"/>
  <c r="P53" i="4"/>
  <c r="D54"/>
  <c r="J24"/>
  <c r="H24"/>
  <c r="K24"/>
  <c r="I24"/>
  <c r="F24"/>
  <c r="P27" s="1"/>
  <c r="C22" i="6"/>
  <c r="C18"/>
  <c r="C19"/>
  <c r="C21"/>
  <c r="C34"/>
  <c r="C32"/>
  <c r="C30"/>
  <c r="C28"/>
  <c r="C35"/>
  <c r="C33"/>
  <c r="C31"/>
  <c r="C29"/>
  <c r="G25" i="7"/>
  <c r="G26" s="1"/>
  <c r="C36" i="6"/>
  <c r="N48" i="10" s="1"/>
  <c r="C25" i="6"/>
  <c r="N49" i="10" s="1"/>
  <c r="G16" i="4"/>
  <c r="G15" s="1"/>
  <c r="G54" s="1"/>
  <c r="I16"/>
  <c r="I15" s="1"/>
  <c r="K16"/>
  <c r="K15" s="1"/>
  <c r="M16"/>
  <c r="M15" s="1"/>
  <c r="O16"/>
  <c r="O15" s="1"/>
  <c r="F16"/>
  <c r="F15" s="1"/>
  <c r="F54" s="1"/>
  <c r="H16"/>
  <c r="H15"/>
  <c r="L16"/>
  <c r="L15"/>
  <c r="C12" i="11" l="1"/>
  <c r="J48" i="10"/>
  <c r="H48"/>
  <c r="H52" s="1"/>
  <c r="L48"/>
  <c r="L52" s="1"/>
  <c r="I48"/>
  <c r="C13" i="11"/>
  <c r="L49" i="10"/>
  <c r="J49"/>
  <c r="G49"/>
  <c r="G52" s="1"/>
  <c r="E49"/>
  <c r="E52" s="1"/>
  <c r="C49"/>
  <c r="C52" s="1"/>
  <c r="M49"/>
  <c r="K49"/>
  <c r="K52" s="1"/>
  <c r="I49"/>
  <c r="F49"/>
  <c r="F52" s="1"/>
  <c r="D49"/>
  <c r="D52" s="1"/>
  <c r="C19" i="4"/>
  <c r="D15" i="5"/>
  <c r="D38" s="1"/>
  <c r="C11"/>
  <c r="D12" i="6"/>
  <c r="C10" i="7"/>
  <c r="C10" i="8"/>
  <c r="D6" i="9"/>
  <c r="N13" i="10"/>
  <c r="M20" i="4"/>
  <c r="N20"/>
  <c r="O20"/>
  <c r="C51"/>
  <c r="O51" s="1"/>
  <c r="C39" i="6"/>
  <c r="C16" i="4"/>
  <c r="C15" s="1"/>
  <c r="C10" i="11" s="1"/>
  <c r="P44" i="4"/>
  <c r="C8" i="8"/>
  <c r="C8" i="7"/>
  <c r="D10" i="6"/>
  <c r="C9" i="5"/>
  <c r="P50" i="4"/>
  <c r="E26" i="1"/>
  <c r="E27" s="1"/>
  <c r="M19" i="4"/>
  <c r="O19"/>
  <c r="N19"/>
  <c r="H54"/>
  <c r="N52" i="10"/>
  <c r="H51" i="4"/>
  <c r="J51"/>
  <c r="J54" s="1"/>
  <c r="M51"/>
  <c r="N51"/>
  <c r="I51"/>
  <c r="I54" s="1"/>
  <c r="K51"/>
  <c r="L51"/>
  <c r="P16"/>
  <c r="P15" s="1"/>
  <c r="M48" i="10"/>
  <c r="P20" i="4" l="1"/>
  <c r="M52" i="10"/>
  <c r="C18" i="4"/>
  <c r="N18" s="1"/>
  <c r="N54" s="1"/>
  <c r="I52" i="10"/>
  <c r="J52"/>
  <c r="L18" i="4"/>
  <c r="L54" s="1"/>
  <c r="O18"/>
  <c r="O54" s="1"/>
  <c r="K18"/>
  <c r="P51"/>
  <c r="P19"/>
  <c r="C11" i="11" l="1"/>
  <c r="C14" s="1"/>
  <c r="M18" i="4"/>
  <c r="M54" s="1"/>
  <c r="C54"/>
  <c r="C58" s="1"/>
  <c r="P18"/>
  <c r="P54" s="1"/>
  <c r="K54"/>
</calcChain>
</file>

<file path=xl/sharedStrings.xml><?xml version="1.0" encoding="utf-8"?>
<sst xmlns="http://schemas.openxmlformats.org/spreadsheetml/2006/main" count="539" uniqueCount="316">
  <si>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</si>
  <si>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</si>
  <si>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</si>
  <si>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</si>
  <si>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</si>
  <si>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</si>
  <si>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</si>
  <si>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</si>
  <si>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</si>
  <si>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</si>
  <si>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</si>
  <si>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PLAN DE ACTIVIDADES</t>
  </si>
  <si>
    <t>POA-01</t>
  </si>
  <si>
    <t>NOMBRE</t>
  </si>
  <si>
    <t>PERFIL</t>
  </si>
  <si>
    <t>OBJETO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</si>
  <si>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</si>
  <si>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</si>
  <si>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</si>
  <si>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</si>
  <si>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</si>
  <si>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</si>
  <si>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</si>
  <si>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</si>
  <si>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</si>
  <si>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</si>
  <si>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</si>
  <si>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</si>
  <si>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</si>
  <si>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</si>
  <si>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</si>
  <si>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</si>
  <si>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</si>
  <si>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</si>
  <si>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</si>
  <si>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</si>
  <si>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</si>
  <si>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</si>
  <si>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</si>
  <si>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</si>
  <si>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</si>
  <si>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</si>
  <si>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</si>
  <si>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</si>
  <si>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</si>
  <si>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B.- CONTRATOS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</si>
  <si>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</si>
  <si>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</si>
  <si>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</si>
  <si>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</si>
  <si>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</si>
  <si>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</si>
  <si>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</si>
  <si>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</si>
  <si>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</si>
  <si>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</si>
  <si>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</si>
  <si>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</si>
  <si>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</si>
  <si>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</si>
  <si>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</si>
  <si>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</si>
  <si>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</si>
  <si>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</si>
  <si>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</si>
  <si>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</si>
  <si>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</si>
  <si>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</si>
  <si>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</si>
  <si>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</si>
  <si>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</si>
  <si>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</si>
  <si>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</si>
  <si>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</si>
  <si>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</si>
  <si>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</si>
  <si>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</si>
  <si>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</si>
  <si>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</si>
  <si>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</si>
  <si>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</si>
  <si>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</si>
  <si>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</si>
  <si>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</si>
  <si>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</si>
  <si>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</si>
  <si>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</si>
  <si>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</si>
  <si>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</si>
  <si>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</si>
  <si>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</si>
  <si>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</si>
  <si>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</si>
  <si>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</si>
  <si>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</si>
  <si>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</si>
  <si>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</si>
  <si>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</si>
  <si>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</si>
  <si>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</si>
  <si>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</si>
  <si>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</si>
  <si>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</si>
  <si>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</si>
  <si>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</si>
  <si>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</si>
  <si>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</si>
  <si>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</si>
  <si>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</si>
  <si>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</si>
  <si>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</si>
  <si>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</si>
  <si>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</si>
  <si>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</si>
  <si>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</si>
  <si>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</si>
  <si>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</si>
  <si>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AL INTERIOR DEL DEPARTAMENTO</t>
  </si>
  <si>
    <t>APROPIACIÓN INICIAL</t>
  </si>
  <si>
    <t>DURACION (MESES)</t>
  </si>
  <si>
    <t>IMPRESOS Y PUBLIC.</t>
  </si>
  <si>
    <t>MATERIALES Y SUMINIS.</t>
  </si>
  <si>
    <t>Profesional Universitario</t>
  </si>
  <si>
    <t>COSTO ESTIMADO</t>
  </si>
  <si>
    <t>LOCALIZACION</t>
  </si>
  <si>
    <t>octubre</t>
  </si>
  <si>
    <t>Capacitación</t>
  </si>
  <si>
    <t>ACTIVIDADES</t>
  </si>
  <si>
    <t>ACTIV 1</t>
  </si>
  <si>
    <t>ACTIV 2</t>
  </si>
  <si>
    <t>ACTIV 3</t>
  </si>
  <si>
    <t>ACTIV 4</t>
  </si>
  <si>
    <t>ACTIV 5</t>
  </si>
  <si>
    <t>ACTIV 6</t>
  </si>
  <si>
    <t>OBJETIVOS</t>
  </si>
  <si>
    <t>VERSION:</t>
  </si>
  <si>
    <t>01</t>
  </si>
  <si>
    <t>0310-0900-1</t>
  </si>
  <si>
    <t>RECURSOS ADMINISTRADO:</t>
  </si>
  <si>
    <t>Proyectos Ambientales Escolares (PRAES) asesorados por la corporacion</t>
  </si>
  <si>
    <t xml:space="preserve">Encuentros del Comité Departamental Interinstitucional  de Educación Ambiental (CIDEAS) </t>
  </si>
  <si>
    <t>Jornadas de Sensibilización Implementadas por la Corporación .</t>
  </si>
  <si>
    <t xml:space="preserve">Apoyo a eventos de ciencia , educaciòn ,participacion ambiental </t>
  </si>
  <si>
    <t>Usuarios Atendidos en el Centro de Documentación y La Casa Ecológica</t>
  </si>
  <si>
    <t xml:space="preserve">Jornadas de intercambio de experiencia en educación ambiental </t>
  </si>
  <si>
    <t xml:space="preserve">Fortalecimiento del centro de documentación institucional para atender a 1600 usuarios </t>
  </si>
  <si>
    <t>Apoyo y asesoria a las areas de la subdirecciones en materia de E.A</t>
  </si>
  <si>
    <t>Promoción institucional y educación ambiental en eventos culturales de la Región</t>
  </si>
  <si>
    <t>Dpto</t>
  </si>
  <si>
    <t>R/cha</t>
  </si>
  <si>
    <t>Número de Proyectos Ambientales Escolares (PRAES) implementados con asesoría de la Corporación</t>
  </si>
  <si>
    <t xml:space="preserve">Adelquis Mendoza </t>
  </si>
  <si>
    <t xml:space="preserve">No de Encuentros del Comité Departamental Interinstitucional  de Educación Ambiental (CIDEAS) </t>
  </si>
  <si>
    <t>Adelquis Mendoza</t>
  </si>
  <si>
    <t>Número de Jornadas de Sensibilización Implementadas por la Corporación</t>
  </si>
  <si>
    <t>Zora Mendoza</t>
  </si>
  <si>
    <t xml:space="preserve">Numero de eventos de ciencia , educaciòn y participacion ambiental </t>
  </si>
  <si>
    <t xml:space="preserve"> Carlos Piña.</t>
  </si>
  <si>
    <t>N° de investigaciones realizadas  en EA</t>
  </si>
  <si>
    <t>Wlmer Gómez</t>
  </si>
  <si>
    <t>Número de Usuarios Atendidos en el Centro de Documentación y La Casa Ecológica</t>
  </si>
  <si>
    <t>Carlos Piña</t>
  </si>
  <si>
    <t>N° de jornadas de intercambio de experienciea en EA</t>
  </si>
  <si>
    <t>N° de acciones administrativas para el fortalecimiento del CENDOC</t>
  </si>
  <si>
    <t>N° de Eventos de Cultura Ambiental Municipal Apoyados por la Corporación</t>
  </si>
  <si>
    <t>N° de asesoria a las areas de las subdirecciónes</t>
  </si>
  <si>
    <t>N °Promoción institucional y educación ambiental en eventos culturales de la Región</t>
  </si>
  <si>
    <t>Carlos Piña.</t>
  </si>
  <si>
    <t>Asesorar Proyectos Ambientales Escolares según lo establece el decreto 1743 de 1994 en Instituciones y Centros Educativos</t>
  </si>
  <si>
    <t>Apoyar la realización de eventos para la promoción de la ciencia, la innovación, la tecnología y la participación ambiental</t>
  </si>
  <si>
    <t>Mejorar las condiciones logísticas para la atención de usuarios que visitan el centro de documentación ambiental</t>
  </si>
  <si>
    <t>Participar en eventos para la promoción de la cultura ambiental en los municipios.</t>
  </si>
  <si>
    <t>Brindar apoyo y asesorías a los grupos, subdirecciones, y oficinas en materia de educación ambiental a nivel interno</t>
  </si>
  <si>
    <t>Promocionar a Corpoguajira mediante estrategias y campañas de Educación Ambiental en reconocidos eventos culturales de la región</t>
  </si>
  <si>
    <t>Pasantes universitarios</t>
  </si>
  <si>
    <t>3 pasantes en ingeniería ambiental 2 para el área y 1 para el CENDOC</t>
  </si>
  <si>
    <t xml:space="preserve">apoyo técnico a proyectos urbanos </t>
  </si>
  <si>
    <t>Asistente técnico para la sistematización de bases de datos Cendoc en Fonseca y Riohacha</t>
  </si>
  <si>
    <t xml:space="preserve">secretaria con experiencia en manejo de archivos, atención al cliente  y bases de datos </t>
  </si>
  <si>
    <t>Continuar la sistematización del material bibliográfico del Cedoc</t>
  </si>
  <si>
    <t>Formular, asesorar, evaluar y sistematizar: PRAES, PRAUS, PROCEDAS y Proyecto ONDAS del Area de Educación Ambiental</t>
  </si>
  <si>
    <t>HERRAMIENTAS PEDAGOGICAS</t>
  </si>
  <si>
    <t>PASACALLES</t>
  </si>
  <si>
    <t>M</t>
  </si>
  <si>
    <t xml:space="preserve">Computador  de mesa  , disco duro hasta 500 GB, memoria RAM hasta 4 GB, con soporte para sistema operativo, con puerto USB, con puerto LAND, con puerto SCSI,  compartimiento para memoria extraible y con accesorios. Impresoras y reguladores   </t>
  </si>
  <si>
    <t xml:space="preserve">consultas bibliograficas por parte de la comunidad en el centro de documentación </t>
  </si>
  <si>
    <t>unidad</t>
  </si>
  <si>
    <t>SUMINISTRO DE IMPRESOS Y PUBLICACIONES</t>
  </si>
  <si>
    <t>CANTIDAD MENSUAL</t>
  </si>
  <si>
    <t xml:space="preserve">Sumistro de bolsas plásticas para campañas de aseo </t>
  </si>
  <si>
    <t>Sensibilizacion colectiva  sobre manejo de residuos solidos</t>
  </si>
  <si>
    <t>Febrero</t>
  </si>
  <si>
    <t>Pasacalles   en telas blancas de 5m con soporte de madera con logo y mensaje estampado a color</t>
  </si>
  <si>
    <t xml:space="preserve">Apoyo  proyectos ambientales </t>
  </si>
  <si>
    <t>Marzo</t>
  </si>
  <si>
    <t xml:space="preserve">Afiches a dos tintas en propalcote de 125 gr de Prevención del Calentamiento Global, Manejo de Residuos Sólidos y Uso Eficiente del Agua y la Energía </t>
  </si>
  <si>
    <t>marzo</t>
  </si>
  <si>
    <t>suministro de canecas en material de fibra de vidrio</t>
  </si>
  <si>
    <t>Apoyo a las actgividades de los PRAE</t>
  </si>
  <si>
    <t>Abril</t>
  </si>
  <si>
    <t>Cartilla a dos tinta en papel propalcote  de 25 x 18 cm sobre manejo integral del agua y cultura ambiental</t>
  </si>
  <si>
    <t>informaciòn de  temas ambientales</t>
  </si>
  <si>
    <t>Diseño e impresión de fotovallas alusivas a cultura ambiental</t>
  </si>
  <si>
    <t>Apoyo al programa de arborizaciòn urbana</t>
  </si>
  <si>
    <t>Total suminsitro</t>
  </si>
  <si>
    <t>Elaboración  de convenio especifico con el MEN y La Gobernación del Dpto sobre fortalecimiento de procesos de educaciòn formal ( PRAES Y CIDEA)</t>
  </si>
  <si>
    <t>Diciembre</t>
  </si>
  <si>
    <t xml:space="preserve">Aportes recursos económicos , participación y seguimiento </t>
  </si>
  <si>
    <t>Desarrollar la acciones  de formaciòn  pedagogicas y ambientales en  los municipios del Dpto , basados en el convenio marco 270 del 2006.</t>
  </si>
  <si>
    <t>Equipo de Educaciòn ambiental</t>
  </si>
  <si>
    <t>Elaboración  de convenio especifico con COMFAMILIAR Proyecto ONDAS de COLCIENCIA para desarrollo de proyectos de ciencias y tecnologia de perfil ambiental con niños y jovenes</t>
  </si>
  <si>
    <t>Agosto</t>
  </si>
  <si>
    <t>Desarrollar la acciones  de formaciòn  pedagogicas e investigativas a niños en  los municipios del Dpto .</t>
  </si>
  <si>
    <t>Convenio para el desarrollo de jornadas de sensibilización implementadas por la corporación</t>
  </si>
  <si>
    <t>Octubre</t>
  </si>
  <si>
    <t>Desarrollar encuentros interculturales que mejoren le conocimiento y la visión ambiental del territorio alrededor del recurso hidrico</t>
  </si>
  <si>
    <t>Equipo de Educación ambiental</t>
  </si>
  <si>
    <t xml:space="preserve">Convenio para la organización de eventos culturales de la región </t>
  </si>
  <si>
    <t>Noviembre</t>
  </si>
  <si>
    <t>presencia insitucional para la divulgación de acciones de cultura ambiental</t>
  </si>
  <si>
    <t>Convenio para la realización de Jornadas de Intercambio de Experiencias en Educación Ambiental</t>
  </si>
  <si>
    <t>Convenio  de consultoria para la realización de un estudio de investigación evaluativa sobre El Programa de Educación Ambiental en La Guajira.</t>
  </si>
  <si>
    <t xml:space="preserve">Abril </t>
  </si>
  <si>
    <t>Desarrollar lectura de contexto, metodologia , inversión e impacto de las entidades responsables de la E A en el Dpto en los ultimos 15 años.</t>
  </si>
  <si>
    <t>Suministro de herramienta didacticas y audiovisual para la ejecución de acciones de educación ambiental fomal</t>
  </si>
  <si>
    <t xml:space="preserve">Dotación de juegos didacticos para el desarrollo de valores ambeintales </t>
  </si>
  <si>
    <t>servicio para la realizacion de jornadas de sensibilizacion ambiental</t>
  </si>
  <si>
    <t xml:space="preserve">Mejorar el conocimiento en la comunidad sobre elentorno ambiental  </t>
  </si>
  <si>
    <t>Servicios de transporte de niños a  diferentes ecosistemas del Dpto</t>
  </si>
  <si>
    <t xml:space="preserve">Jornadas de reconociento y valoración de los ecosistemas Guajiros </t>
  </si>
  <si>
    <t>servicios de envio de documentación para el canje bibliografico</t>
  </si>
  <si>
    <t>Intercambio de textos con otros Centros de Documentación</t>
  </si>
  <si>
    <t>Servicio de logistica para eventos de educación ambiental</t>
  </si>
  <si>
    <t xml:space="preserve">Junio </t>
  </si>
  <si>
    <t>Servicios de logisticas para el desarrollo de eventos de educación ambiental</t>
  </si>
  <si>
    <t>Asesoria y dotación de equipos de oficina</t>
  </si>
  <si>
    <t>Servicio de logística para la sistematización de experiencias institucionales</t>
  </si>
  <si>
    <t xml:space="preserve">Asesoria y dotación  de equipos de audiovisuales </t>
  </si>
  <si>
    <t xml:space="preserve">Mejoramiento del servicio de la unidad movil </t>
  </si>
  <si>
    <t>Servicio de presentaciónes ludicas para sensibilización ambiental en el Dpto</t>
  </si>
  <si>
    <t>Aportes recursos económicos  y apoyo tecnico</t>
  </si>
  <si>
    <t xml:space="preserve">Desarrollar la acciones  de educaciòn ambiental no formal   en las comunidades  en diferentes Municipios </t>
  </si>
  <si>
    <t>2.1</t>
  </si>
  <si>
    <t>Maquinaria y Equipos</t>
  </si>
  <si>
    <t>2.2</t>
  </si>
  <si>
    <t>Materiales y Suministro</t>
  </si>
  <si>
    <t>2.3</t>
  </si>
  <si>
    <t xml:space="preserve">Mantenimiento General </t>
  </si>
  <si>
    <t>2.4</t>
  </si>
  <si>
    <t>Servicios públicos</t>
  </si>
  <si>
    <t>2.5</t>
  </si>
  <si>
    <t>Arrendamientos</t>
  </si>
  <si>
    <t>2.6</t>
  </si>
  <si>
    <t>Viáticos</t>
  </si>
  <si>
    <t>2.7</t>
  </si>
  <si>
    <t>Impresos y publicaciones.</t>
  </si>
  <si>
    <t>2.8</t>
  </si>
  <si>
    <t>Comunicación y transporte</t>
  </si>
  <si>
    <t>2.9</t>
  </si>
  <si>
    <t>Seguros</t>
  </si>
  <si>
    <t>2.10</t>
  </si>
  <si>
    <t>Impuestos, tasas y multas</t>
  </si>
  <si>
    <t>2.11</t>
  </si>
  <si>
    <t>Combustibles y peajes</t>
  </si>
  <si>
    <t>2.12</t>
  </si>
  <si>
    <t>Reparación de vehículos</t>
  </si>
  <si>
    <t>2.13</t>
  </si>
  <si>
    <t>Dotación de personal</t>
  </si>
  <si>
    <t>2.14</t>
  </si>
  <si>
    <t>Bienestar social</t>
  </si>
  <si>
    <t>2.15</t>
  </si>
  <si>
    <t>2.16</t>
  </si>
  <si>
    <t>Servicios de vigilancia</t>
  </si>
  <si>
    <t>ACTIV 7</t>
  </si>
  <si>
    <t>ACTIV 8</t>
  </si>
  <si>
    <t>ACTIV 9</t>
  </si>
  <si>
    <t>SERVICIO DE VIGILANCIA</t>
  </si>
  <si>
    <t>SUBTOTAL</t>
  </si>
  <si>
    <t>Profesional con perfil en disciplinas sociales y experiencia en manejo comunitario</t>
  </si>
  <si>
    <t>ACTIV 10</t>
  </si>
  <si>
    <t>ACTIV 11</t>
  </si>
  <si>
    <t>JORGE PACHECO -Ingeniero del Medio Ambiente con especialización o experiencia en educación ambiental</t>
  </si>
  <si>
    <t>DAIRIS TORRES MOREU Trabajadora Social</t>
  </si>
  <si>
    <t>ADELQUIS MENDOZA OÑATE Psicologo Social Comunitario</t>
  </si>
  <si>
    <t>Profesional con perfil en disciplinas sociales y experiencia en gestión ambiental interinstitucional</t>
  </si>
  <si>
    <t>Desarrollo de acciones pedagógicas para el posicionamiento de la cultura amb en comunidades cultura del agua</t>
  </si>
  <si>
    <t>Realizar acciones de articulación de trabajo conjunto en educación amb con instituciones manejo de RSD</t>
  </si>
  <si>
    <t>Apoyar el registro de actividades prácticas como arborización comunitaria, campañas de aseo y protección de fauna y flora</t>
  </si>
  <si>
    <t>Erick Mejía Arregocés   Técnico Operativo</t>
  </si>
  <si>
    <t>Técnico de Apoyo a trabajos comunitarios e interinstitucionales mediante muestras audivisuales, impresas y/o virtuales</t>
  </si>
  <si>
    <t>PLAN OPERATIVO ANUAL DE INVERSIONES - POAI - 2011, VERSIÓN 4</t>
  </si>
  <si>
    <t>Codigo: PE-F-51</t>
  </si>
  <si>
    <t>Página: 1 de 1</t>
  </si>
  <si>
    <t>VERSIÓN</t>
  </si>
  <si>
    <t>FECHA</t>
  </si>
  <si>
    <t>20 de Agosto de 2011</t>
  </si>
  <si>
    <t xml:space="preserve">NOMBRE DEL PROYECTO: </t>
  </si>
  <si>
    <t xml:space="preserve">CULTURA AMBIENTAL </t>
  </si>
  <si>
    <t xml:space="preserve">Servir de enlace para la Coordinación de acciones del Comité Interinstitucional de Educación Ambiental. </t>
  </si>
  <si>
    <t xml:space="preserve">Realizar Jornadas de Sensibilización comunitarias para la generación de una cultura Ambiental </t>
  </si>
  <si>
    <t xml:space="preserve">Investigación evaluativa sobre la cultura ambiental </t>
  </si>
  <si>
    <t xml:space="preserve">Desarrollar un estudio investigativo para la evaluación de la cultura ambiental en diferentes sectores y actores </t>
  </si>
  <si>
    <t xml:space="preserve">Realizar Jornadas para el intercambio de saberes y experiencias para la aplicación de nuevos modelos pedagógicos en educación ambiental </t>
  </si>
  <si>
    <t xml:space="preserve">Desarrollar cambios estructurales para la cualificación del centro de documentación ambiental </t>
  </si>
  <si>
    <t>Eventos de Cultura Ambiental Municipal Apoyados por la Corporación</t>
  </si>
  <si>
    <t>Página: 1 de 2</t>
  </si>
  <si>
    <t>Codigo: PE-F051</t>
  </si>
  <si>
    <t>servicios profesionales especializados para atención y sistematización de proyectos de ciencia tecnologías, fortalecimiento del CIDEA, asesoría PRAES.</t>
  </si>
  <si>
    <t>Pagina: 1 de 3</t>
  </si>
  <si>
    <t xml:space="preserve">FECHA </t>
  </si>
  <si>
    <t>CULTURA AMBIENTAL</t>
  </si>
  <si>
    <t xml:space="preserve">Profesional en el ordenamiento y ejecución de proyectos de educación ambiental enfocados a la Investigación, seguimiento  y evaluación de la cultura ambiental </t>
  </si>
  <si>
    <t>Desarrollador de procesos establecidos en la política nacional de educación ambiental asesorías a PRAE, PRAU PROCEDA,  CIDEA, CT</t>
  </si>
  <si>
    <t>Página: 1 de 5</t>
  </si>
  <si>
    <t>PERSONAL PLANTA</t>
  </si>
  <si>
    <t>PERSONAL CONTRATOS</t>
  </si>
</sst>
</file>

<file path=xl/styles.xml><?xml version="1.0" encoding="utf-8"?>
<styleSheet xmlns="http://schemas.openxmlformats.org/spreadsheetml/2006/main">
  <numFmts count="10">
    <numFmt numFmtId="164" formatCode="&quot;$&quot;\ #,##0_);[Red]\(&quot;$&quot;\ #,##0\)"/>
    <numFmt numFmtId="165" formatCode="_(* #,##0.00_);_(* \(#,##0.00\);_(* &quot;-&quot;??_);_(@_)"/>
    <numFmt numFmtId="166" formatCode="&quot;$&quot;\ #,##0;[Red]&quot;$&quot;\ \-#,##0"/>
    <numFmt numFmtId="167" formatCode="_ &quot;$&quot;\ * #,##0.00_ ;_ &quot;$&quot;\ * \-#,##0.00_ ;_ &quot;$&quot;\ * &quot;-&quot;??_ ;_ @_ "/>
    <numFmt numFmtId="168" formatCode="_ * #,##0.00_ ;_ * \-#,##0.00_ ;_ * &quot;-&quot;??_ ;_ @_ "/>
    <numFmt numFmtId="169" formatCode="&quot;$&quot;\ #,##0"/>
    <numFmt numFmtId="170" formatCode="[$$-240A]\ #,##0"/>
    <numFmt numFmtId="171" formatCode="#,##0;[Red]#,##0"/>
    <numFmt numFmtId="172" formatCode="[$-240A]d&quot; de &quot;mmmm&quot; de &quot;yyyy;@"/>
    <numFmt numFmtId="173" formatCode="&quot;$&quot;\ #,##0.00"/>
  </numFmts>
  <fonts count="43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b/>
      <sz val="11"/>
      <name val="Tahoma"/>
      <family val="2"/>
    </font>
    <font>
      <b/>
      <i/>
      <sz val="11"/>
      <name val="Tahoma"/>
      <family val="2"/>
    </font>
    <font>
      <sz val="10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7"/>
      <name val="Verdana"/>
      <family val="2"/>
    </font>
    <font>
      <b/>
      <sz val="10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4"/>
      <color indexed="16"/>
      <name val="Edwardian Script ITC"/>
      <family val="4"/>
    </font>
    <font>
      <sz val="8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2"/>
      <name val="Arial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sz val="9"/>
      <name val="Arial Narrow"/>
      <family val="2"/>
    </font>
    <font>
      <sz val="8"/>
      <color indexed="8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43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/>
    <xf numFmtId="0" fontId="7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7" fillId="0" borderId="0" xfId="0" applyFont="1"/>
    <xf numFmtId="0" fontId="8" fillId="0" borderId="0" xfId="0" applyFont="1" applyAlignment="1">
      <alignment horizontal="left" vertical="top"/>
    </xf>
    <xf numFmtId="0" fontId="8" fillId="0" borderId="0" xfId="0" applyFont="1"/>
    <xf numFmtId="0" fontId="8" fillId="0" borderId="0" xfId="0" applyFont="1" applyAlignme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justify"/>
    </xf>
    <xf numFmtId="0" fontId="2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10" fillId="0" borderId="0" xfId="0" applyFont="1"/>
    <xf numFmtId="0" fontId="8" fillId="0" borderId="0" xfId="0" applyFont="1" applyAlignment="1">
      <alignment horizontal="left" vertical="justify"/>
    </xf>
    <xf numFmtId="0" fontId="11" fillId="0" borderId="0" xfId="0" applyFont="1" applyAlignment="1">
      <alignment horizontal="left" vertical="justify"/>
    </xf>
    <xf numFmtId="0" fontId="11" fillId="0" borderId="0" xfId="0" applyFont="1"/>
    <xf numFmtId="0" fontId="12" fillId="0" borderId="0" xfId="0" applyFont="1" applyAlignment="1">
      <alignment horizontal="left" vertical="justify"/>
    </xf>
    <xf numFmtId="0" fontId="11" fillId="0" borderId="0" xfId="0" applyFont="1" applyAlignment="1">
      <alignment horizontal="center" vertical="justify"/>
    </xf>
    <xf numFmtId="0" fontId="11" fillId="0" borderId="0" xfId="0" applyFont="1" applyAlignment="1">
      <alignment horizontal="left" vertical="top"/>
    </xf>
    <xf numFmtId="0" fontId="13" fillId="0" borderId="0" xfId="0" applyFont="1" applyAlignment="1"/>
    <xf numFmtId="0" fontId="13" fillId="0" borderId="0" xfId="0" applyFont="1"/>
    <xf numFmtId="0" fontId="14" fillId="0" borderId="0" xfId="0" applyFont="1"/>
    <xf numFmtId="0" fontId="14" fillId="0" borderId="0" xfId="0" applyFont="1" applyAlignment="1"/>
    <xf numFmtId="0" fontId="15" fillId="0" borderId="0" xfId="0" applyFont="1" applyAlignment="1">
      <alignment horizontal="left" vertical="justify"/>
    </xf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7" fillId="0" borderId="1" xfId="0" applyFont="1" applyBorder="1" applyAlignment="1">
      <alignment horizontal="left" vertical="top" wrapText="1"/>
    </xf>
    <xf numFmtId="169" fontId="19" fillId="0" borderId="0" xfId="0" applyNumberFormat="1" applyFont="1" applyAlignment="1">
      <alignment horizontal="right" vertical="justify"/>
    </xf>
    <xf numFmtId="166" fontId="19" fillId="0" borderId="0" xfId="0" applyNumberFormat="1" applyFont="1" applyAlignment="1">
      <alignment vertical="justify"/>
    </xf>
    <xf numFmtId="16" fontId="17" fillId="0" borderId="1" xfId="0" applyNumberFormat="1" applyFont="1" applyBorder="1" applyAlignment="1">
      <alignment horizontal="left" vertical="top" wrapText="1"/>
    </xf>
    <xf numFmtId="1" fontId="17" fillId="0" borderId="1" xfId="0" applyNumberFormat="1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right" vertical="top" wrapText="1"/>
    </xf>
    <xf numFmtId="0" fontId="13" fillId="0" borderId="0" xfId="0" applyFont="1" applyBorder="1"/>
    <xf numFmtId="0" fontId="7" fillId="0" borderId="2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0" fontId="21" fillId="0" borderId="0" xfId="0" applyFont="1"/>
    <xf numFmtId="3" fontId="21" fillId="0" borderId="0" xfId="0" quotePrefix="1" applyNumberFormat="1" applyFont="1" applyAlignment="1">
      <alignment horizontal="left"/>
    </xf>
    <xf numFmtId="3" fontId="21" fillId="0" borderId="0" xfId="0" applyNumberFormat="1" applyFont="1"/>
    <xf numFmtId="3" fontId="21" fillId="0" borderId="0" xfId="0" applyNumberFormat="1" applyFont="1" applyAlignment="1">
      <alignment horizontal="center"/>
    </xf>
    <xf numFmtId="3" fontId="20" fillId="0" borderId="0" xfId="0" applyNumberFormat="1" applyFont="1"/>
    <xf numFmtId="3" fontId="6" fillId="0" borderId="0" xfId="0" applyNumberFormat="1" applyFont="1" applyAlignment="1">
      <alignment horizontal="right" vertical="top" wrapText="1"/>
    </xf>
    <xf numFmtId="3" fontId="21" fillId="0" borderId="1" xfId="0" applyNumberFormat="1" applyFont="1" applyBorder="1"/>
    <xf numFmtId="3" fontId="20" fillId="0" borderId="1" xfId="0" applyNumberFormat="1" applyFont="1" applyBorder="1"/>
    <xf numFmtId="3" fontId="20" fillId="2" borderId="1" xfId="0" applyNumberFormat="1" applyFont="1" applyFill="1" applyBorder="1" applyAlignment="1">
      <alignment horizontal="right"/>
    </xf>
    <xf numFmtId="3" fontId="20" fillId="0" borderId="1" xfId="0" applyNumberFormat="1" applyFont="1" applyBorder="1" applyAlignment="1">
      <alignment horizontal="right"/>
    </xf>
    <xf numFmtId="3" fontId="21" fillId="2" borderId="1" xfId="0" applyNumberFormat="1" applyFont="1" applyFill="1" applyBorder="1" applyAlignment="1">
      <alignment horizontal="right"/>
    </xf>
    <xf numFmtId="3" fontId="21" fillId="0" borderId="1" xfId="0" applyNumberFormat="1" applyFont="1" applyBorder="1" applyAlignment="1">
      <alignment horizontal="right"/>
    </xf>
    <xf numFmtId="3" fontId="21" fillId="0" borderId="1" xfId="0" applyNumberFormat="1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3" fontId="6" fillId="3" borderId="6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top" wrapText="1"/>
    </xf>
    <xf numFmtId="3" fontId="20" fillId="0" borderId="2" xfId="0" applyNumberFormat="1" applyFont="1" applyBorder="1"/>
    <xf numFmtId="3" fontId="21" fillId="0" borderId="2" xfId="0" applyNumberFormat="1" applyFont="1" applyBorder="1"/>
    <xf numFmtId="3" fontId="20" fillId="0" borderId="2" xfId="0" applyNumberFormat="1" applyFont="1" applyBorder="1" applyAlignment="1">
      <alignment horizontal="right"/>
    </xf>
    <xf numFmtId="3" fontId="20" fillId="3" borderId="4" xfId="0" applyNumberFormat="1" applyFont="1" applyFill="1" applyBorder="1" applyAlignment="1">
      <alignment horizontal="center"/>
    </xf>
    <xf numFmtId="3" fontId="20" fillId="3" borderId="5" xfId="0" applyNumberFormat="1" applyFont="1" applyFill="1" applyBorder="1" applyAlignment="1">
      <alignment horizontal="center"/>
    </xf>
    <xf numFmtId="3" fontId="20" fillId="3" borderId="6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7" fontId="7" fillId="0" borderId="2" xfId="0" applyNumberFormat="1" applyFont="1" applyBorder="1" applyAlignment="1">
      <alignment horizontal="center" vertical="center" wrapText="1"/>
    </xf>
    <xf numFmtId="3" fontId="20" fillId="2" borderId="1" xfId="0" applyNumberFormat="1" applyFont="1" applyFill="1" applyBorder="1"/>
    <xf numFmtId="166" fontId="22" fillId="0" borderId="0" xfId="0" applyNumberFormat="1" applyFont="1" applyAlignment="1">
      <alignment vertical="justify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64" fontId="7" fillId="0" borderId="0" xfId="0" applyNumberFormat="1" applyFont="1"/>
    <xf numFmtId="0" fontId="17" fillId="0" borderId="1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top" wrapText="1"/>
    </xf>
    <xf numFmtId="0" fontId="11" fillId="0" borderId="0" xfId="0" applyFont="1" applyAlignment="1">
      <alignment horizontal="left"/>
    </xf>
    <xf numFmtId="0" fontId="16" fillId="0" borderId="2" xfId="0" applyFont="1" applyBorder="1" applyAlignment="1">
      <alignment vertical="top" wrapText="1"/>
    </xf>
    <xf numFmtId="3" fontId="0" fillId="0" borderId="0" xfId="0" applyNumberFormat="1"/>
    <xf numFmtId="3" fontId="20" fillId="0" borderId="1" xfId="0" applyNumberFormat="1" applyFont="1" applyFill="1" applyBorder="1" applyAlignment="1">
      <alignment horizontal="right"/>
    </xf>
    <xf numFmtId="0" fontId="24" fillId="0" borderId="0" xfId="0" applyFont="1"/>
    <xf numFmtId="0" fontId="7" fillId="0" borderId="1" xfId="0" applyFont="1" applyBorder="1" applyAlignment="1">
      <alignment vertical="center" wrapText="1"/>
    </xf>
    <xf numFmtId="9" fontId="7" fillId="0" borderId="1" xfId="0" applyNumberFormat="1" applyFont="1" applyBorder="1" applyAlignment="1">
      <alignment horizontal="center" vertical="center" wrapText="1"/>
    </xf>
    <xf numFmtId="3" fontId="20" fillId="0" borderId="0" xfId="0" applyNumberFormat="1" applyFont="1" applyAlignment="1">
      <alignment horizontal="center"/>
    </xf>
    <xf numFmtId="0" fontId="0" fillId="0" borderId="0" xfId="0" applyBorder="1" applyAlignment="1"/>
    <xf numFmtId="0" fontId="10" fillId="0" borderId="0" xfId="0" applyFont="1" applyBorder="1"/>
    <xf numFmtId="0" fontId="0" fillId="0" borderId="0" xfId="0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171" fontId="21" fillId="0" borderId="0" xfId="0" applyNumberFormat="1" applyFont="1" applyBorder="1" applyAlignment="1">
      <alignment horizontal="right"/>
    </xf>
    <xf numFmtId="0" fontId="6" fillId="3" borderId="10" xfId="0" applyFont="1" applyFill="1" applyBorder="1" applyAlignment="1">
      <alignment horizontal="center" vertical="center" wrapText="1"/>
    </xf>
    <xf numFmtId="3" fontId="20" fillId="0" borderId="11" xfId="0" applyNumberFormat="1" applyFont="1" applyBorder="1"/>
    <xf numFmtId="3" fontId="21" fillId="0" borderId="12" xfId="0" applyNumberFormat="1" applyFont="1" applyBorder="1"/>
    <xf numFmtId="3" fontId="20" fillId="0" borderId="12" xfId="0" applyNumberFormat="1" applyFont="1" applyBorder="1"/>
    <xf numFmtId="3" fontId="20" fillId="2" borderId="13" xfId="0" applyNumberFormat="1" applyFont="1" applyFill="1" applyBorder="1"/>
    <xf numFmtId="3" fontId="20" fillId="2" borderId="14" xfId="0" applyNumberFormat="1" applyFont="1" applyFill="1" applyBorder="1"/>
    <xf numFmtId="3" fontId="20" fillId="2" borderId="14" xfId="0" applyNumberFormat="1" applyFont="1" applyFill="1" applyBorder="1" applyAlignment="1">
      <alignment horizontal="right"/>
    </xf>
    <xf numFmtId="0" fontId="30" fillId="0" borderId="1" xfId="0" applyNumberFormat="1" applyFont="1" applyBorder="1" applyAlignment="1">
      <alignment horizontal="justify" vertical="center" wrapText="1"/>
    </xf>
    <xf numFmtId="0" fontId="30" fillId="0" borderId="1" xfId="0" applyFont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3" fontId="27" fillId="0" borderId="1" xfId="0" applyNumberFormat="1" applyFont="1" applyBorder="1" applyAlignment="1">
      <alignment horizontal="left" vertical="center" wrapText="1"/>
    </xf>
    <xf numFmtId="3" fontId="27" fillId="0" borderId="2" xfId="0" applyNumberFormat="1" applyFont="1" applyBorder="1"/>
    <xf numFmtId="3" fontId="27" fillId="0" borderId="1" xfId="0" applyNumberFormat="1" applyFont="1" applyBorder="1" applyAlignment="1">
      <alignment horizontal="right" vertical="top" wrapText="1"/>
    </xf>
    <xf numFmtId="172" fontId="27" fillId="0" borderId="2" xfId="0" applyNumberFormat="1" applyFont="1" applyBorder="1" applyAlignment="1">
      <alignment horizontal="right" vertical="top" wrapText="1"/>
    </xf>
    <xf numFmtId="0" fontId="23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3" fontId="30" fillId="0" borderId="15" xfId="0" applyNumberFormat="1" applyFont="1" applyBorder="1" applyAlignment="1">
      <alignment horizontal="center" vertical="center" wrapText="1"/>
    </xf>
    <xf numFmtId="3" fontId="30" fillId="0" borderId="16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3" fontId="30" fillId="0" borderId="0" xfId="0" applyNumberFormat="1" applyFont="1" applyAlignment="1">
      <alignment horizontal="center" vertical="center" wrapText="1"/>
    </xf>
    <xf numFmtId="0" fontId="30" fillId="0" borderId="0" xfId="0" applyFont="1"/>
    <xf numFmtId="3" fontId="23" fillId="0" borderId="0" xfId="0" applyNumberFormat="1" applyFont="1"/>
    <xf numFmtId="3" fontId="30" fillId="0" borderId="0" xfId="0" applyNumberFormat="1" applyFont="1"/>
    <xf numFmtId="3" fontId="3" fillId="0" borderId="1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/>
    <xf numFmtId="3" fontId="3" fillId="0" borderId="0" xfId="0" applyNumberFormat="1" applyFont="1" applyAlignment="1"/>
    <xf numFmtId="0" fontId="0" fillId="0" borderId="1" xfId="0" applyBorder="1"/>
    <xf numFmtId="0" fontId="0" fillId="0" borderId="1" xfId="0" applyFill="1" applyBorder="1"/>
    <xf numFmtId="0" fontId="23" fillId="0" borderId="0" xfId="0" applyFont="1"/>
    <xf numFmtId="3" fontId="3" fillId="0" borderId="0" xfId="0" applyNumberFormat="1" applyFont="1"/>
    <xf numFmtId="3" fontId="2" fillId="0" borderId="0" xfId="0" applyNumberFormat="1" applyFont="1"/>
    <xf numFmtId="3" fontId="0" fillId="0" borderId="0" xfId="0" applyNumberFormat="1" applyBorder="1"/>
    <xf numFmtId="0" fontId="0" fillId="0" borderId="0" xfId="0" applyBorder="1"/>
    <xf numFmtId="37" fontId="0" fillId="0" borderId="0" xfId="0" applyNumberFormat="1" applyBorder="1"/>
    <xf numFmtId="37" fontId="0" fillId="0" borderId="0" xfId="0" applyNumberFormat="1"/>
    <xf numFmtId="165" fontId="0" fillId="0" borderId="0" xfId="0" applyNumberFormat="1"/>
    <xf numFmtId="168" fontId="31" fillId="0" borderId="0" xfId="1" applyFont="1" applyBorder="1" applyAlignment="1">
      <alignment horizontal="center" vertical="center" wrapText="1"/>
    </xf>
    <xf numFmtId="165" fontId="0" fillId="0" borderId="0" xfId="0" applyNumberFormat="1" applyBorder="1"/>
    <xf numFmtId="0" fontId="3" fillId="0" borderId="0" xfId="0" applyFont="1"/>
    <xf numFmtId="170" fontId="0" fillId="0" borderId="0" xfId="0" applyNumberFormat="1"/>
    <xf numFmtId="170" fontId="0" fillId="0" borderId="0" xfId="0" applyNumberFormat="1" applyBorder="1"/>
    <xf numFmtId="170" fontId="7" fillId="0" borderId="0" xfId="0" applyNumberFormat="1" applyFont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/>
    </xf>
    <xf numFmtId="14" fontId="30" fillId="0" borderId="1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173" fontId="30" fillId="0" borderId="1" xfId="0" applyNumberFormat="1" applyFont="1" applyBorder="1" applyAlignment="1">
      <alignment horizontal="center" vertical="center" wrapText="1"/>
    </xf>
    <xf numFmtId="173" fontId="30" fillId="0" borderId="9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69" fontId="30" fillId="0" borderId="1" xfId="0" applyNumberFormat="1" applyFont="1" applyBorder="1" applyAlignment="1">
      <alignment horizontal="center" vertical="center" wrapText="1"/>
    </xf>
    <xf numFmtId="169" fontId="30" fillId="0" borderId="9" xfId="0" applyNumberFormat="1" applyFont="1" applyBorder="1" applyAlignment="1">
      <alignment horizontal="center" vertical="center" wrapText="1"/>
    </xf>
    <xf numFmtId="169" fontId="17" fillId="0" borderId="1" xfId="0" applyNumberFormat="1" applyFont="1" applyBorder="1"/>
    <xf numFmtId="169" fontId="19" fillId="0" borderId="1" xfId="0" applyNumberFormat="1" applyFont="1" applyBorder="1" applyAlignment="1">
      <alignment horizontal="center" vertical="center"/>
    </xf>
    <xf numFmtId="165" fontId="7" fillId="0" borderId="0" xfId="0" applyNumberFormat="1" applyFont="1"/>
    <xf numFmtId="4" fontId="7" fillId="0" borderId="0" xfId="0" applyNumberFormat="1" applyFont="1"/>
    <xf numFmtId="173" fontId="7" fillId="0" borderId="0" xfId="0" applyNumberFormat="1" applyFont="1" applyAlignment="1"/>
    <xf numFmtId="3" fontId="21" fillId="0" borderId="1" xfId="1" applyNumberFormat="1" applyFont="1" applyBorder="1" applyAlignment="1">
      <alignment horizontal="right" vertical="top" wrapText="1"/>
    </xf>
    <xf numFmtId="3" fontId="21" fillId="0" borderId="1" xfId="0" applyNumberFormat="1" applyFont="1" applyBorder="1" applyAlignment="1">
      <alignment vertical="top" wrapText="1"/>
    </xf>
    <xf numFmtId="3" fontId="21" fillId="0" borderId="2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vertical="top" wrapText="1"/>
    </xf>
    <xf numFmtId="49" fontId="28" fillId="0" borderId="0" xfId="0" applyNumberFormat="1" applyFont="1" applyBorder="1" applyAlignment="1">
      <alignment vertical="center"/>
    </xf>
    <xf numFmtId="49" fontId="28" fillId="0" borderId="0" xfId="0" applyNumberFormat="1" applyFont="1" applyBorder="1" applyAlignment="1">
      <alignment horizontal="center" vertical="center"/>
    </xf>
    <xf numFmtId="49" fontId="29" fillId="0" borderId="0" xfId="0" applyNumberFormat="1" applyFont="1" applyBorder="1" applyAlignment="1">
      <alignment vertical="center"/>
    </xf>
    <xf numFmtId="0" fontId="34" fillId="0" borderId="1" xfId="0" applyFont="1" applyBorder="1" applyAlignment="1"/>
    <xf numFmtId="0" fontId="26" fillId="0" borderId="0" xfId="0" applyFont="1" applyBorder="1" applyAlignment="1">
      <alignment vertical="top"/>
    </xf>
    <xf numFmtId="0" fontId="30" fillId="0" borderId="0" xfId="0" applyFont="1" applyAlignment="1">
      <alignment horizontal="left" vertical="top"/>
    </xf>
    <xf numFmtId="0" fontId="30" fillId="0" borderId="0" xfId="0" applyFont="1" applyAlignment="1">
      <alignment vertical="justify"/>
    </xf>
    <xf numFmtId="0" fontId="23" fillId="0" borderId="0" xfId="0" applyFont="1" applyAlignment="1">
      <alignment horizontal="center" vertical="justify"/>
    </xf>
    <xf numFmtId="169" fontId="23" fillId="0" borderId="0" xfId="0" applyNumberFormat="1" applyFont="1" applyAlignment="1">
      <alignment vertical="justify"/>
    </xf>
    <xf numFmtId="166" fontId="23" fillId="0" borderId="0" xfId="0" applyNumberFormat="1" applyFont="1" applyAlignment="1">
      <alignment vertical="justify"/>
    </xf>
    <xf numFmtId="0" fontId="23" fillId="0" borderId="0" xfId="0" applyFont="1" applyAlignment="1">
      <alignment vertical="justify"/>
    </xf>
    <xf numFmtId="0" fontId="23" fillId="0" borderId="0" xfId="0" applyFont="1" applyAlignment="1">
      <alignment horizontal="right"/>
    </xf>
    <xf numFmtId="0" fontId="36" fillId="0" borderId="2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justify" vertical="top" wrapText="1"/>
    </xf>
    <xf numFmtId="0" fontId="36" fillId="0" borderId="2" xfId="0" applyFont="1" applyBorder="1" applyAlignment="1">
      <alignment horizontal="justify" vertical="top" wrapText="1"/>
    </xf>
    <xf numFmtId="0" fontId="37" fillId="0" borderId="2" xfId="0" applyFont="1" applyBorder="1" applyAlignment="1">
      <alignment horizontal="center" vertical="center" wrapText="1"/>
    </xf>
    <xf numFmtId="170" fontId="36" fillId="0" borderId="2" xfId="0" applyNumberFormat="1" applyFont="1" applyBorder="1" applyAlignment="1">
      <alignment horizontal="center" vertical="center" wrapText="1"/>
    </xf>
    <xf numFmtId="15" fontId="37" fillId="0" borderId="1" xfId="0" applyNumberFormat="1" applyFont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justify" vertical="top" wrapText="1"/>
    </xf>
    <xf numFmtId="0" fontId="37" fillId="0" borderId="1" xfId="0" applyFont="1" applyBorder="1" applyAlignment="1">
      <alignment horizontal="center" vertical="center"/>
    </xf>
    <xf numFmtId="0" fontId="37" fillId="0" borderId="15" xfId="0" applyFont="1" applyBorder="1" applyAlignment="1">
      <alignment horizontal="justify" vertical="top" wrapText="1"/>
    </xf>
    <xf numFmtId="0" fontId="36" fillId="0" borderId="1" xfId="0" applyFont="1" applyBorder="1" applyAlignment="1">
      <alignment horizontal="justify" vertical="top" wrapText="1"/>
    </xf>
    <xf numFmtId="0" fontId="37" fillId="0" borderId="1" xfId="0" applyFont="1" applyBorder="1" applyAlignment="1">
      <alignment horizontal="justify" vertical="top" wrapText="1"/>
    </xf>
    <xf numFmtId="3" fontId="37" fillId="0" borderId="1" xfId="0" applyNumberFormat="1" applyFont="1" applyBorder="1" applyAlignment="1">
      <alignment horizontal="center" vertical="center"/>
    </xf>
    <xf numFmtId="14" fontId="37" fillId="0" borderId="1" xfId="0" applyNumberFormat="1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14" fontId="37" fillId="0" borderId="1" xfId="0" applyNumberFormat="1" applyFont="1" applyBorder="1" applyAlignment="1">
      <alignment horizontal="center" vertical="center"/>
    </xf>
    <xf numFmtId="164" fontId="38" fillId="0" borderId="2" xfId="0" applyNumberFormat="1" applyFont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left" vertical="top"/>
    </xf>
    <xf numFmtId="3" fontId="39" fillId="0" borderId="0" xfId="0" applyNumberFormat="1" applyFont="1" applyAlignment="1"/>
    <xf numFmtId="0" fontId="39" fillId="0" borderId="0" xfId="0" applyFont="1"/>
    <xf numFmtId="0" fontId="39" fillId="0" borderId="0" xfId="0" applyFont="1" applyAlignment="1"/>
    <xf numFmtId="166" fontId="40" fillId="0" borderId="0" xfId="0" applyNumberFormat="1" applyFont="1" applyAlignment="1">
      <alignment vertical="justify"/>
    </xf>
    <xf numFmtId="0" fontId="30" fillId="0" borderId="1" xfId="0" applyFont="1" applyBorder="1" applyAlignment="1">
      <alignment horizontal="justify" vertical="top" wrapText="1"/>
    </xf>
    <xf numFmtId="3" fontId="30" fillId="0" borderId="1" xfId="0" applyNumberFormat="1" applyFont="1" applyBorder="1" applyAlignment="1">
      <alignment horizontal="justify" vertical="top" wrapText="1"/>
    </xf>
    <xf numFmtId="168" fontId="30" fillId="0" borderId="1" xfId="1" applyFont="1" applyBorder="1" applyAlignment="1">
      <alignment horizontal="right" vertical="center" wrapText="1"/>
    </xf>
    <xf numFmtId="168" fontId="16" fillId="0" borderId="2" xfId="1" applyFont="1" applyBorder="1" applyAlignment="1">
      <alignment horizontal="right" vertical="top" wrapText="1"/>
    </xf>
    <xf numFmtId="0" fontId="0" fillId="0" borderId="1" xfId="0" applyBorder="1" applyAlignment="1"/>
    <xf numFmtId="0" fontId="30" fillId="0" borderId="1" xfId="0" applyFont="1" applyBorder="1" applyAlignment="1"/>
    <xf numFmtId="0" fontId="30" fillId="0" borderId="1" xfId="0" applyFont="1" applyBorder="1" applyAlignment="1">
      <alignment horizontal="center" vertical="top"/>
    </xf>
    <xf numFmtId="0" fontId="0" fillId="0" borderId="0" xfId="0" applyBorder="1" applyAlignment="1">
      <alignment vertical="center"/>
    </xf>
    <xf numFmtId="49" fontId="32" fillId="0" borderId="0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justify"/>
    </xf>
    <xf numFmtId="0" fontId="3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0" fontId="36" fillId="0" borderId="9" xfId="0" applyFont="1" applyBorder="1" applyAlignment="1">
      <alignment horizontal="justify" vertical="top" wrapText="1"/>
    </xf>
    <xf numFmtId="0" fontId="30" fillId="0" borderId="1" xfId="0" applyFont="1" applyBorder="1" applyAlignment="1">
      <alignment horizontal="left" vertical="top" wrapText="1"/>
    </xf>
    <xf numFmtId="3" fontId="30" fillId="0" borderId="1" xfId="0" applyNumberFormat="1" applyFont="1" applyBorder="1" applyAlignment="1">
      <alignment horizontal="left"/>
    </xf>
    <xf numFmtId="168" fontId="40" fillId="0" borderId="0" xfId="1" applyFont="1" applyAlignment="1">
      <alignment vertical="justify"/>
    </xf>
    <xf numFmtId="168" fontId="40" fillId="0" borderId="0" xfId="1" applyFont="1" applyAlignment="1">
      <alignment horizontal="right" vertical="justify"/>
    </xf>
    <xf numFmtId="3" fontId="30" fillId="0" borderId="1" xfId="0" applyNumberFormat="1" applyFont="1" applyFill="1" applyBorder="1" applyAlignment="1">
      <alignment horizontal="justify" vertical="top" wrapText="1"/>
    </xf>
    <xf numFmtId="173" fontId="7" fillId="0" borderId="0" xfId="0" applyNumberFormat="1" applyFont="1"/>
    <xf numFmtId="169" fontId="30" fillId="0" borderId="1" xfId="0" applyNumberFormat="1" applyFont="1" applyBorder="1" applyAlignment="1">
      <alignment horizontal="right"/>
    </xf>
    <xf numFmtId="169" fontId="30" fillId="0" borderId="1" xfId="0" applyNumberFormat="1" applyFont="1" applyBorder="1" applyAlignment="1">
      <alignment vertical="top" wrapText="1"/>
    </xf>
    <xf numFmtId="169" fontId="23" fillId="0" borderId="1" xfId="0" applyNumberFormat="1" applyFont="1" applyBorder="1" applyAlignment="1">
      <alignment horizontal="right" vertical="top" wrapText="1"/>
    </xf>
    <xf numFmtId="169" fontId="30" fillId="0" borderId="1" xfId="0" applyNumberFormat="1" applyFont="1" applyBorder="1" applyAlignment="1">
      <alignment horizontal="right" vertical="top" wrapText="1"/>
    </xf>
    <xf numFmtId="169" fontId="30" fillId="0" borderId="1" xfId="1" applyNumberFormat="1" applyFont="1" applyBorder="1" applyAlignment="1">
      <alignment horizontal="right" vertical="top" wrapText="1"/>
    </xf>
    <xf numFmtId="169" fontId="7" fillId="0" borderId="0" xfId="0" applyNumberFormat="1" applyFont="1"/>
    <xf numFmtId="0" fontId="23" fillId="0" borderId="0" xfId="0" applyFont="1" applyAlignment="1">
      <alignment horizontal="left" vertical="justify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top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33" fillId="0" borderId="23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49" fontId="28" fillId="0" borderId="1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top" wrapText="1"/>
    </xf>
    <xf numFmtId="0" fontId="16" fillId="3" borderId="32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167" fontId="16" fillId="3" borderId="20" xfId="2" applyFont="1" applyFill="1" applyBorder="1" applyAlignment="1">
      <alignment horizontal="center" vertical="center" wrapText="1"/>
    </xf>
    <xf numFmtId="167" fontId="16" fillId="3" borderId="3" xfId="2" applyFont="1" applyFill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top"/>
    </xf>
    <xf numFmtId="49" fontId="27" fillId="0" borderId="1" xfId="0" applyNumberFormat="1" applyFont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/>
    </xf>
    <xf numFmtId="49" fontId="22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169" fontId="19" fillId="0" borderId="0" xfId="0" applyNumberFormat="1" applyFont="1" applyAlignment="1">
      <alignment horizontal="center" vertical="justify"/>
    </xf>
    <xf numFmtId="0" fontId="6" fillId="3" borderId="3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right" vertical="top" wrapText="1"/>
    </xf>
    <xf numFmtId="0" fontId="2" fillId="0" borderId="25" xfId="0" applyFont="1" applyBorder="1" applyAlignment="1">
      <alignment horizontal="right" vertical="top" wrapText="1"/>
    </xf>
    <xf numFmtId="0" fontId="2" fillId="0" borderId="29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6" fontId="22" fillId="0" borderId="0" xfId="0" applyNumberFormat="1" applyFont="1" applyAlignment="1">
      <alignment horizontal="center" vertical="justify"/>
    </xf>
    <xf numFmtId="3" fontId="30" fillId="0" borderId="1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30" fillId="0" borderId="1" xfId="0" applyFont="1" applyBorder="1" applyAlignment="1">
      <alignment horizontal="left" vertical="center" wrapText="1"/>
    </xf>
    <xf numFmtId="0" fontId="6" fillId="3" borderId="36" xfId="0" applyFont="1" applyFill="1" applyBorder="1" applyAlignment="1">
      <alignment horizontal="center" vertical="top" wrapText="1"/>
    </xf>
    <xf numFmtId="0" fontId="6" fillId="3" borderId="37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left" vertical="center" wrapText="1"/>
    </xf>
    <xf numFmtId="49" fontId="28" fillId="0" borderId="0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top" wrapText="1"/>
    </xf>
    <xf numFmtId="169" fontId="19" fillId="0" borderId="0" xfId="0" applyNumberFormat="1" applyFont="1" applyAlignment="1">
      <alignment horizontal="left" vertical="justify"/>
    </xf>
    <xf numFmtId="0" fontId="0" fillId="0" borderId="0" xfId="0" applyBorder="1" applyAlignment="1">
      <alignment vertical="center"/>
    </xf>
    <xf numFmtId="3" fontId="20" fillId="3" borderId="38" xfId="0" applyNumberFormat="1" applyFont="1" applyFill="1" applyBorder="1" applyAlignment="1">
      <alignment horizontal="center" vertical="center"/>
    </xf>
    <xf numFmtId="3" fontId="20" fillId="3" borderId="39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3" fontId="20" fillId="0" borderId="0" xfId="0" applyNumberFormat="1" applyFont="1" applyAlignment="1">
      <alignment horizontal="center"/>
    </xf>
    <xf numFmtId="0" fontId="0" fillId="0" borderId="0" xfId="0" applyAlignment="1"/>
    <xf numFmtId="49" fontId="27" fillId="0" borderId="0" xfId="0" applyNumberFormat="1" applyFont="1" applyBorder="1" applyAlignment="1">
      <alignment horizontal="center" vertical="center" wrapText="1"/>
    </xf>
    <xf numFmtId="3" fontId="20" fillId="3" borderId="40" xfId="0" applyNumberFormat="1" applyFont="1" applyFill="1" applyBorder="1" applyAlignment="1">
      <alignment horizontal="center" vertical="center"/>
    </xf>
    <xf numFmtId="3" fontId="20" fillId="3" borderId="41" xfId="0" applyNumberFormat="1" applyFont="1" applyFill="1" applyBorder="1" applyAlignment="1">
      <alignment horizontal="center" vertical="center"/>
    </xf>
    <xf numFmtId="3" fontId="20" fillId="3" borderId="42" xfId="0" applyNumberFormat="1" applyFont="1" applyFill="1" applyBorder="1" applyAlignment="1">
      <alignment horizontal="center"/>
    </xf>
    <xf numFmtId="3" fontId="20" fillId="3" borderId="8" xfId="0" applyNumberFormat="1" applyFont="1" applyFill="1" applyBorder="1" applyAlignment="1">
      <alignment horizontal="center"/>
    </xf>
    <xf numFmtId="3" fontId="20" fillId="3" borderId="43" xfId="0" applyNumberFormat="1" applyFont="1" applyFill="1" applyBorder="1" applyAlignment="1">
      <alignment horizontal="center" wrapText="1"/>
    </xf>
    <xf numFmtId="3" fontId="20" fillId="3" borderId="19" xfId="0" applyNumberFormat="1" applyFont="1" applyFill="1" applyBorder="1" applyAlignment="1">
      <alignment horizontal="center" wrapText="1"/>
    </xf>
    <xf numFmtId="3" fontId="20" fillId="3" borderId="44" xfId="0" applyNumberFormat="1" applyFont="1" applyFill="1" applyBorder="1" applyAlignment="1">
      <alignment horizontal="center"/>
    </xf>
    <xf numFmtId="3" fontId="20" fillId="3" borderId="45" xfId="0" applyNumberFormat="1" applyFont="1" applyFill="1" applyBorder="1" applyAlignment="1">
      <alignment horizontal="center"/>
    </xf>
    <xf numFmtId="3" fontId="20" fillId="3" borderId="46" xfId="0" applyNumberFormat="1" applyFont="1" applyFill="1" applyBorder="1" applyAlignment="1">
      <alignment horizontal="center"/>
    </xf>
    <xf numFmtId="49" fontId="29" fillId="0" borderId="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3" fontId="21" fillId="3" borderId="48" xfId="0" applyNumberFormat="1" applyFont="1" applyFill="1" applyBorder="1" applyAlignment="1">
      <alignment horizontal="center"/>
    </xf>
    <xf numFmtId="3" fontId="21" fillId="3" borderId="49" xfId="0" applyNumberFormat="1" applyFont="1" applyFill="1" applyBorder="1" applyAlignment="1">
      <alignment horizontal="center"/>
    </xf>
    <xf numFmtId="3" fontId="20" fillId="3" borderId="18" xfId="0" applyNumberFormat="1" applyFont="1" applyFill="1" applyBorder="1" applyAlignment="1">
      <alignment horizontal="center"/>
    </xf>
    <xf numFmtId="3" fontId="20" fillId="3" borderId="19" xfId="0" applyNumberFormat="1" applyFont="1" applyFill="1" applyBorder="1" applyAlignment="1">
      <alignment horizontal="center"/>
    </xf>
    <xf numFmtId="3" fontId="20" fillId="3" borderId="50" xfId="0" applyNumberFormat="1" applyFont="1" applyFill="1" applyBorder="1" applyAlignment="1">
      <alignment horizontal="center"/>
    </xf>
    <xf numFmtId="3" fontId="20" fillId="3" borderId="51" xfId="0" applyNumberFormat="1" applyFont="1" applyFill="1" applyBorder="1" applyAlignment="1">
      <alignment horizontal="center"/>
    </xf>
    <xf numFmtId="3" fontId="20" fillId="3" borderId="52" xfId="0" applyNumberFormat="1" applyFont="1" applyFill="1" applyBorder="1" applyAlignment="1">
      <alignment horizontal="center"/>
    </xf>
    <xf numFmtId="3" fontId="20" fillId="3" borderId="47" xfId="0" applyNumberFormat="1" applyFont="1" applyFill="1" applyBorder="1" applyAlignment="1">
      <alignment horizontal="center"/>
    </xf>
    <xf numFmtId="3" fontId="20" fillId="3" borderId="39" xfId="0" applyNumberFormat="1" applyFont="1" applyFill="1" applyBorder="1" applyAlignment="1">
      <alignment horizontal="center"/>
    </xf>
    <xf numFmtId="0" fontId="21" fillId="0" borderId="24" xfId="0" applyFont="1" applyBorder="1" applyAlignment="1">
      <alignment horizontal="center"/>
    </xf>
    <xf numFmtId="3" fontId="20" fillId="3" borderId="42" xfId="0" applyNumberFormat="1" applyFont="1" applyFill="1" applyBorder="1" applyAlignment="1">
      <alignment horizontal="center" vertical="center"/>
    </xf>
    <xf numFmtId="3" fontId="20" fillId="3" borderId="8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8.0507655293088398E-2"/>
          <c:y val="5.0925925925925923E-2"/>
          <c:w val="0.53888888888888897"/>
          <c:h val="0.89814814814814814"/>
        </c:manualLayout>
      </c:layout>
      <c:pieChart>
        <c:varyColors val="1"/>
        <c:ser>
          <c:idx val="0"/>
          <c:order val="0"/>
          <c:cat>
            <c:strRef>
              <c:f>Grafico!$B$10:$B$13</c:f>
              <c:strCache>
                <c:ptCount val="4"/>
                <c:pt idx="0">
                  <c:v>SERVICIOS PERSONALES</c:v>
                </c:pt>
                <c:pt idx="1">
                  <c:v>GASTOS GENERALES</c:v>
                </c:pt>
                <c:pt idx="2">
                  <c:v>CONTRATOS</c:v>
                </c:pt>
                <c:pt idx="3">
                  <c:v>CONVENIOS</c:v>
                </c:pt>
              </c:strCache>
            </c:strRef>
          </c:cat>
          <c:val>
            <c:numRef>
              <c:f>Grafico!$C$10:$C$13</c:f>
              <c:numCache>
                <c:formatCode>#,##0</c:formatCode>
                <c:ptCount val="4"/>
                <c:pt idx="0">
                  <c:v>138050448.53864688</c:v>
                </c:pt>
                <c:pt idx="1">
                  <c:v>115530735</c:v>
                </c:pt>
                <c:pt idx="2">
                  <c:v>308261021</c:v>
                </c:pt>
                <c:pt idx="3">
                  <c:v>277461397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0</xdr:row>
      <xdr:rowOff>85725</xdr:rowOff>
    </xdr:from>
    <xdr:to>
      <xdr:col>2</xdr:col>
      <xdr:colOff>657225</xdr:colOff>
      <xdr:row>5</xdr:row>
      <xdr:rowOff>142875</xdr:rowOff>
    </xdr:to>
    <xdr:pic>
      <xdr:nvPicPr>
        <xdr:cNvPr id="1099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85725"/>
          <a:ext cx="18192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0</xdr:row>
      <xdr:rowOff>0</xdr:rowOff>
    </xdr:from>
    <xdr:to>
      <xdr:col>1</xdr:col>
      <xdr:colOff>971550</xdr:colOff>
      <xdr:row>2</xdr:row>
      <xdr:rowOff>190500</xdr:rowOff>
    </xdr:to>
    <xdr:pic>
      <xdr:nvPicPr>
        <xdr:cNvPr id="2121" name="Picture 13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0"/>
          <a:ext cx="9715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19050</xdr:rowOff>
    </xdr:from>
    <xdr:to>
      <xdr:col>2</xdr:col>
      <xdr:colOff>180975</xdr:colOff>
      <xdr:row>5</xdr:row>
      <xdr:rowOff>114300</xdr:rowOff>
    </xdr:to>
    <xdr:pic>
      <xdr:nvPicPr>
        <xdr:cNvPr id="3147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" y="19050"/>
          <a:ext cx="15335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28575</xdr:rowOff>
    </xdr:from>
    <xdr:to>
      <xdr:col>2</xdr:col>
      <xdr:colOff>438150</xdr:colOff>
      <xdr:row>5</xdr:row>
      <xdr:rowOff>123825</xdr:rowOff>
    </xdr:to>
    <xdr:pic>
      <xdr:nvPicPr>
        <xdr:cNvPr id="4170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" y="28575"/>
          <a:ext cx="18097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28575</xdr:rowOff>
    </xdr:from>
    <xdr:to>
      <xdr:col>2</xdr:col>
      <xdr:colOff>276225</xdr:colOff>
      <xdr:row>5</xdr:row>
      <xdr:rowOff>123825</xdr:rowOff>
    </xdr:to>
    <xdr:pic>
      <xdr:nvPicPr>
        <xdr:cNvPr id="521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28575"/>
          <a:ext cx="16478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9525</xdr:rowOff>
    </xdr:from>
    <xdr:to>
      <xdr:col>2</xdr:col>
      <xdr:colOff>171450</xdr:colOff>
      <xdr:row>5</xdr:row>
      <xdr:rowOff>104775</xdr:rowOff>
    </xdr:to>
    <xdr:pic>
      <xdr:nvPicPr>
        <xdr:cNvPr id="6218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9525"/>
          <a:ext cx="17335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0</xdr:row>
      <xdr:rowOff>47625</xdr:rowOff>
    </xdr:from>
    <xdr:to>
      <xdr:col>2</xdr:col>
      <xdr:colOff>342900</xdr:colOff>
      <xdr:row>5</xdr:row>
      <xdr:rowOff>142875</xdr:rowOff>
    </xdr:to>
    <xdr:pic>
      <xdr:nvPicPr>
        <xdr:cNvPr id="7300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47625"/>
          <a:ext cx="16573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9525</xdr:rowOff>
    </xdr:from>
    <xdr:to>
      <xdr:col>2</xdr:col>
      <xdr:colOff>171450</xdr:colOff>
      <xdr:row>5</xdr:row>
      <xdr:rowOff>104775</xdr:rowOff>
    </xdr:to>
    <xdr:pic>
      <xdr:nvPicPr>
        <xdr:cNvPr id="8281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9525"/>
          <a:ext cx="14192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9525</xdr:rowOff>
    </xdr:from>
    <xdr:to>
      <xdr:col>2</xdr:col>
      <xdr:colOff>171450</xdr:colOff>
      <xdr:row>5</xdr:row>
      <xdr:rowOff>104775</xdr:rowOff>
    </xdr:to>
    <xdr:pic>
      <xdr:nvPicPr>
        <xdr:cNvPr id="9248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9525"/>
          <a:ext cx="14001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</xdr:colOff>
      <xdr:row>15</xdr:row>
      <xdr:rowOff>9525</xdr:rowOff>
    </xdr:from>
    <xdr:to>
      <xdr:col>9</xdr:col>
      <xdr:colOff>9525</xdr:colOff>
      <xdr:row>32</xdr:row>
      <xdr:rowOff>0</xdr:rowOff>
    </xdr:to>
    <xdr:graphicFrame macro="">
      <xdr:nvGraphicFramePr>
        <xdr:cNvPr id="9249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Escritorio/FARE%20ROMERO%20PELAEZ/2011/POAS/POAS%204TA%20Version/POAIS%202011%20ORDENAMIENTO%20TERRITORIAL/POA_BPC__2011,%20VERSI&#211;N%2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ndo\Documentos%20c\Documents%20and%20Settings\WINDOWS%20XP\Mis%20documentos\CONSOLIDAD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A-01"/>
      <sheetName val="POA-02"/>
      <sheetName val="POA-03"/>
      <sheetName val="POA-04"/>
      <sheetName val="POA-05"/>
      <sheetName val="POA-06"/>
      <sheetName val="POA-07"/>
      <sheetName val="POA-08"/>
      <sheetName val="grafico"/>
    </sheetNames>
    <sheetDataSet>
      <sheetData sheetId="0">
        <row r="1">
          <cell r="D1" t="str">
            <v>PLAN OPERATIVO ANUAL DE INVERSIONES - POAI - 2011, VERSIÓN 4</v>
          </cell>
        </row>
        <row r="6">
          <cell r="G6" t="str">
            <v>20 de Agosto de 2011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NITOREO"/>
      <sheetName val="SIG"/>
      <sheetName val="EDUCACION"/>
      <sheetName val="FORTALECIMIENT"/>
      <sheetName val="CALIDAD VIDA"/>
      <sheetName val="CUENTAS AMBIENT"/>
      <sheetName val="CUENCAS"/>
      <sheetName val="CONTROL ESPECIES"/>
      <sheetName val="MARINOS"/>
      <sheetName val="AGUAS"/>
      <sheetName val="WAYUU"/>
      <sheetName val="SEDE"/>
      <sheetName val="CONSOLIDADO"/>
      <sheetName val="CONSOL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8"/>
  <sheetViews>
    <sheetView showGridLines="0" tabSelected="1" topLeftCell="A9" zoomScale="110" zoomScaleNormal="110" workbookViewId="0">
      <selection activeCell="I18" sqref="I18"/>
    </sheetView>
  </sheetViews>
  <sheetFormatPr baseColWidth="10" defaultRowHeight="12.75"/>
  <cols>
    <col min="1" max="1" width="5.28515625" style="5" customWidth="1"/>
    <col min="2" max="2" width="21" style="5" customWidth="1"/>
    <col min="3" max="3" width="20.140625" style="5" customWidth="1"/>
    <col min="4" max="4" width="9" style="5" customWidth="1"/>
    <col min="5" max="5" width="13.85546875" style="5" customWidth="1"/>
    <col min="6" max="6" width="10.42578125" style="5" customWidth="1"/>
    <col min="7" max="7" width="8.7109375" style="5" customWidth="1"/>
    <col min="8" max="8" width="11.140625" style="5" customWidth="1"/>
    <col min="9" max="9" width="14.5703125" style="5" customWidth="1"/>
    <col min="10" max="10" width="12.85546875" style="5" customWidth="1"/>
    <col min="11" max="11" width="13.7109375" style="5" customWidth="1"/>
    <col min="12" max="16384" width="11.42578125" style="5"/>
  </cols>
  <sheetData>
    <row r="1" spans="1:11" s="19" customFormat="1" ht="13.5" customHeight="1">
      <c r="A1" s="247"/>
      <c r="B1" s="248"/>
      <c r="C1" s="249"/>
      <c r="D1" s="256" t="s">
        <v>290</v>
      </c>
      <c r="E1" s="257"/>
      <c r="F1" s="257"/>
      <c r="G1" s="257"/>
      <c r="H1" s="257"/>
      <c r="I1" s="258"/>
      <c r="J1" s="176"/>
      <c r="K1" s="100"/>
    </row>
    <row r="2" spans="1:11" s="101" customFormat="1" ht="12.75" customHeight="1">
      <c r="A2" s="250"/>
      <c r="B2" s="251"/>
      <c r="C2" s="252"/>
      <c r="D2" s="259"/>
      <c r="E2" s="260"/>
      <c r="F2" s="260"/>
      <c r="G2" s="260"/>
      <c r="H2" s="260"/>
      <c r="I2" s="261"/>
      <c r="J2" s="176"/>
      <c r="K2" s="100"/>
    </row>
    <row r="3" spans="1:11" s="101" customFormat="1" ht="15.75" customHeight="1">
      <c r="A3" s="250"/>
      <c r="B3" s="251"/>
      <c r="C3" s="252"/>
      <c r="D3" s="259"/>
      <c r="E3" s="260"/>
      <c r="F3" s="260"/>
      <c r="G3" s="260"/>
      <c r="H3" s="260"/>
      <c r="I3" s="261"/>
      <c r="J3" s="176" t="s">
        <v>291</v>
      </c>
      <c r="K3" s="100"/>
    </row>
    <row r="4" spans="1:11" s="101" customFormat="1" ht="15.75" customHeight="1">
      <c r="A4" s="250"/>
      <c r="B4" s="251"/>
      <c r="C4" s="252"/>
      <c r="D4" s="262"/>
      <c r="E4" s="263"/>
      <c r="F4" s="263"/>
      <c r="G4" s="263"/>
      <c r="H4" s="263"/>
      <c r="I4" s="264"/>
      <c r="J4" s="176" t="s">
        <v>305</v>
      </c>
      <c r="K4" s="103"/>
    </row>
    <row r="5" spans="1:11" s="101" customFormat="1" ht="12.75" customHeight="1">
      <c r="A5" s="250"/>
      <c r="B5" s="251"/>
      <c r="C5" s="252"/>
      <c r="D5" s="265" t="s">
        <v>293</v>
      </c>
      <c r="E5" s="266"/>
      <c r="F5" s="267"/>
      <c r="G5" s="265" t="s">
        <v>294</v>
      </c>
      <c r="H5" s="266"/>
      <c r="I5" s="266"/>
      <c r="J5" s="176"/>
      <c r="K5" s="103"/>
    </row>
    <row r="6" spans="1:11" s="101" customFormat="1" ht="15.75" customHeight="1">
      <c r="A6" s="253"/>
      <c r="B6" s="254"/>
      <c r="C6" s="255"/>
      <c r="D6" s="265">
        <v>0</v>
      </c>
      <c r="E6" s="266"/>
      <c r="F6" s="267"/>
      <c r="G6" s="265" t="s">
        <v>295</v>
      </c>
      <c r="H6" s="266"/>
      <c r="I6" s="266"/>
      <c r="J6" s="176"/>
      <c r="K6" s="103"/>
    </row>
    <row r="7" spans="1:11" s="10" customFormat="1" ht="17.25" customHeight="1">
      <c r="A7" s="243" t="s">
        <v>296</v>
      </c>
      <c r="B7" s="243"/>
      <c r="C7" s="204" t="s">
        <v>297</v>
      </c>
      <c r="D7" s="178"/>
      <c r="E7" s="238"/>
      <c r="F7" s="238"/>
      <c r="G7" s="238"/>
      <c r="H7" s="238"/>
      <c r="I7" s="238"/>
      <c r="J7" s="179" t="s">
        <v>114</v>
      </c>
      <c r="K7" s="180" t="s">
        <v>137</v>
      </c>
    </row>
    <row r="8" spans="1:11" s="10" customFormat="1" ht="14.25">
      <c r="A8" s="205" t="s">
        <v>8</v>
      </c>
      <c r="B8" s="206"/>
      <c r="C8" s="228">
        <f>816822867+22480735</f>
        <v>839303602</v>
      </c>
      <c r="D8" s="181"/>
      <c r="F8" s="181"/>
      <c r="G8" s="181"/>
      <c r="H8" s="181"/>
      <c r="I8" s="181"/>
      <c r="J8" s="181"/>
      <c r="K8" s="181"/>
    </row>
    <row r="9" spans="1:11" s="10" customFormat="1" ht="14.25">
      <c r="A9" s="207" t="s">
        <v>10</v>
      </c>
      <c r="B9" s="206"/>
      <c r="C9" s="208">
        <v>0</v>
      </c>
      <c r="E9" s="131"/>
      <c r="F9" s="183"/>
      <c r="G9" s="183"/>
      <c r="H9" s="183"/>
      <c r="I9" s="183"/>
      <c r="J9" s="183"/>
      <c r="K9" s="183"/>
    </row>
    <row r="10" spans="1:11" s="10" customFormat="1" ht="14.25">
      <c r="A10" s="207" t="s">
        <v>138</v>
      </c>
      <c r="B10" s="206"/>
      <c r="C10" s="229">
        <f>C8</f>
        <v>839303602</v>
      </c>
      <c r="E10" s="182"/>
      <c r="F10" s="183"/>
      <c r="G10" s="183"/>
      <c r="H10" s="183"/>
      <c r="I10" s="183"/>
      <c r="J10" s="183"/>
      <c r="K10" s="183"/>
    </row>
    <row r="11" spans="1:11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</row>
    <row r="12" spans="1:11" s="8" customFormat="1" ht="13.5" thickBot="1">
      <c r="A12" s="142" t="s">
        <v>11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84" t="s">
        <v>12</v>
      </c>
    </row>
    <row r="13" spans="1:11" s="14" customFormat="1" ht="11.25">
      <c r="A13" s="245" t="s">
        <v>49</v>
      </c>
      <c r="B13" s="239" t="s">
        <v>1</v>
      </c>
      <c r="C13" s="87"/>
      <c r="D13" s="87"/>
      <c r="E13" s="239" t="s">
        <v>123</v>
      </c>
      <c r="F13" s="244" t="s">
        <v>0</v>
      </c>
      <c r="G13" s="244"/>
      <c r="H13" s="244"/>
      <c r="I13" s="239" t="s">
        <v>50</v>
      </c>
      <c r="J13" s="239" t="s">
        <v>51</v>
      </c>
      <c r="K13" s="241" t="s">
        <v>3</v>
      </c>
    </row>
    <row r="14" spans="1:11" s="14" customFormat="1" ht="27.75" customHeight="1" thickBot="1">
      <c r="A14" s="246"/>
      <c r="B14" s="240"/>
      <c r="C14" s="88" t="s">
        <v>134</v>
      </c>
      <c r="D14" s="106" t="s">
        <v>124</v>
      </c>
      <c r="E14" s="240"/>
      <c r="F14" s="68" t="s">
        <v>2</v>
      </c>
      <c r="G14" s="68" t="s">
        <v>6</v>
      </c>
      <c r="H14" s="68" t="s">
        <v>119</v>
      </c>
      <c r="I14" s="240"/>
      <c r="J14" s="240"/>
      <c r="K14" s="242"/>
    </row>
    <row r="15" spans="1:11" s="14" customFormat="1" ht="66.75" customHeight="1">
      <c r="A15" s="185">
        <v>1</v>
      </c>
      <c r="B15" s="186" t="s">
        <v>139</v>
      </c>
      <c r="C15" s="187" t="s">
        <v>168</v>
      </c>
      <c r="D15" s="188" t="s">
        <v>148</v>
      </c>
      <c r="E15" s="189">
        <f>8.5*C8/100</f>
        <v>71340806.170000002</v>
      </c>
      <c r="F15" s="190">
        <v>40577</v>
      </c>
      <c r="G15" s="191">
        <v>40877</v>
      </c>
      <c r="H15" s="192">
        <v>11</v>
      </c>
      <c r="I15" s="193" t="s">
        <v>150</v>
      </c>
      <c r="J15" s="194">
        <v>14</v>
      </c>
      <c r="K15" s="188" t="s">
        <v>151</v>
      </c>
    </row>
    <row r="16" spans="1:11" s="14" customFormat="1" ht="64.5" customHeight="1">
      <c r="A16" s="185">
        <v>2</v>
      </c>
      <c r="B16" s="195" t="s">
        <v>140</v>
      </c>
      <c r="C16" s="196" t="s">
        <v>298</v>
      </c>
      <c r="D16" s="188" t="s">
        <v>148</v>
      </c>
      <c r="E16" s="189">
        <f>9*C8/100</f>
        <v>75537324.180000007</v>
      </c>
      <c r="F16" s="190">
        <v>40577</v>
      </c>
      <c r="G16" s="191">
        <v>40877</v>
      </c>
      <c r="H16" s="192">
        <v>11</v>
      </c>
      <c r="I16" s="195" t="s">
        <v>152</v>
      </c>
      <c r="J16" s="194">
        <v>5</v>
      </c>
      <c r="K16" s="188" t="s">
        <v>153</v>
      </c>
    </row>
    <row r="17" spans="1:11" s="14" customFormat="1" ht="53.25" customHeight="1">
      <c r="A17" s="185">
        <v>3</v>
      </c>
      <c r="B17" s="195" t="s">
        <v>141</v>
      </c>
      <c r="C17" s="196" t="s">
        <v>299</v>
      </c>
      <c r="D17" s="188" t="s">
        <v>148</v>
      </c>
      <c r="E17" s="189">
        <f>9.5*C8/100</f>
        <v>79733842.189999998</v>
      </c>
      <c r="F17" s="190">
        <v>40604</v>
      </c>
      <c r="G17" s="191">
        <v>40877</v>
      </c>
      <c r="H17" s="192">
        <v>10</v>
      </c>
      <c r="I17" s="193" t="s">
        <v>154</v>
      </c>
      <c r="J17" s="194">
        <v>10</v>
      </c>
      <c r="K17" s="188" t="s">
        <v>155</v>
      </c>
    </row>
    <row r="18" spans="1:11" s="14" customFormat="1" ht="68.25" customHeight="1">
      <c r="A18" s="185">
        <v>4</v>
      </c>
      <c r="B18" s="197" t="s">
        <v>142</v>
      </c>
      <c r="C18" s="196" t="s">
        <v>169</v>
      </c>
      <c r="D18" s="192" t="s">
        <v>148</v>
      </c>
      <c r="E18" s="189">
        <f>8*C8/100</f>
        <v>67144288.159999996</v>
      </c>
      <c r="F18" s="190">
        <v>40604</v>
      </c>
      <c r="G18" s="191">
        <v>40877</v>
      </c>
      <c r="H18" s="192">
        <v>10</v>
      </c>
      <c r="I18" s="197" t="s">
        <v>156</v>
      </c>
      <c r="J18" s="194">
        <v>4</v>
      </c>
      <c r="K18" s="192" t="s">
        <v>157</v>
      </c>
    </row>
    <row r="19" spans="1:11" s="14" customFormat="1" ht="55.5" customHeight="1">
      <c r="A19" s="185">
        <v>5</v>
      </c>
      <c r="B19" s="197" t="s">
        <v>300</v>
      </c>
      <c r="C19" s="187" t="s">
        <v>301</v>
      </c>
      <c r="D19" s="188" t="s">
        <v>148</v>
      </c>
      <c r="E19" s="189">
        <f>8*C8/100</f>
        <v>67144288.159999996</v>
      </c>
      <c r="F19" s="190">
        <v>40604</v>
      </c>
      <c r="G19" s="191">
        <v>40877</v>
      </c>
      <c r="H19" s="192">
        <v>10</v>
      </c>
      <c r="I19" s="197" t="s">
        <v>158</v>
      </c>
      <c r="J19" s="194">
        <v>1</v>
      </c>
      <c r="K19" s="192" t="s">
        <v>159</v>
      </c>
    </row>
    <row r="20" spans="1:11" s="14" customFormat="1" ht="60.75" customHeight="1">
      <c r="A20" s="185">
        <v>6</v>
      </c>
      <c r="B20" s="197" t="s">
        <v>143</v>
      </c>
      <c r="C20" s="187" t="s">
        <v>170</v>
      </c>
      <c r="D20" s="188" t="s">
        <v>149</v>
      </c>
      <c r="E20" s="189">
        <f>9*C8/100</f>
        <v>75537324.180000007</v>
      </c>
      <c r="F20" s="191">
        <v>40577</v>
      </c>
      <c r="G20" s="190">
        <v>40867</v>
      </c>
      <c r="H20" s="192">
        <v>11</v>
      </c>
      <c r="I20" s="197" t="s">
        <v>160</v>
      </c>
      <c r="J20" s="198">
        <v>1600</v>
      </c>
      <c r="K20" s="192" t="s">
        <v>161</v>
      </c>
    </row>
    <row r="21" spans="1:11" s="14" customFormat="1" ht="83.25" customHeight="1">
      <c r="A21" s="185">
        <v>7</v>
      </c>
      <c r="B21" s="197" t="s">
        <v>144</v>
      </c>
      <c r="C21" s="187" t="s">
        <v>302</v>
      </c>
      <c r="D21" s="188" t="s">
        <v>148</v>
      </c>
      <c r="E21" s="189">
        <f>9.5*C8/100</f>
        <v>79733842.189999998</v>
      </c>
      <c r="F21" s="190">
        <v>40604</v>
      </c>
      <c r="G21" s="191">
        <v>40877</v>
      </c>
      <c r="H21" s="192">
        <v>10</v>
      </c>
      <c r="I21" s="197" t="s">
        <v>162</v>
      </c>
      <c r="J21" s="194">
        <v>3</v>
      </c>
      <c r="K21" s="192" t="s">
        <v>153</v>
      </c>
    </row>
    <row r="22" spans="1:11" s="14" customFormat="1" ht="56.25" customHeight="1">
      <c r="A22" s="185">
        <v>8</v>
      </c>
      <c r="B22" s="197" t="s">
        <v>145</v>
      </c>
      <c r="C22" s="187" t="s">
        <v>303</v>
      </c>
      <c r="D22" s="191" t="s">
        <v>148</v>
      </c>
      <c r="E22" s="189">
        <f>9.5*C8/100</f>
        <v>79733842.189999998</v>
      </c>
      <c r="F22" s="191">
        <v>40577</v>
      </c>
      <c r="G22" s="190">
        <v>40867</v>
      </c>
      <c r="H22" s="192">
        <v>11</v>
      </c>
      <c r="I22" s="197" t="s">
        <v>163</v>
      </c>
      <c r="J22" s="194">
        <v>2</v>
      </c>
      <c r="K22" s="192" t="s">
        <v>161</v>
      </c>
    </row>
    <row r="23" spans="1:11" s="14" customFormat="1" ht="49.5" customHeight="1">
      <c r="A23" s="185">
        <v>9</v>
      </c>
      <c r="B23" s="197" t="s">
        <v>304</v>
      </c>
      <c r="C23" s="187" t="s">
        <v>171</v>
      </c>
      <c r="D23" s="191" t="s">
        <v>148</v>
      </c>
      <c r="E23" s="189">
        <f>9.5*C8/100</f>
        <v>79733842.189999998</v>
      </c>
      <c r="F23" s="190">
        <v>40604</v>
      </c>
      <c r="G23" s="190">
        <v>40604</v>
      </c>
      <c r="H23" s="203">
        <v>1</v>
      </c>
      <c r="I23" s="197" t="s">
        <v>164</v>
      </c>
      <c r="J23" s="194">
        <v>4</v>
      </c>
      <c r="K23" s="192" t="s">
        <v>155</v>
      </c>
    </row>
    <row r="24" spans="1:11" s="14" customFormat="1" ht="96" hidden="1" customHeight="1">
      <c r="A24" s="185"/>
      <c r="B24" s="197" t="s">
        <v>146</v>
      </c>
      <c r="C24" s="187"/>
      <c r="D24" s="191" t="s">
        <v>148</v>
      </c>
      <c r="E24" s="189">
        <v>53232131.772911094</v>
      </c>
      <c r="F24" s="199">
        <v>40576</v>
      </c>
      <c r="G24" s="199">
        <v>40897</v>
      </c>
      <c r="H24" s="200">
        <v>11</v>
      </c>
      <c r="I24" s="197" t="s">
        <v>165</v>
      </c>
      <c r="J24" s="194">
        <v>5</v>
      </c>
      <c r="K24" s="192" t="s">
        <v>159</v>
      </c>
    </row>
    <row r="25" spans="1:11" s="14" customFormat="1" ht="69.75" customHeight="1">
      <c r="A25" s="185">
        <v>10</v>
      </c>
      <c r="B25" s="197" t="s">
        <v>146</v>
      </c>
      <c r="C25" s="187" t="s">
        <v>172</v>
      </c>
      <c r="D25" s="192" t="s">
        <v>148</v>
      </c>
      <c r="E25" s="189">
        <f>9.5*C8/100</f>
        <v>79733842.189999998</v>
      </c>
      <c r="F25" s="201">
        <v>40576</v>
      </c>
      <c r="G25" s="201">
        <v>40897</v>
      </c>
      <c r="H25" s="194">
        <v>11</v>
      </c>
      <c r="I25" s="197" t="s">
        <v>165</v>
      </c>
      <c r="J25" s="194">
        <v>5</v>
      </c>
      <c r="K25" s="192" t="s">
        <v>159</v>
      </c>
    </row>
    <row r="26" spans="1:11" s="14" customFormat="1" ht="72" customHeight="1">
      <c r="A26" s="185">
        <v>11</v>
      </c>
      <c r="B26" s="197" t="s">
        <v>147</v>
      </c>
      <c r="C26" s="187" t="s">
        <v>173</v>
      </c>
      <c r="D26" s="192" t="s">
        <v>148</v>
      </c>
      <c r="E26" s="189">
        <f>10*C8/100</f>
        <v>83930360.200000003</v>
      </c>
      <c r="F26" s="201">
        <v>40576</v>
      </c>
      <c r="G26" s="201">
        <v>40897</v>
      </c>
      <c r="H26" s="192">
        <v>11</v>
      </c>
      <c r="I26" s="197" t="s">
        <v>166</v>
      </c>
      <c r="J26" s="194">
        <v>4</v>
      </c>
      <c r="K26" s="192" t="s">
        <v>167</v>
      </c>
    </row>
    <row r="27" spans="1:11" s="14" customFormat="1" ht="13.5">
      <c r="A27" s="65"/>
      <c r="B27" s="74" t="s">
        <v>29</v>
      </c>
      <c r="C27" s="74"/>
      <c r="D27" s="74"/>
      <c r="E27" s="202">
        <f>+E15+E16+E17+E18+E19+E20+E21+E22+E23+E25+E26</f>
        <v>839303602.00000024</v>
      </c>
      <c r="F27" s="84"/>
      <c r="G27" s="84"/>
      <c r="H27" s="65"/>
      <c r="I27" s="97"/>
      <c r="J27" s="98"/>
      <c r="K27" s="65"/>
    </row>
    <row r="28" spans="1:11" s="14" customFormat="1" ht="31.15" hidden="1" customHeight="1">
      <c r="A28" s="65">
        <v>8</v>
      </c>
      <c r="B28" s="66"/>
      <c r="C28" s="66"/>
      <c r="D28" s="66"/>
      <c r="E28" s="66"/>
      <c r="F28" s="84"/>
      <c r="G28" s="84"/>
      <c r="H28" s="83"/>
      <c r="I28" s="65"/>
      <c r="J28" s="65"/>
      <c r="K28" s="65"/>
    </row>
    <row r="29" spans="1:11" s="8" customFormat="1" ht="11.25"/>
    <row r="30" spans="1:11" s="8" customFormat="1" ht="11.25">
      <c r="E30" s="89"/>
    </row>
    <row r="31" spans="1:11" s="8" customFormat="1" ht="11.25"/>
    <row r="32" spans="1:11" s="8" customFormat="1" ht="11.25"/>
    <row r="33" s="8" customFormat="1" ht="11.25"/>
    <row r="34" s="8" customFormat="1" ht="11.25"/>
    <row r="35" s="8" customFormat="1" ht="11.25"/>
    <row r="36" s="8" customFormat="1" ht="11.25"/>
    <row r="37" s="8" customFormat="1" ht="11.25"/>
    <row r="38" s="8" customFormat="1" ht="11.25"/>
    <row r="39" s="8" customFormat="1" ht="11.25"/>
    <row r="40" s="8" customFormat="1" ht="11.25"/>
    <row r="41" s="8" customFormat="1" ht="11.25"/>
    <row r="42" s="8" customFormat="1" ht="11.25"/>
    <row r="43" s="8" customFormat="1" ht="11.25"/>
    <row r="44" s="8" customFormat="1" ht="11.25"/>
    <row r="45" s="8" customFormat="1" ht="11.25"/>
    <row r="46" s="8" customFormat="1" ht="11.25"/>
    <row r="47" s="8" customFormat="1" ht="11.25"/>
    <row r="48" s="8" customFormat="1" ht="11.25"/>
    <row r="49" s="8" customFormat="1" ht="11.25"/>
    <row r="50" s="8" customFormat="1" ht="11.25"/>
    <row r="51" s="8" customFormat="1" ht="11.25"/>
    <row r="52" s="8" customFormat="1" ht="11.25"/>
    <row r="53" s="8" customFormat="1" ht="11.25"/>
    <row r="54" s="8" customFormat="1" ht="11.25"/>
    <row r="55" s="8" customFormat="1" ht="11.25"/>
    <row r="56" s="8" customFormat="1" ht="11.25"/>
    <row r="57" s="8" customFormat="1" ht="11.25"/>
    <row r="58" s="8" customFormat="1" ht="11.25"/>
    <row r="59" s="8" customFormat="1" ht="11.25"/>
    <row r="60" s="8" customFormat="1" ht="11.25"/>
    <row r="61" s="8" customFormat="1" ht="11.25"/>
    <row r="62" s="8" customFormat="1" ht="11.25"/>
    <row r="63" s="8" customFormat="1" ht="11.25"/>
    <row r="64" s="8" customFormat="1" ht="11.25"/>
    <row r="65" s="8" customFormat="1" ht="11.25"/>
    <row r="66" s="8" customFormat="1" ht="11.25"/>
    <row r="67" s="8" customFormat="1" ht="11.25"/>
    <row r="68" s="8" customFormat="1" ht="11.25"/>
  </sheetData>
  <mergeCells count="15">
    <mergeCell ref="A1:C6"/>
    <mergeCell ref="D1:I4"/>
    <mergeCell ref="D5:F5"/>
    <mergeCell ref="G5:I5"/>
    <mergeCell ref="D6:F6"/>
    <mergeCell ref="G6:I6"/>
    <mergeCell ref="E7:I7"/>
    <mergeCell ref="I13:I14"/>
    <mergeCell ref="J13:J14"/>
    <mergeCell ref="K13:K14"/>
    <mergeCell ref="A7:B7"/>
    <mergeCell ref="F13:H13"/>
    <mergeCell ref="A13:A14"/>
    <mergeCell ref="B13:B14"/>
    <mergeCell ref="E13:E14"/>
  </mergeCells>
  <phoneticPr fontId="0" type="noConversion"/>
  <printOptions horizontalCentered="1" verticalCentered="1"/>
  <pageMargins left="0.19685039370078741" right="0.19685039370078741" top="0.39370078740157483" bottom="0.39370078740157483" header="0" footer="0.39370078740157483"/>
  <pageSetup paperSize="5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4"/>
  <sheetViews>
    <sheetView showGridLines="0" topLeftCell="A19" workbookViewId="0">
      <selection activeCell="G18" sqref="G18"/>
    </sheetView>
  </sheetViews>
  <sheetFormatPr baseColWidth="10" defaultRowHeight="12.75"/>
  <cols>
    <col min="1" max="1" width="4.28515625" style="27" customWidth="1"/>
    <col min="2" max="2" width="20.28515625" style="27" customWidth="1"/>
    <col min="3" max="3" width="16.140625" style="27" customWidth="1"/>
    <col min="4" max="4" width="17.5703125" style="27" customWidth="1"/>
    <col min="5" max="5" width="10.85546875" style="27" customWidth="1"/>
    <col min="6" max="6" width="11" style="27" customWidth="1"/>
    <col min="7" max="7" width="8.85546875" style="27" customWidth="1"/>
    <col min="8" max="8" width="11.140625" style="27" customWidth="1"/>
    <col min="9" max="9" width="16.140625" style="27" customWidth="1"/>
    <col min="10" max="10" width="17.7109375" style="27" customWidth="1"/>
    <col min="11" max="11" width="8.28515625" style="27" customWidth="1"/>
    <col min="12" max="16384" width="11.42578125" style="27"/>
  </cols>
  <sheetData>
    <row r="1" spans="1:11" s="28" customFormat="1" ht="31.5" customHeight="1">
      <c r="A1" s="280"/>
      <c r="B1" s="280"/>
      <c r="C1" s="281" t="s">
        <v>290</v>
      </c>
      <c r="D1" s="281"/>
      <c r="E1" s="281"/>
      <c r="F1" s="281"/>
      <c r="G1" s="281"/>
      <c r="H1" s="281"/>
      <c r="I1" s="281"/>
      <c r="J1" s="215" t="s">
        <v>306</v>
      </c>
      <c r="K1" s="100"/>
    </row>
    <row r="2" spans="1:11" s="28" customFormat="1" ht="24" customHeight="1">
      <c r="A2" s="280"/>
      <c r="B2" s="280"/>
      <c r="C2" s="282" t="s">
        <v>135</v>
      </c>
      <c r="D2" s="282"/>
      <c r="E2" s="282"/>
      <c r="F2" s="276" t="s">
        <v>309</v>
      </c>
      <c r="G2" s="276"/>
      <c r="H2" s="276"/>
      <c r="I2" s="276"/>
      <c r="J2" s="214" t="s">
        <v>308</v>
      </c>
      <c r="K2" s="100"/>
    </row>
    <row r="3" spans="1:11" s="28" customFormat="1" ht="21.75" customHeight="1">
      <c r="A3" s="280"/>
      <c r="B3" s="280"/>
      <c r="C3" s="268" t="s">
        <v>136</v>
      </c>
      <c r="D3" s="268"/>
      <c r="E3" s="268"/>
      <c r="F3" s="268" t="s">
        <v>295</v>
      </c>
      <c r="G3" s="268"/>
      <c r="H3" s="268"/>
      <c r="I3" s="268"/>
      <c r="J3" s="213"/>
      <c r="K3" s="100"/>
    </row>
    <row r="4" spans="1:11" s="28" customFormat="1" ht="15.75">
      <c r="A4" s="275" t="s">
        <v>296</v>
      </c>
      <c r="B4" s="275"/>
      <c r="D4" s="217" t="s">
        <v>310</v>
      </c>
      <c r="E4" s="174"/>
      <c r="F4" s="174"/>
      <c r="G4" s="174"/>
      <c r="H4" s="174"/>
      <c r="I4" s="174"/>
      <c r="J4" s="100"/>
      <c r="K4" s="100"/>
    </row>
    <row r="5" spans="1:11" s="28" customFormat="1" ht="14.25">
      <c r="A5" s="29" t="s">
        <v>10</v>
      </c>
      <c r="B5" s="29"/>
      <c r="D5" s="41">
        <f>'POA-01'!C8</f>
        <v>839303602</v>
      </c>
      <c r="E5" s="30"/>
      <c r="F5" s="30"/>
      <c r="G5" s="30"/>
      <c r="H5" s="30"/>
      <c r="I5" s="30"/>
      <c r="J5" s="29"/>
    </row>
    <row r="6" spans="1:11" s="28" customFormat="1" ht="14.25">
      <c r="A6" s="29" t="s">
        <v>9</v>
      </c>
      <c r="B6" s="29"/>
      <c r="D6" s="41">
        <f>'POA-01'!C10</f>
        <v>839303602</v>
      </c>
      <c r="E6" s="30"/>
      <c r="F6" s="30"/>
      <c r="G6" s="30"/>
      <c r="H6" s="30"/>
      <c r="I6" s="30"/>
      <c r="J6" s="29"/>
    </row>
    <row r="7" spans="1:11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1" s="31" customFormat="1" ht="12" thickBot="1">
      <c r="A8" s="31" t="s">
        <v>18</v>
      </c>
      <c r="J8" s="32" t="s">
        <v>19</v>
      </c>
    </row>
    <row r="9" spans="1:11" s="33" customFormat="1" ht="12" customHeight="1">
      <c r="A9" s="277" t="s">
        <v>49</v>
      </c>
      <c r="B9" s="272" t="s">
        <v>13</v>
      </c>
      <c r="C9" s="272" t="s">
        <v>14</v>
      </c>
      <c r="D9" s="272" t="s">
        <v>15</v>
      </c>
      <c r="E9" s="272" t="s">
        <v>0</v>
      </c>
      <c r="F9" s="272"/>
      <c r="G9" s="272"/>
      <c r="H9" s="272"/>
      <c r="I9" s="273" t="s">
        <v>23</v>
      </c>
      <c r="J9" s="270" t="s">
        <v>16</v>
      </c>
    </row>
    <row r="10" spans="1:11" s="33" customFormat="1" ht="22.5" customHeight="1" thickBot="1">
      <c r="A10" s="278"/>
      <c r="B10" s="279"/>
      <c r="C10" s="279"/>
      <c r="D10" s="279"/>
      <c r="E10" s="67" t="s">
        <v>2</v>
      </c>
      <c r="F10" s="67" t="s">
        <v>4</v>
      </c>
      <c r="G10" s="67" t="s">
        <v>5</v>
      </c>
      <c r="H10" s="67" t="s">
        <v>22</v>
      </c>
      <c r="I10" s="274"/>
      <c r="J10" s="271"/>
    </row>
    <row r="11" spans="1:11" s="34" customFormat="1" ht="11.25">
      <c r="A11" s="269" t="s">
        <v>20</v>
      </c>
      <c r="B11" s="269"/>
      <c r="C11" s="269"/>
      <c r="D11" s="269"/>
      <c r="E11" s="269"/>
      <c r="F11" s="269"/>
      <c r="G11" s="269"/>
      <c r="H11" s="269"/>
      <c r="I11" s="269"/>
      <c r="J11" s="269"/>
    </row>
    <row r="12" spans="1:11" s="34" customFormat="1" ht="27" hidden="1" customHeight="1">
      <c r="A12" s="39">
        <v>1</v>
      </c>
      <c r="B12" s="39"/>
      <c r="C12" s="39"/>
      <c r="D12" s="39"/>
      <c r="E12" s="42"/>
      <c r="F12" s="42"/>
      <c r="G12" s="43"/>
      <c r="H12" s="35"/>
      <c r="I12" s="44"/>
      <c r="J12" s="44"/>
    </row>
    <row r="13" spans="1:11" s="34" customFormat="1" ht="39.75" customHeight="1">
      <c r="A13" s="90">
        <v>1</v>
      </c>
      <c r="B13" s="113" t="s">
        <v>174</v>
      </c>
      <c r="C13" s="209" t="s">
        <v>175</v>
      </c>
      <c r="D13" s="209" t="s">
        <v>176</v>
      </c>
      <c r="E13" s="116">
        <v>40603</v>
      </c>
      <c r="F13" s="116">
        <v>40785</v>
      </c>
      <c r="G13" s="114">
        <v>6</v>
      </c>
      <c r="H13" s="114">
        <v>100</v>
      </c>
      <c r="I13" s="211">
        <v>1561619</v>
      </c>
      <c r="J13" s="211">
        <f>+G13*I13</f>
        <v>9369714</v>
      </c>
    </row>
    <row r="14" spans="1:11" s="34" customFormat="1" ht="80.25" customHeight="1">
      <c r="A14" s="90">
        <v>2</v>
      </c>
      <c r="B14" s="113" t="s">
        <v>177</v>
      </c>
      <c r="C14" s="210" t="s">
        <v>178</v>
      </c>
      <c r="D14" s="210" t="s">
        <v>179</v>
      </c>
      <c r="E14" s="116">
        <v>40603</v>
      </c>
      <c r="F14" s="116">
        <v>40908</v>
      </c>
      <c r="G14" s="114">
        <v>10</v>
      </c>
      <c r="H14" s="114">
        <v>100</v>
      </c>
      <c r="I14" s="211">
        <v>1600000</v>
      </c>
      <c r="J14" s="211">
        <f>+G14*I14</f>
        <v>16000000</v>
      </c>
    </row>
    <row r="15" spans="1:11" s="34" customFormat="1" ht="143.25" customHeight="1">
      <c r="A15" s="90">
        <v>3</v>
      </c>
      <c r="B15" s="114" t="s">
        <v>122</v>
      </c>
      <c r="C15" s="210" t="s">
        <v>307</v>
      </c>
      <c r="D15" s="210" t="s">
        <v>180</v>
      </c>
      <c r="E15" s="116">
        <v>40603</v>
      </c>
      <c r="F15" s="116">
        <v>40908</v>
      </c>
      <c r="G15" s="114">
        <v>10</v>
      </c>
      <c r="H15" s="114">
        <v>100</v>
      </c>
      <c r="I15" s="211">
        <v>3500000</v>
      </c>
      <c r="J15" s="211">
        <f>+G15*I15</f>
        <v>35000000</v>
      </c>
    </row>
    <row r="16" spans="1:11" s="34" customFormat="1" ht="11.25">
      <c r="I16" s="93" t="s">
        <v>115</v>
      </c>
      <c r="J16" s="212">
        <f>SUM(J13:J15)</f>
        <v>60369714</v>
      </c>
    </row>
    <row r="17" spans="1:10" s="34" customFormat="1" ht="11.25">
      <c r="A17" s="269" t="s">
        <v>21</v>
      </c>
      <c r="B17" s="269"/>
      <c r="C17" s="269"/>
      <c r="D17" s="269"/>
      <c r="E17" s="37"/>
      <c r="F17" s="37"/>
      <c r="G17" s="37"/>
      <c r="H17" s="38"/>
    </row>
    <row r="18" spans="1:10" s="34" customFormat="1" ht="121.5">
      <c r="A18" s="35">
        <v>1</v>
      </c>
      <c r="B18" s="196" t="s">
        <v>281</v>
      </c>
      <c r="C18" s="196" t="s">
        <v>311</v>
      </c>
      <c r="D18" s="196" t="s">
        <v>312</v>
      </c>
      <c r="E18" s="157">
        <v>40756</v>
      </c>
      <c r="F18" s="157">
        <v>40908</v>
      </c>
      <c r="G18" s="114">
        <v>5</v>
      </c>
      <c r="H18" s="114">
        <v>100</v>
      </c>
      <c r="I18" s="159">
        <v>6740231.2724838005</v>
      </c>
      <c r="J18" s="162">
        <v>33701156.362419002</v>
      </c>
    </row>
    <row r="19" spans="1:10" s="34" customFormat="1" ht="83.25" customHeight="1">
      <c r="A19" s="35">
        <v>2</v>
      </c>
      <c r="B19" s="196" t="s">
        <v>282</v>
      </c>
      <c r="C19" s="196" t="s">
        <v>278</v>
      </c>
      <c r="D19" s="196" t="s">
        <v>285</v>
      </c>
      <c r="E19" s="157">
        <v>40756</v>
      </c>
      <c r="F19" s="157">
        <v>40908</v>
      </c>
      <c r="G19" s="114">
        <v>5</v>
      </c>
      <c r="H19" s="114">
        <v>100</v>
      </c>
      <c r="I19" s="159">
        <v>3776383.1228577695</v>
      </c>
      <c r="J19" s="162">
        <v>18881915.614288848</v>
      </c>
    </row>
    <row r="20" spans="1:10" s="34" customFormat="1" ht="67.5" customHeight="1">
      <c r="A20" s="91">
        <v>3</v>
      </c>
      <c r="B20" s="225" t="s">
        <v>283</v>
      </c>
      <c r="C20" s="225" t="s">
        <v>284</v>
      </c>
      <c r="D20" s="225" t="s">
        <v>286</v>
      </c>
      <c r="E20" s="157">
        <v>40756</v>
      </c>
      <c r="F20" s="157">
        <v>40908</v>
      </c>
      <c r="G20" s="114">
        <v>5</v>
      </c>
      <c r="H20" s="114">
        <v>100</v>
      </c>
      <c r="I20" s="160">
        <v>2847012.9069876</v>
      </c>
      <c r="J20" s="163">
        <v>14235064.534938</v>
      </c>
    </row>
    <row r="21" spans="1:10" s="34" customFormat="1" ht="81">
      <c r="A21" s="35">
        <v>4</v>
      </c>
      <c r="B21" s="196" t="s">
        <v>288</v>
      </c>
      <c r="C21" s="196" t="s">
        <v>289</v>
      </c>
      <c r="D21" s="196" t="s">
        <v>287</v>
      </c>
      <c r="E21" s="157">
        <v>40756</v>
      </c>
      <c r="F21" s="157">
        <v>40908</v>
      </c>
      <c r="G21" s="114">
        <v>5</v>
      </c>
      <c r="H21" s="114">
        <v>100</v>
      </c>
      <c r="I21" s="159">
        <v>2172519.6054002</v>
      </c>
      <c r="J21" s="162">
        <v>10862598.027001001</v>
      </c>
    </row>
    <row r="22" spans="1:10" s="34" customFormat="1" ht="38.25" customHeight="1">
      <c r="A22" s="35">
        <v>5</v>
      </c>
      <c r="B22" s="36"/>
      <c r="C22" s="36"/>
      <c r="D22" s="39"/>
      <c r="E22" s="158"/>
      <c r="F22" s="158"/>
      <c r="G22" s="114"/>
      <c r="H22" s="114"/>
      <c r="I22" s="159">
        <v>15536146.907729372</v>
      </c>
      <c r="J22" s="164"/>
    </row>
    <row r="23" spans="1:10" ht="20.25" customHeight="1">
      <c r="B23" s="45"/>
      <c r="C23" s="45"/>
      <c r="D23" s="45"/>
      <c r="E23" s="45"/>
      <c r="F23" s="45"/>
      <c r="G23" s="45"/>
      <c r="H23" s="45"/>
      <c r="I23" s="161" t="s">
        <v>277</v>
      </c>
      <c r="J23" s="162">
        <v>77680734.538646862</v>
      </c>
    </row>
    <row r="24" spans="1:10" ht="19.5" customHeight="1">
      <c r="I24" s="161" t="s">
        <v>29</v>
      </c>
      <c r="J24" s="165">
        <f>SUM(J23,J16)</f>
        <v>138050448.53864688</v>
      </c>
    </row>
  </sheetData>
  <mergeCells count="16">
    <mergeCell ref="F2:I2"/>
    <mergeCell ref="A17:D17"/>
    <mergeCell ref="A9:A10"/>
    <mergeCell ref="B9:B10"/>
    <mergeCell ref="C9:C10"/>
    <mergeCell ref="D9:D10"/>
    <mergeCell ref="A1:B3"/>
    <mergeCell ref="C1:I1"/>
    <mergeCell ref="C2:E2"/>
    <mergeCell ref="C3:E3"/>
    <mergeCell ref="F3:I3"/>
    <mergeCell ref="A11:J11"/>
    <mergeCell ref="J9:J10"/>
    <mergeCell ref="E9:H9"/>
    <mergeCell ref="I9:I10"/>
    <mergeCell ref="A4:B4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11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8"/>
  <sheetViews>
    <sheetView showGridLines="0" workbookViewId="0">
      <selection activeCell="G12" sqref="G12"/>
    </sheetView>
  </sheetViews>
  <sheetFormatPr baseColWidth="10" defaultRowHeight="12.75"/>
  <cols>
    <col min="1" max="1" width="12.42578125" style="5" customWidth="1"/>
    <col min="2" max="2" width="16.5703125" style="5" customWidth="1"/>
    <col min="3" max="3" width="11.5703125" style="5" customWidth="1"/>
    <col min="4" max="4" width="10.28515625" style="5" customWidth="1"/>
    <col min="5" max="5" width="16.140625" style="5" customWidth="1"/>
    <col min="6" max="6" width="11.42578125" style="5"/>
    <col min="7" max="7" width="18" style="5" customWidth="1"/>
    <col min="8" max="8" width="0.42578125" style="5" hidden="1" customWidth="1"/>
    <col min="9" max="9" width="11.42578125" style="5" hidden="1" customWidth="1"/>
    <col min="10" max="10" width="15.28515625" style="5" customWidth="1"/>
    <col min="11" max="16384" width="11.42578125" style="5"/>
  </cols>
  <sheetData>
    <row r="1" spans="1:11" ht="17.25" customHeight="1">
      <c r="A1" s="247"/>
      <c r="B1" s="248"/>
      <c r="C1" s="249"/>
      <c r="D1" s="256" t="str">
        <f>+'[1]POA-01'!D1:I4</f>
        <v>PLAN OPERATIVO ANUAL DE INVERSIONES - POAI - 2011, VERSIÓN 4</v>
      </c>
      <c r="E1" s="257"/>
      <c r="F1" s="257"/>
      <c r="G1" s="257"/>
      <c r="H1" s="257"/>
      <c r="I1" s="258"/>
      <c r="J1" s="176"/>
    </row>
    <row r="2" spans="1:11" ht="15" customHeight="1">
      <c r="A2" s="250"/>
      <c r="B2" s="251"/>
      <c r="C2" s="252"/>
      <c r="D2" s="259"/>
      <c r="E2" s="260"/>
      <c r="F2" s="260"/>
      <c r="G2" s="260"/>
      <c r="H2" s="260"/>
      <c r="I2" s="261"/>
      <c r="J2" s="176"/>
    </row>
    <row r="3" spans="1:11">
      <c r="A3" s="250"/>
      <c r="B3" s="251"/>
      <c r="C3" s="252"/>
      <c r="D3" s="259"/>
      <c r="E3" s="260"/>
      <c r="F3" s="260"/>
      <c r="G3" s="260"/>
      <c r="H3" s="260"/>
      <c r="I3" s="261"/>
      <c r="J3" s="176" t="s">
        <v>291</v>
      </c>
    </row>
    <row r="4" spans="1:11" ht="15.75" customHeight="1">
      <c r="A4" s="250"/>
      <c r="B4" s="251"/>
      <c r="C4" s="252"/>
      <c r="D4" s="262"/>
      <c r="E4" s="263"/>
      <c r="F4" s="263"/>
      <c r="G4" s="263"/>
      <c r="H4" s="263"/>
      <c r="I4" s="264"/>
      <c r="J4" s="176" t="s">
        <v>292</v>
      </c>
      <c r="K4" s="100"/>
    </row>
    <row r="5" spans="1:11" s="10" customFormat="1" ht="18.75" customHeight="1">
      <c r="A5" s="250"/>
      <c r="B5" s="251"/>
      <c r="C5" s="252"/>
      <c r="D5" s="265" t="s">
        <v>293</v>
      </c>
      <c r="E5" s="266"/>
      <c r="F5" s="267"/>
      <c r="G5" s="265" t="s">
        <v>294</v>
      </c>
      <c r="H5" s="266"/>
      <c r="I5" s="266"/>
      <c r="J5" s="176"/>
      <c r="K5" s="216"/>
    </row>
    <row r="6" spans="1:11" s="10" customFormat="1" ht="14.25" customHeight="1">
      <c r="A6" s="253"/>
      <c r="B6" s="254"/>
      <c r="C6" s="255"/>
      <c r="D6" s="265">
        <v>0</v>
      </c>
      <c r="E6" s="266"/>
      <c r="F6" s="267"/>
      <c r="G6" s="265" t="str">
        <f>'[1]POA-01'!G6:I6</f>
        <v>20 de Agosto de 2011</v>
      </c>
      <c r="H6" s="266"/>
      <c r="I6" s="266"/>
      <c r="J6" s="176"/>
      <c r="K6" s="216"/>
    </row>
    <row r="7" spans="1:11" s="10" customFormat="1" ht="14.25">
      <c r="A7" s="9" t="s">
        <v>7</v>
      </c>
      <c r="B7" s="9"/>
      <c r="C7" s="92"/>
      <c r="D7" s="20" t="str">
        <f>'POA-01'!J7</f>
        <v>CODIGO</v>
      </c>
      <c r="E7" s="24" t="str">
        <f>'POA-01'!K7</f>
        <v>0310-0900-1</v>
      </c>
      <c r="F7" s="11"/>
    </row>
    <row r="8" spans="1:11" ht="14.25">
      <c r="A8" s="11" t="s">
        <v>8</v>
      </c>
      <c r="B8" s="11"/>
      <c r="C8" s="286">
        <f>+'POA-01'!C8</f>
        <v>839303602</v>
      </c>
      <c r="D8" s="286"/>
      <c r="E8" s="15"/>
      <c r="F8" s="11"/>
      <c r="G8" s="10"/>
      <c r="H8" s="10"/>
      <c r="I8" s="10"/>
      <c r="J8" s="10"/>
      <c r="K8" s="10"/>
    </row>
    <row r="9" spans="1:11" s="12" customFormat="1" ht="15">
      <c r="A9" s="11" t="s">
        <v>10</v>
      </c>
      <c r="B9" s="11"/>
      <c r="C9" s="86">
        <v>0</v>
      </c>
      <c r="D9" s="15"/>
      <c r="E9" s="15"/>
      <c r="F9" s="11"/>
      <c r="G9" s="10"/>
      <c r="H9" s="10"/>
      <c r="I9" s="10"/>
      <c r="J9" s="10"/>
      <c r="K9" s="10"/>
    </row>
    <row r="10" spans="1:11" s="14" customFormat="1" ht="12.75" customHeight="1">
      <c r="A10" s="11" t="s">
        <v>9</v>
      </c>
      <c r="B10" s="11"/>
      <c r="C10" s="286">
        <f>+'POA-01'!C10</f>
        <v>839303602</v>
      </c>
      <c r="D10" s="286"/>
      <c r="E10" s="15"/>
      <c r="F10" s="11"/>
      <c r="G10" s="10"/>
      <c r="H10" s="10"/>
      <c r="I10" s="10"/>
      <c r="J10" s="10"/>
      <c r="K10" s="10"/>
    </row>
    <row r="11" spans="1:11" s="8" customFormat="1" ht="18" customHeight="1" thickBot="1">
      <c r="A11" s="12" t="s">
        <v>31</v>
      </c>
      <c r="B11" s="12"/>
      <c r="C11" s="12"/>
      <c r="D11" s="12"/>
      <c r="E11" s="13" t="s">
        <v>32</v>
      </c>
      <c r="F11" s="12"/>
      <c r="G11" s="12"/>
      <c r="H11" s="12"/>
      <c r="I11" s="12"/>
      <c r="J11" s="12"/>
      <c r="K11" s="12"/>
    </row>
    <row r="12" spans="1:11" s="8" customFormat="1" ht="11.25">
      <c r="A12" s="245" t="s">
        <v>49</v>
      </c>
      <c r="B12" s="244" t="s">
        <v>26</v>
      </c>
      <c r="C12" s="284" t="s">
        <v>25</v>
      </c>
      <c r="D12" s="285"/>
      <c r="E12" s="241" t="s">
        <v>36</v>
      </c>
      <c r="F12" s="14"/>
      <c r="G12" s="14"/>
      <c r="H12" s="14"/>
      <c r="I12" s="14"/>
      <c r="J12" s="14"/>
      <c r="K12" s="14"/>
    </row>
    <row r="13" spans="1:11" s="8" customFormat="1" ht="12" thickBot="1">
      <c r="A13" s="246"/>
      <c r="B13" s="287"/>
      <c r="C13" s="68" t="s">
        <v>30</v>
      </c>
      <c r="D13" s="68" t="s">
        <v>29</v>
      </c>
      <c r="E13" s="242"/>
      <c r="F13" s="14"/>
      <c r="G13" s="14"/>
      <c r="H13" s="14"/>
      <c r="I13" s="14"/>
      <c r="J13" s="14"/>
      <c r="K13" s="14"/>
    </row>
    <row r="14" spans="1:11" s="8" customFormat="1" ht="24.75" customHeight="1">
      <c r="A14" s="46">
        <v>1</v>
      </c>
      <c r="B14" s="117" t="s">
        <v>181</v>
      </c>
      <c r="C14" s="118">
        <v>30000</v>
      </c>
      <c r="D14" s="119">
        <v>1200000</v>
      </c>
      <c r="E14" s="120" t="s">
        <v>183</v>
      </c>
    </row>
    <row r="15" spans="1:11" s="8" customFormat="1" ht="15" customHeight="1">
      <c r="A15" s="6">
        <v>2</v>
      </c>
      <c r="B15" s="117" t="s">
        <v>182</v>
      </c>
      <c r="C15" s="118">
        <v>80000</v>
      </c>
      <c r="D15" s="119">
        <v>800000</v>
      </c>
      <c r="E15" s="120" t="s">
        <v>183</v>
      </c>
    </row>
    <row r="16" spans="1:11">
      <c r="A16" s="6"/>
      <c r="B16" s="51"/>
      <c r="C16" s="49"/>
      <c r="D16" s="49"/>
      <c r="E16" s="49"/>
      <c r="F16" s="8"/>
      <c r="G16" s="8"/>
      <c r="H16" s="8"/>
      <c r="I16" s="8"/>
      <c r="J16" s="8"/>
      <c r="K16" s="8"/>
    </row>
    <row r="17" spans="1:11">
      <c r="A17" s="283" t="s">
        <v>17</v>
      </c>
      <c r="B17" s="283"/>
      <c r="C17" s="50"/>
      <c r="D17" s="50">
        <f>SUM(D14:D16)</f>
        <v>2000000</v>
      </c>
      <c r="E17" s="50"/>
      <c r="F17" s="8"/>
      <c r="G17" s="8"/>
      <c r="H17" s="8"/>
      <c r="I17" s="8"/>
      <c r="J17" s="8"/>
      <c r="K17" s="8"/>
    </row>
    <row r="18" spans="1:11">
      <c r="F18" s="8"/>
      <c r="G18" s="8"/>
      <c r="H18" s="8"/>
      <c r="I18" s="8"/>
      <c r="J18" s="8"/>
      <c r="K18" s="8"/>
    </row>
  </sheetData>
  <mergeCells count="13">
    <mergeCell ref="A1:C6"/>
    <mergeCell ref="D1:I4"/>
    <mergeCell ref="D5:F5"/>
    <mergeCell ref="G5:I5"/>
    <mergeCell ref="D6:F6"/>
    <mergeCell ref="G6:I6"/>
    <mergeCell ref="A17:B17"/>
    <mergeCell ref="C12:D12"/>
    <mergeCell ref="E12:E13"/>
    <mergeCell ref="C8:D8"/>
    <mergeCell ref="C10:D10"/>
    <mergeCell ref="B12:B13"/>
    <mergeCell ref="A12:A13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11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6"/>
  <sheetViews>
    <sheetView showGridLines="0" topLeftCell="A4" workbookViewId="0">
      <selection activeCell="C11" sqref="C11"/>
    </sheetView>
  </sheetViews>
  <sheetFormatPr baseColWidth="10" defaultRowHeight="12.75"/>
  <cols>
    <col min="1" max="1" width="3.5703125" style="5" customWidth="1"/>
    <col min="2" max="2" width="24.42578125" style="5" customWidth="1"/>
    <col min="3" max="3" width="17.42578125" style="5" customWidth="1"/>
    <col min="4" max="4" width="9.85546875" style="5" customWidth="1"/>
    <col min="5" max="5" width="10.7109375" style="5" customWidth="1"/>
    <col min="6" max="6" width="11.42578125" style="5" customWidth="1"/>
    <col min="7" max="7" width="11.42578125" style="5"/>
    <col min="8" max="8" width="18.140625" style="5" customWidth="1"/>
    <col min="9" max="9" width="4.140625" style="5" customWidth="1"/>
    <col min="10" max="10" width="13.140625" style="5" customWidth="1"/>
    <col min="11" max="16384" width="11.42578125" style="5"/>
  </cols>
  <sheetData>
    <row r="1" spans="1:10" ht="17.25" customHeight="1">
      <c r="A1" s="247"/>
      <c r="B1" s="248"/>
      <c r="C1" s="249"/>
      <c r="D1" s="256" t="str">
        <f>+'[1]POA-01'!D1:I4</f>
        <v>PLAN OPERATIVO ANUAL DE INVERSIONES - POAI - 2011, VERSIÓN 4</v>
      </c>
      <c r="E1" s="257"/>
      <c r="F1" s="257"/>
      <c r="G1" s="257"/>
      <c r="H1" s="257"/>
      <c r="I1" s="258"/>
      <c r="J1" s="176"/>
    </row>
    <row r="2" spans="1:10" ht="16.5" customHeight="1">
      <c r="A2" s="250"/>
      <c r="B2" s="251"/>
      <c r="C2" s="252"/>
      <c r="D2" s="259"/>
      <c r="E2" s="260"/>
      <c r="F2" s="260"/>
      <c r="G2" s="260"/>
      <c r="H2" s="260"/>
      <c r="I2" s="261"/>
      <c r="J2" s="176"/>
    </row>
    <row r="3" spans="1:10" ht="16.5" customHeight="1">
      <c r="A3" s="250"/>
      <c r="B3" s="251"/>
      <c r="C3" s="252"/>
      <c r="D3" s="259"/>
      <c r="E3" s="260"/>
      <c r="F3" s="260"/>
      <c r="G3" s="260"/>
      <c r="H3" s="260"/>
      <c r="I3" s="261"/>
      <c r="J3" s="176" t="s">
        <v>291</v>
      </c>
    </row>
    <row r="4" spans="1:10" ht="14.25" customHeight="1">
      <c r="A4" s="250"/>
      <c r="B4" s="251"/>
      <c r="C4" s="252"/>
      <c r="D4" s="262"/>
      <c r="E4" s="263"/>
      <c r="F4" s="263"/>
      <c r="G4" s="263"/>
      <c r="H4" s="263"/>
      <c r="I4" s="264"/>
      <c r="J4" s="176" t="s">
        <v>305</v>
      </c>
    </row>
    <row r="5" spans="1:10" ht="15.75" customHeight="1">
      <c r="A5" s="250"/>
      <c r="B5" s="251"/>
      <c r="C5" s="252"/>
      <c r="D5" s="265" t="s">
        <v>293</v>
      </c>
      <c r="E5" s="266"/>
      <c r="F5" s="267"/>
      <c r="G5" s="265" t="s">
        <v>294</v>
      </c>
      <c r="H5" s="266"/>
      <c r="I5" s="266"/>
      <c r="J5" s="176"/>
    </row>
    <row r="6" spans="1:10" ht="15" customHeight="1">
      <c r="A6" s="253"/>
      <c r="B6" s="254"/>
      <c r="C6" s="255"/>
      <c r="D6" s="265">
        <v>0</v>
      </c>
      <c r="E6" s="266"/>
      <c r="F6" s="267"/>
      <c r="G6" s="265" t="str">
        <f>'[1]POA-01'!G6:I6</f>
        <v>20 de Agosto de 2011</v>
      </c>
      <c r="H6" s="266"/>
      <c r="I6" s="266"/>
      <c r="J6" s="176"/>
    </row>
    <row r="7" spans="1:10" s="10" customFormat="1" ht="15.75" customHeight="1">
      <c r="A7" s="9" t="s">
        <v>7</v>
      </c>
      <c r="B7" s="9"/>
      <c r="C7" s="22" t="s">
        <v>310</v>
      </c>
      <c r="D7" s="23"/>
      <c r="E7" s="23"/>
      <c r="F7" s="23"/>
      <c r="G7" s="20" t="str">
        <f>'POA-01'!J7</f>
        <v>CODIGO</v>
      </c>
      <c r="H7" s="21" t="str">
        <f>'POA-01'!K7</f>
        <v>0310-0900-1</v>
      </c>
      <c r="I7" s="11"/>
    </row>
    <row r="8" spans="1:10" s="8" customFormat="1" ht="14.25">
      <c r="A8" s="11" t="s">
        <v>8</v>
      </c>
      <c r="B8" s="11"/>
      <c r="C8" s="40">
        <f>+'POA-01'!C8</f>
        <v>839303602</v>
      </c>
      <c r="D8" s="15"/>
      <c r="E8" s="15"/>
      <c r="F8" s="15"/>
      <c r="G8" s="15"/>
      <c r="H8" s="15"/>
      <c r="I8" s="11"/>
      <c r="J8" s="10"/>
    </row>
    <row r="9" spans="1:10" s="8" customFormat="1" ht="15">
      <c r="A9" s="11" t="s">
        <v>10</v>
      </c>
      <c r="B9" s="11"/>
      <c r="C9" s="86">
        <v>0</v>
      </c>
      <c r="D9" s="15"/>
      <c r="E9" s="15"/>
      <c r="F9" s="15"/>
      <c r="G9" s="15"/>
      <c r="H9" s="15"/>
      <c r="I9" s="11"/>
      <c r="J9" s="10"/>
    </row>
    <row r="10" spans="1:10" s="12" customFormat="1" ht="14.25">
      <c r="A10" s="11" t="s">
        <v>9</v>
      </c>
      <c r="B10" s="11"/>
      <c r="C10" s="40">
        <f>+'POA-01'!C10</f>
        <v>839303602</v>
      </c>
      <c r="D10" s="15"/>
      <c r="E10" s="15"/>
      <c r="F10" s="15"/>
      <c r="G10" s="15"/>
      <c r="H10" s="15"/>
      <c r="I10" s="11"/>
      <c r="J10" s="10"/>
    </row>
    <row r="11" spans="1:10" s="14" customFormat="1" ht="11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s="14" customFormat="1" ht="12" thickBot="1">
      <c r="A12" s="18" t="s">
        <v>34</v>
      </c>
      <c r="B12" s="12"/>
      <c r="C12" s="12"/>
      <c r="D12" s="12"/>
      <c r="E12" s="12"/>
      <c r="F12" s="12"/>
      <c r="G12" s="12"/>
      <c r="H12" s="13" t="s">
        <v>35</v>
      </c>
      <c r="I12" s="12"/>
      <c r="J12" s="12"/>
    </row>
    <row r="13" spans="1:10" s="14" customFormat="1" ht="23.25" thickBot="1">
      <c r="A13" s="69" t="s">
        <v>49</v>
      </c>
      <c r="B13" s="70" t="s">
        <v>33</v>
      </c>
      <c r="C13" s="70" t="s">
        <v>27</v>
      </c>
      <c r="D13" s="71" t="s">
        <v>28</v>
      </c>
      <c r="E13" s="71" t="s">
        <v>24</v>
      </c>
      <c r="F13" s="71" t="s">
        <v>39</v>
      </c>
      <c r="G13" s="71" t="s">
        <v>38</v>
      </c>
      <c r="H13" s="72" t="s">
        <v>37</v>
      </c>
    </row>
    <row r="14" spans="1:10" s="14" customFormat="1" ht="146.25" customHeight="1">
      <c r="A14" s="121">
        <v>1</v>
      </c>
      <c r="B14" s="209" t="s">
        <v>184</v>
      </c>
      <c r="C14" s="123" t="s">
        <v>185</v>
      </c>
      <c r="D14" s="124" t="s">
        <v>186</v>
      </c>
      <c r="E14" s="115">
        <v>2</v>
      </c>
      <c r="F14" s="125">
        <v>4000000</v>
      </c>
      <c r="G14" s="115">
        <f>+E14*F14</f>
        <v>8000000</v>
      </c>
      <c r="H14" s="115" t="s">
        <v>233</v>
      </c>
    </row>
    <row r="15" spans="1:10" s="8" customFormat="1" ht="11.25">
      <c r="A15" s="7"/>
      <c r="B15" s="7"/>
      <c r="C15" s="7"/>
      <c r="D15" s="57"/>
      <c r="E15" s="57"/>
      <c r="F15" s="50" t="s">
        <v>29</v>
      </c>
      <c r="G15" s="50">
        <f>SUM(G14:G14)</f>
        <v>8000000</v>
      </c>
      <c r="H15" s="50"/>
    </row>
    <row r="16" spans="1:10" ht="12.75" customHeight="1">
      <c r="A16" s="288" t="s">
        <v>187</v>
      </c>
      <c r="B16" s="288"/>
      <c r="C16" s="288"/>
      <c r="D16" s="126"/>
      <c r="E16" s="126"/>
      <c r="F16" s="126"/>
      <c r="G16" s="126"/>
      <c r="H16" s="126"/>
      <c r="I16" s="8"/>
      <c r="J16" s="8"/>
    </row>
    <row r="17" spans="1:10" ht="26.25" customHeight="1">
      <c r="A17" s="218" t="s">
        <v>49</v>
      </c>
      <c r="B17" s="218" t="s">
        <v>33</v>
      </c>
      <c r="C17" s="218" t="s">
        <v>27</v>
      </c>
      <c r="D17" s="219" t="s">
        <v>28</v>
      </c>
      <c r="E17" s="219" t="s">
        <v>188</v>
      </c>
      <c r="F17" s="219" t="s">
        <v>39</v>
      </c>
      <c r="G17" s="219" t="s">
        <v>38</v>
      </c>
      <c r="H17" s="219" t="s">
        <v>37</v>
      </c>
      <c r="I17" s="8"/>
      <c r="J17" s="8"/>
    </row>
    <row r="18" spans="1:10" ht="51">
      <c r="A18" s="121">
        <v>1</v>
      </c>
      <c r="B18" s="209" t="s">
        <v>189</v>
      </c>
      <c r="C18" s="114" t="s">
        <v>190</v>
      </c>
      <c r="D18" s="114" t="s">
        <v>186</v>
      </c>
      <c r="E18" s="115">
        <v>18000</v>
      </c>
      <c r="F18" s="128">
        <v>1200</v>
      </c>
      <c r="G18" s="115">
        <f t="shared" ref="G18:G23" si="0">+E18*F18</f>
        <v>21600000</v>
      </c>
      <c r="H18" s="127" t="s">
        <v>191</v>
      </c>
    </row>
    <row r="19" spans="1:10" ht="51">
      <c r="A19" s="114">
        <v>2</v>
      </c>
      <c r="B19" s="210" t="s">
        <v>192</v>
      </c>
      <c r="C19" s="115" t="s">
        <v>193</v>
      </c>
      <c r="D19" s="114" t="s">
        <v>186</v>
      </c>
      <c r="E19" s="115">
        <v>96</v>
      </c>
      <c r="F19" s="128">
        <v>90000</v>
      </c>
      <c r="G19" s="115">
        <f t="shared" si="0"/>
        <v>8640000</v>
      </c>
      <c r="H19" s="127" t="s">
        <v>194</v>
      </c>
    </row>
    <row r="20" spans="1:10" ht="89.25">
      <c r="A20" s="114">
        <v>3</v>
      </c>
      <c r="B20" s="210" t="s">
        <v>195</v>
      </c>
      <c r="C20" s="115" t="s">
        <v>193</v>
      </c>
      <c r="D20" s="114" t="s">
        <v>186</v>
      </c>
      <c r="E20" s="115">
        <v>3460</v>
      </c>
      <c r="F20" s="128">
        <v>3500</v>
      </c>
      <c r="G20" s="115">
        <f t="shared" si="0"/>
        <v>12110000</v>
      </c>
      <c r="H20" s="127" t="s">
        <v>196</v>
      </c>
    </row>
    <row r="21" spans="1:10" ht="38.25">
      <c r="A21" s="114">
        <v>4</v>
      </c>
      <c r="B21" s="210" t="s">
        <v>197</v>
      </c>
      <c r="C21" s="115" t="s">
        <v>198</v>
      </c>
      <c r="D21" s="114" t="s">
        <v>186</v>
      </c>
      <c r="E21" s="115">
        <v>50</v>
      </c>
      <c r="F21" s="128">
        <v>448000</v>
      </c>
      <c r="G21" s="115">
        <f t="shared" si="0"/>
        <v>22400000</v>
      </c>
      <c r="H21" s="127" t="s">
        <v>199</v>
      </c>
    </row>
    <row r="22" spans="1:10" ht="51">
      <c r="A22" s="114">
        <v>4</v>
      </c>
      <c r="B22" s="210" t="s">
        <v>200</v>
      </c>
      <c r="C22" s="115" t="s">
        <v>201</v>
      </c>
      <c r="D22" s="114" t="s">
        <v>186</v>
      </c>
      <c r="E22" s="115">
        <v>1200</v>
      </c>
      <c r="F22" s="128">
        <v>4500</v>
      </c>
      <c r="G22" s="115">
        <f t="shared" si="0"/>
        <v>5400000</v>
      </c>
      <c r="H22" s="127" t="s">
        <v>194</v>
      </c>
    </row>
    <row r="23" spans="1:10" ht="38.25">
      <c r="A23" s="114">
        <v>5</v>
      </c>
      <c r="B23" s="230" t="s">
        <v>202</v>
      </c>
      <c r="C23" s="115" t="s">
        <v>203</v>
      </c>
      <c r="D23" s="114" t="s">
        <v>186</v>
      </c>
      <c r="E23" s="115">
        <v>4</v>
      </c>
      <c r="F23" s="128">
        <v>3000000</v>
      </c>
      <c r="G23" s="115">
        <f t="shared" si="0"/>
        <v>12000000</v>
      </c>
      <c r="H23" s="127" t="s">
        <v>199</v>
      </c>
    </row>
    <row r="24" spans="1:10">
      <c r="A24" s="129"/>
      <c r="B24" s="129"/>
      <c r="C24" s="129"/>
      <c r="D24" s="129"/>
      <c r="E24" s="129"/>
      <c r="F24" s="129"/>
      <c r="G24" s="129"/>
      <c r="H24" s="130"/>
    </row>
    <row r="25" spans="1:10">
      <c r="A25" s="131"/>
      <c r="B25" s="131"/>
      <c r="C25" s="131"/>
      <c r="D25" s="131"/>
      <c r="E25" s="131"/>
      <c r="F25" s="131"/>
      <c r="G25" s="133">
        <f>SUM(G18:G24)</f>
        <v>82150000</v>
      </c>
      <c r="H25" s="131"/>
    </row>
    <row r="26" spans="1:10">
      <c r="A26" s="131" t="s">
        <v>204</v>
      </c>
      <c r="B26" s="131"/>
      <c r="C26" s="131"/>
      <c r="D26" s="131"/>
      <c r="E26" s="131"/>
      <c r="F26" s="131"/>
      <c r="G26" s="132">
        <f>+G15+G25</f>
        <v>90150000</v>
      </c>
      <c r="H26" s="132"/>
    </row>
  </sheetData>
  <mergeCells count="7">
    <mergeCell ref="A16:C16"/>
    <mergeCell ref="A1:C6"/>
    <mergeCell ref="D1:I4"/>
    <mergeCell ref="D5:F5"/>
    <mergeCell ref="G5:I5"/>
    <mergeCell ref="D6:F6"/>
    <mergeCell ref="G6:I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11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161"/>
  <sheetViews>
    <sheetView showGridLines="0" topLeftCell="A22" workbookViewId="0">
      <selection activeCell="G39" sqref="G39"/>
    </sheetView>
  </sheetViews>
  <sheetFormatPr baseColWidth="10" defaultRowHeight="12.75"/>
  <cols>
    <col min="1" max="1" width="3.85546875" style="5" customWidth="1"/>
    <col min="2" max="2" width="22" style="5" customWidth="1"/>
    <col min="3" max="3" width="14.140625" style="5" customWidth="1"/>
    <col min="4" max="4" width="7.28515625" style="5" customWidth="1"/>
    <col min="5" max="5" width="9.5703125" style="5" customWidth="1"/>
    <col min="6" max="6" width="8.28515625" style="5" customWidth="1"/>
    <col min="7" max="8" width="19" style="5" customWidth="1"/>
    <col min="9" max="9" width="13.7109375" style="5" customWidth="1"/>
    <col min="10" max="10" width="12.85546875" style="5" customWidth="1"/>
    <col min="11" max="16384" width="11.42578125" style="5"/>
  </cols>
  <sheetData>
    <row r="1" spans="1:11" ht="15" customHeight="1">
      <c r="A1" s="247"/>
      <c r="B1" s="248"/>
      <c r="C1" s="249"/>
      <c r="D1" s="256" t="str">
        <f>+'[1]POA-01'!D1:I4</f>
        <v>PLAN OPERATIVO ANUAL DE INVERSIONES - POAI - 2011, VERSIÓN 4</v>
      </c>
      <c r="E1" s="257"/>
      <c r="F1" s="257"/>
      <c r="G1" s="257"/>
      <c r="H1" s="257"/>
      <c r="I1" s="258"/>
      <c r="J1" s="176"/>
    </row>
    <row r="2" spans="1:11" ht="16.5" customHeight="1">
      <c r="A2" s="250"/>
      <c r="B2" s="251"/>
      <c r="C2" s="252"/>
      <c r="D2" s="259"/>
      <c r="E2" s="260"/>
      <c r="F2" s="260"/>
      <c r="G2" s="260"/>
      <c r="H2" s="260"/>
      <c r="I2" s="261"/>
      <c r="J2" s="176"/>
    </row>
    <row r="3" spans="1:11" ht="15" customHeight="1">
      <c r="A3" s="250"/>
      <c r="B3" s="251"/>
      <c r="C3" s="252"/>
      <c r="D3" s="259"/>
      <c r="E3" s="260"/>
      <c r="F3" s="260"/>
      <c r="G3" s="260"/>
      <c r="H3" s="260"/>
      <c r="I3" s="261"/>
      <c r="J3" s="176" t="s">
        <v>291</v>
      </c>
    </row>
    <row r="4" spans="1:11" ht="15" customHeight="1">
      <c r="A4" s="250"/>
      <c r="B4" s="251"/>
      <c r="C4" s="252"/>
      <c r="D4" s="262"/>
      <c r="E4" s="263"/>
      <c r="F4" s="263"/>
      <c r="G4" s="263"/>
      <c r="H4" s="263"/>
      <c r="I4" s="264"/>
      <c r="J4" s="176" t="s">
        <v>313</v>
      </c>
    </row>
    <row r="5" spans="1:11" ht="15" customHeight="1">
      <c r="A5" s="250"/>
      <c r="B5" s="251"/>
      <c r="C5" s="252"/>
      <c r="D5" s="265" t="s">
        <v>293</v>
      </c>
      <c r="E5" s="266"/>
      <c r="F5" s="267"/>
      <c r="G5" s="265" t="s">
        <v>294</v>
      </c>
      <c r="H5" s="266"/>
      <c r="I5" s="266"/>
      <c r="J5" s="176"/>
    </row>
    <row r="6" spans="1:11" ht="13.5">
      <c r="A6" s="253"/>
      <c r="B6" s="254"/>
      <c r="C6" s="255"/>
      <c r="D6" s="265">
        <v>0</v>
      </c>
      <c r="E6" s="266"/>
      <c r="F6" s="267"/>
      <c r="G6" s="265" t="str">
        <f>'[1]POA-01'!G6:I6</f>
        <v>20 de Agosto de 2011</v>
      </c>
      <c r="H6" s="266"/>
      <c r="I6" s="266"/>
      <c r="J6" s="176"/>
    </row>
    <row r="7" spans="1:11" ht="14.25" customHeight="1">
      <c r="A7" s="177"/>
      <c r="B7" s="175"/>
      <c r="C7" s="175"/>
      <c r="D7" s="175"/>
      <c r="E7" s="175"/>
      <c r="F7" s="175"/>
      <c r="G7" s="175"/>
      <c r="H7" s="175"/>
      <c r="I7" s="175"/>
      <c r="J7" s="100"/>
      <c r="K7" s="100"/>
    </row>
    <row r="8" spans="1:11" s="10" customFormat="1" ht="14.25" customHeight="1">
      <c r="A8" s="9" t="s">
        <v>7</v>
      </c>
      <c r="B8" s="9"/>
      <c r="C8" s="224"/>
      <c r="D8" s="224" t="s">
        <v>310</v>
      </c>
      <c r="E8" s="224"/>
      <c r="F8" s="224"/>
      <c r="G8" s="224"/>
      <c r="H8" s="20" t="str">
        <f>'POA-01'!J7</f>
        <v>CODIGO</v>
      </c>
      <c r="I8" s="220" t="str">
        <f>'POA-01'!K7</f>
        <v>0310-0900-1</v>
      </c>
      <c r="J8" s="11"/>
    </row>
    <row r="9" spans="1:11" s="10" customFormat="1" ht="14.25">
      <c r="A9" s="9"/>
      <c r="B9" s="9"/>
      <c r="C9" s="15"/>
      <c r="D9" s="15"/>
      <c r="E9" s="15"/>
      <c r="F9" s="15"/>
      <c r="G9" s="15"/>
      <c r="H9" s="15"/>
      <c r="I9" s="15"/>
      <c r="J9" s="11"/>
    </row>
    <row r="10" spans="1:11" ht="14.25">
      <c r="A10" s="11" t="s">
        <v>8</v>
      </c>
      <c r="B10" s="11"/>
      <c r="D10" s="286">
        <f>+'POA-01'!C8</f>
        <v>839303602</v>
      </c>
      <c r="E10" s="286"/>
      <c r="F10" s="15"/>
      <c r="G10" s="15"/>
      <c r="H10" s="15"/>
      <c r="I10" s="15"/>
      <c r="J10" s="11"/>
      <c r="K10" s="10"/>
    </row>
    <row r="11" spans="1:11" s="12" customFormat="1" ht="15">
      <c r="A11" s="11" t="s">
        <v>10</v>
      </c>
      <c r="B11" s="11"/>
      <c r="D11" s="303">
        <v>0</v>
      </c>
      <c r="E11" s="303"/>
      <c r="F11" s="15"/>
      <c r="G11" s="15"/>
      <c r="H11" s="15"/>
      <c r="I11" s="15"/>
      <c r="J11" s="11"/>
      <c r="K11" s="10"/>
    </row>
    <row r="12" spans="1:11" s="14" customFormat="1" ht="12.75" customHeight="1">
      <c r="A12" s="11" t="s">
        <v>9</v>
      </c>
      <c r="B12" s="11"/>
      <c r="D12" s="286">
        <f>+'POA-01'!C10</f>
        <v>839303602</v>
      </c>
      <c r="E12" s="286"/>
      <c r="F12" s="15"/>
      <c r="G12" s="15"/>
      <c r="H12" s="15"/>
      <c r="I12" s="15"/>
      <c r="J12" s="11"/>
      <c r="K12" s="10"/>
    </row>
    <row r="13" spans="1:11" s="14" customForma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s="8" customFormat="1" ht="12" thickBot="1">
      <c r="A14" s="12" t="s">
        <v>40</v>
      </c>
      <c r="B14" s="12"/>
      <c r="C14" s="12"/>
      <c r="D14" s="12"/>
      <c r="E14" s="12"/>
      <c r="F14" s="12"/>
      <c r="G14" s="12"/>
      <c r="H14" s="12"/>
      <c r="I14" s="13" t="s">
        <v>46</v>
      </c>
      <c r="J14" s="12"/>
      <c r="K14" s="12"/>
    </row>
    <row r="15" spans="1:11" s="8" customFormat="1" ht="15" customHeight="1">
      <c r="A15" s="245" t="s">
        <v>49</v>
      </c>
      <c r="B15" s="301" t="s">
        <v>15</v>
      </c>
      <c r="C15" s="301" t="s">
        <v>25</v>
      </c>
      <c r="D15" s="298" t="s">
        <v>0</v>
      </c>
      <c r="E15" s="299"/>
      <c r="F15" s="300"/>
      <c r="G15" s="293" t="s">
        <v>43</v>
      </c>
      <c r="H15" s="293" t="s">
        <v>42</v>
      </c>
      <c r="I15" s="295" t="s">
        <v>3</v>
      </c>
      <c r="J15" s="14"/>
      <c r="K15" s="14"/>
    </row>
    <row r="16" spans="1:11" s="8" customFormat="1" ht="24.6" customHeight="1" thickBot="1">
      <c r="A16" s="246"/>
      <c r="B16" s="302"/>
      <c r="C16" s="302"/>
      <c r="D16" s="73" t="s">
        <v>41</v>
      </c>
      <c r="E16" s="73" t="s">
        <v>4</v>
      </c>
      <c r="F16" s="73" t="s">
        <v>5</v>
      </c>
      <c r="G16" s="294"/>
      <c r="H16" s="294"/>
      <c r="I16" s="296"/>
      <c r="J16" s="14"/>
      <c r="K16" s="14"/>
    </row>
    <row r="17" spans="1:9" s="8" customFormat="1" ht="12" customHeight="1">
      <c r="A17" s="297" t="s">
        <v>44</v>
      </c>
      <c r="B17" s="297"/>
      <c r="C17" s="297"/>
      <c r="D17" s="297"/>
      <c r="E17" s="297"/>
      <c r="F17" s="297"/>
      <c r="G17" s="297"/>
      <c r="H17" s="297"/>
      <c r="I17" s="297"/>
    </row>
    <row r="18" spans="1:9" s="8" customFormat="1" ht="100.5" customHeight="1">
      <c r="A18" s="2">
        <v>1</v>
      </c>
      <c r="B18" s="221" t="s">
        <v>205</v>
      </c>
      <c r="C18" s="222">
        <f>18*C26/100</f>
        <v>49943051.460000001</v>
      </c>
      <c r="D18" s="223" t="s">
        <v>194</v>
      </c>
      <c r="E18" s="223" t="s">
        <v>206</v>
      </c>
      <c r="F18" s="223">
        <v>10</v>
      </c>
      <c r="G18" s="221" t="s">
        <v>207</v>
      </c>
      <c r="H18" s="221" t="s">
        <v>208</v>
      </c>
      <c r="I18" s="223" t="s">
        <v>209</v>
      </c>
    </row>
    <row r="19" spans="1:9" s="8" customFormat="1" ht="109.5" customHeight="1">
      <c r="A19" s="2">
        <v>2</v>
      </c>
      <c r="B19" s="221" t="s">
        <v>210</v>
      </c>
      <c r="C19" s="134">
        <f>17*C26/100</f>
        <v>47168437.490000002</v>
      </c>
      <c r="D19" s="1" t="s">
        <v>211</v>
      </c>
      <c r="E19" s="1" t="s">
        <v>206</v>
      </c>
      <c r="F19" s="1">
        <v>6</v>
      </c>
      <c r="G19" s="221" t="s">
        <v>207</v>
      </c>
      <c r="H19" s="221" t="s">
        <v>212</v>
      </c>
      <c r="I19" s="223" t="s">
        <v>209</v>
      </c>
    </row>
    <row r="20" spans="1:9" s="8" customFormat="1" ht="87.75" customHeight="1">
      <c r="A20" s="2">
        <v>3</v>
      </c>
      <c r="B20" s="221" t="s">
        <v>213</v>
      </c>
      <c r="C20" s="134">
        <f>18*C26/100</f>
        <v>49943051.460000001</v>
      </c>
      <c r="D20" s="1" t="s">
        <v>194</v>
      </c>
      <c r="E20" s="1" t="s">
        <v>214</v>
      </c>
      <c r="F20" s="1">
        <v>7</v>
      </c>
      <c r="G20" s="221" t="s">
        <v>207</v>
      </c>
      <c r="H20" s="221" t="s">
        <v>215</v>
      </c>
      <c r="I20" s="223" t="s">
        <v>216</v>
      </c>
    </row>
    <row r="21" spans="1:9" s="8" customFormat="1" ht="52.5" customHeight="1">
      <c r="A21" s="2">
        <v>4</v>
      </c>
      <c r="B21" s="221" t="s">
        <v>217</v>
      </c>
      <c r="C21" s="134">
        <f>18*C26/100</f>
        <v>49943051.460000001</v>
      </c>
      <c r="D21" s="1" t="s">
        <v>194</v>
      </c>
      <c r="E21" s="1" t="s">
        <v>218</v>
      </c>
      <c r="F21" s="1">
        <v>9</v>
      </c>
      <c r="G21" s="221" t="s">
        <v>207</v>
      </c>
      <c r="H21" s="221" t="s">
        <v>219</v>
      </c>
      <c r="I21" s="223" t="s">
        <v>216</v>
      </c>
    </row>
    <row r="22" spans="1:9" s="8" customFormat="1" ht="63.75" customHeight="1">
      <c r="A22" s="2">
        <v>5</v>
      </c>
      <c r="B22" s="221" t="s">
        <v>220</v>
      </c>
      <c r="C22" s="134">
        <f>17*C26/100</f>
        <v>47168437.490000002</v>
      </c>
      <c r="D22" s="1"/>
      <c r="E22" s="1"/>
      <c r="F22" s="1"/>
      <c r="G22" s="221"/>
      <c r="H22" s="221"/>
      <c r="I22" s="223"/>
    </row>
    <row r="23" spans="1:9" s="8" customFormat="1" ht="84">
      <c r="A23" s="2">
        <v>6</v>
      </c>
      <c r="B23" s="221" t="s">
        <v>221</v>
      </c>
      <c r="C23" s="134">
        <f>12*C26/100</f>
        <v>33295367.640000001</v>
      </c>
      <c r="D23" s="1" t="s">
        <v>222</v>
      </c>
      <c r="E23" s="1" t="s">
        <v>214</v>
      </c>
      <c r="F23" s="1">
        <v>6</v>
      </c>
      <c r="G23" s="221" t="s">
        <v>207</v>
      </c>
      <c r="H23" s="221" t="s">
        <v>223</v>
      </c>
      <c r="I23" s="223" t="s">
        <v>209</v>
      </c>
    </row>
    <row r="24" spans="1:9" s="8" customFormat="1" ht="12" hidden="1" customHeight="1">
      <c r="A24" s="2">
        <v>5</v>
      </c>
      <c r="B24" s="2" t="s">
        <v>221</v>
      </c>
      <c r="C24" s="134">
        <f>12*C26/100</f>
        <v>33295367.640000001</v>
      </c>
      <c r="D24" s="1" t="s">
        <v>222</v>
      </c>
      <c r="E24" s="1" t="s">
        <v>214</v>
      </c>
      <c r="F24" s="1">
        <v>6</v>
      </c>
      <c r="G24" s="48" t="s">
        <v>207</v>
      </c>
      <c r="H24" s="2" t="s">
        <v>223</v>
      </c>
      <c r="I24" s="2" t="s">
        <v>209</v>
      </c>
    </row>
    <row r="25" spans="1:9" s="8" customFormat="1" ht="12">
      <c r="A25" s="289" t="s">
        <v>29</v>
      </c>
      <c r="B25" s="290"/>
      <c r="C25" s="47">
        <f>+C18+C19+C20+C21+C22+C23</f>
        <v>277461397</v>
      </c>
      <c r="D25" s="3"/>
      <c r="E25" s="3"/>
      <c r="F25" s="3"/>
      <c r="G25" s="3"/>
      <c r="H25" s="3"/>
      <c r="I25" s="3"/>
    </row>
    <row r="26" spans="1:9" s="8" customFormat="1" ht="12">
      <c r="A26" s="135"/>
      <c r="B26" s="135"/>
      <c r="C26" s="136">
        <v>277461397</v>
      </c>
      <c r="D26" s="3"/>
      <c r="E26" s="3"/>
      <c r="F26" s="3"/>
      <c r="G26" s="3"/>
      <c r="H26" s="3"/>
      <c r="I26" s="3"/>
    </row>
    <row r="27" spans="1:9" s="8" customFormat="1">
      <c r="A27" s="291" t="s">
        <v>45</v>
      </c>
      <c r="B27" s="292"/>
      <c r="C27" s="292"/>
      <c r="D27" s="292"/>
      <c r="E27" s="292"/>
      <c r="F27" s="292"/>
      <c r="G27" s="292"/>
      <c r="H27" s="292"/>
      <c r="I27" s="292"/>
    </row>
    <row r="28" spans="1:9" s="8" customFormat="1" ht="63" customHeight="1">
      <c r="A28" s="48">
        <v>1</v>
      </c>
      <c r="B28" s="48" t="s">
        <v>224</v>
      </c>
      <c r="C28" s="134">
        <f>11*C37/100</f>
        <v>33908712.310000002</v>
      </c>
      <c r="D28" s="48" t="s">
        <v>222</v>
      </c>
      <c r="E28" s="48" t="s">
        <v>218</v>
      </c>
      <c r="F28" s="48">
        <v>7</v>
      </c>
      <c r="G28" s="221" t="s">
        <v>207</v>
      </c>
      <c r="H28" s="221" t="s">
        <v>225</v>
      </c>
      <c r="I28" s="223" t="s">
        <v>209</v>
      </c>
    </row>
    <row r="29" spans="1:9" s="8" customFormat="1" ht="51.75" customHeight="1">
      <c r="A29" s="48">
        <v>2</v>
      </c>
      <c r="B29" s="48" t="s">
        <v>226</v>
      </c>
      <c r="C29" s="134">
        <f>21*C37/100</f>
        <v>64734814.409999996</v>
      </c>
      <c r="D29" s="48" t="s">
        <v>194</v>
      </c>
      <c r="E29" s="48" t="s">
        <v>206</v>
      </c>
      <c r="F29" s="48">
        <v>10</v>
      </c>
      <c r="G29" s="221" t="s">
        <v>207</v>
      </c>
      <c r="H29" s="221" t="s">
        <v>227</v>
      </c>
      <c r="I29" s="223" t="s">
        <v>209</v>
      </c>
    </row>
    <row r="30" spans="1:9" s="8" customFormat="1" ht="52.5" customHeight="1">
      <c r="A30" s="137">
        <v>3</v>
      </c>
      <c r="B30" s="48" t="s">
        <v>228</v>
      </c>
      <c r="C30" s="134">
        <f>11*C37/100</f>
        <v>33908712.310000002</v>
      </c>
      <c r="D30" s="48" t="s">
        <v>222</v>
      </c>
      <c r="E30" s="48" t="s">
        <v>125</v>
      </c>
      <c r="F30" s="48">
        <v>6</v>
      </c>
      <c r="G30" s="221" t="s">
        <v>207</v>
      </c>
      <c r="H30" s="221" t="s">
        <v>229</v>
      </c>
      <c r="I30" s="223" t="s">
        <v>209</v>
      </c>
    </row>
    <row r="31" spans="1:9" s="8" customFormat="1" ht="41.25" customHeight="1">
      <c r="A31" s="137">
        <v>4</v>
      </c>
      <c r="B31" s="48" t="s">
        <v>230</v>
      </c>
      <c r="C31" s="134">
        <f>3*C37/100</f>
        <v>9247830.6300000008</v>
      </c>
      <c r="D31" s="48" t="s">
        <v>222</v>
      </c>
      <c r="E31" s="48" t="s">
        <v>214</v>
      </c>
      <c r="F31" s="48">
        <v>6</v>
      </c>
      <c r="G31" s="221" t="s">
        <v>207</v>
      </c>
      <c r="H31" s="221" t="s">
        <v>231</v>
      </c>
      <c r="I31" s="223" t="s">
        <v>216</v>
      </c>
    </row>
    <row r="32" spans="1:9" s="8" customFormat="1" ht="48" customHeight="1">
      <c r="A32" s="137">
        <v>5</v>
      </c>
      <c r="B32" s="48" t="s">
        <v>232</v>
      </c>
      <c r="C32" s="134">
        <f>18*C37/100</f>
        <v>55486983.780000001</v>
      </c>
      <c r="D32" s="48" t="s">
        <v>194</v>
      </c>
      <c r="E32" s="48" t="s">
        <v>233</v>
      </c>
      <c r="F32" s="48">
        <v>6</v>
      </c>
      <c r="G32" s="221" t="s">
        <v>207</v>
      </c>
      <c r="H32" s="221" t="s">
        <v>234</v>
      </c>
      <c r="I32" s="223" t="s">
        <v>216</v>
      </c>
    </row>
    <row r="33" spans="1:9" s="8" customFormat="1" ht="53.25" customHeight="1">
      <c r="A33" s="137">
        <v>6</v>
      </c>
      <c r="B33" s="48" t="s">
        <v>235</v>
      </c>
      <c r="C33" s="134">
        <f>13*C37/100</f>
        <v>40073932.729999997</v>
      </c>
      <c r="D33" s="48" t="s">
        <v>194</v>
      </c>
      <c r="E33" s="48" t="s">
        <v>206</v>
      </c>
      <c r="F33" s="48">
        <v>6</v>
      </c>
      <c r="G33" s="221" t="s">
        <v>207</v>
      </c>
      <c r="H33" s="221" t="s">
        <v>236</v>
      </c>
      <c r="I33" s="223" t="s">
        <v>216</v>
      </c>
    </row>
    <row r="34" spans="1:9" s="8" customFormat="1" ht="48.75" customHeight="1">
      <c r="A34" s="137">
        <v>7</v>
      </c>
      <c r="B34" s="48" t="s">
        <v>237</v>
      </c>
      <c r="C34" s="134">
        <f>8*C37/100</f>
        <v>24660881.68</v>
      </c>
      <c r="D34" s="48" t="s">
        <v>194</v>
      </c>
      <c r="E34" s="48" t="s">
        <v>233</v>
      </c>
      <c r="F34" s="48">
        <v>6</v>
      </c>
      <c r="G34" s="221" t="s">
        <v>207</v>
      </c>
      <c r="H34" s="221" t="s">
        <v>238</v>
      </c>
      <c r="I34" s="223" t="s">
        <v>216</v>
      </c>
    </row>
    <row r="35" spans="1:9" s="8" customFormat="1" ht="72">
      <c r="A35" s="48">
        <v>8</v>
      </c>
      <c r="B35" s="48" t="s">
        <v>239</v>
      </c>
      <c r="C35" s="134">
        <f>15*C37/100</f>
        <v>46239153.149999999</v>
      </c>
      <c r="D35" s="1" t="s">
        <v>222</v>
      </c>
      <c r="E35" s="1" t="s">
        <v>206</v>
      </c>
      <c r="F35" s="48">
        <v>9</v>
      </c>
      <c r="G35" s="221" t="s">
        <v>240</v>
      </c>
      <c r="H35" s="221" t="s">
        <v>241</v>
      </c>
      <c r="I35" s="223" t="s">
        <v>216</v>
      </c>
    </row>
    <row r="36" spans="1:9" s="8" customFormat="1" ht="12">
      <c r="A36" s="289" t="s">
        <v>29</v>
      </c>
      <c r="B36" s="289"/>
      <c r="C36" s="47">
        <f>SUM(C28:C35)</f>
        <v>308261021</v>
      </c>
      <c r="D36" s="4"/>
      <c r="E36" s="4"/>
      <c r="F36" s="4"/>
      <c r="G36" s="3"/>
      <c r="H36" s="3"/>
      <c r="I36" s="3"/>
    </row>
    <row r="37" spans="1:9" s="8" customFormat="1" ht="12">
      <c r="A37" s="138"/>
      <c r="B37" s="138"/>
      <c r="C37" s="95">
        <v>308261021</v>
      </c>
      <c r="D37" s="138"/>
      <c r="E37" s="138"/>
      <c r="F37" s="138"/>
      <c r="G37" s="138"/>
      <c r="H37" s="138"/>
      <c r="I37" s="138"/>
    </row>
    <row r="38" spans="1:9" s="8" customFormat="1" ht="12">
      <c r="A38" s="138"/>
      <c r="B38" s="138"/>
      <c r="C38" s="138"/>
      <c r="D38" s="138"/>
      <c r="E38" s="139"/>
      <c r="F38" s="138"/>
      <c r="G38" s="138"/>
      <c r="H38" s="138"/>
      <c r="I38" s="138"/>
    </row>
    <row r="39" spans="1:9" s="8" customFormat="1" ht="12">
      <c r="A39" s="138"/>
      <c r="B39" s="138" t="s">
        <v>29</v>
      </c>
      <c r="C39" s="95">
        <f>+C25+C36</f>
        <v>585722418</v>
      </c>
      <c r="D39" s="138"/>
      <c r="E39" s="139"/>
      <c r="F39" s="138"/>
      <c r="G39" s="138"/>
      <c r="H39" s="138"/>
      <c r="I39" s="138"/>
    </row>
    <row r="40" spans="1:9" s="8" customFormat="1" ht="12">
      <c r="A40" s="138"/>
      <c r="B40" s="138"/>
      <c r="C40" s="138"/>
      <c r="D40" s="138"/>
      <c r="E40" s="138"/>
      <c r="F40" s="138"/>
      <c r="G40" s="138"/>
      <c r="H40" s="138"/>
      <c r="I40" s="138"/>
    </row>
    <row r="41" spans="1:9" s="8" customFormat="1" ht="12">
      <c r="A41" s="138"/>
      <c r="B41" s="138"/>
      <c r="C41" s="138"/>
      <c r="D41" s="138"/>
      <c r="E41" s="138"/>
      <c r="F41" s="138"/>
      <c r="G41" s="138"/>
      <c r="H41" s="138"/>
      <c r="I41" s="138"/>
    </row>
    <row r="42" spans="1:9" s="8" customFormat="1" ht="12">
      <c r="A42" s="138"/>
      <c r="B42" s="138"/>
      <c r="C42" s="139"/>
      <c r="D42" s="138"/>
      <c r="E42" s="138"/>
      <c r="F42" s="138"/>
      <c r="G42" s="138"/>
      <c r="H42" s="138"/>
      <c r="I42" s="138"/>
    </row>
    <row r="43" spans="1:9" s="8" customFormat="1" ht="11.25">
      <c r="A43" s="17"/>
      <c r="B43" s="17"/>
      <c r="C43" s="17"/>
      <c r="D43" s="17"/>
      <c r="E43" s="17"/>
      <c r="F43" s="17"/>
      <c r="G43" s="17"/>
      <c r="H43" s="17"/>
      <c r="I43" s="17"/>
    </row>
    <row r="44" spans="1:9" s="8" customFormat="1" ht="11.25">
      <c r="A44" s="17"/>
      <c r="B44" s="17"/>
      <c r="C44" s="168"/>
      <c r="D44" s="17"/>
      <c r="E44" s="17"/>
      <c r="F44" s="17"/>
      <c r="G44" s="17"/>
      <c r="H44" s="17"/>
      <c r="I44" s="17"/>
    </row>
    <row r="45" spans="1:9" s="8" customFormat="1" ht="11.25">
      <c r="A45" s="17"/>
      <c r="B45" s="17"/>
      <c r="C45" s="17"/>
      <c r="D45" s="17"/>
      <c r="E45" s="17"/>
      <c r="F45" s="17"/>
      <c r="G45" s="17"/>
      <c r="H45" s="17"/>
      <c r="I45" s="17"/>
    </row>
    <row r="46" spans="1:9" s="8" customFormat="1" ht="11.25">
      <c r="A46" s="17"/>
      <c r="B46" s="17"/>
      <c r="C46" s="17"/>
      <c r="D46" s="17"/>
      <c r="E46" s="17"/>
      <c r="F46" s="17"/>
      <c r="G46" s="17"/>
      <c r="H46" s="17"/>
      <c r="I46" s="17"/>
    </row>
    <row r="47" spans="1:9" s="8" customFormat="1" ht="11.25">
      <c r="A47" s="17"/>
      <c r="B47" s="17"/>
      <c r="C47" s="17"/>
      <c r="D47" s="17"/>
      <c r="E47" s="17"/>
      <c r="F47" s="17"/>
      <c r="G47" s="17"/>
      <c r="H47" s="17"/>
      <c r="I47" s="17"/>
    </row>
    <row r="48" spans="1:9" s="8" customFormat="1" ht="11.25">
      <c r="A48" s="17"/>
      <c r="B48" s="17"/>
      <c r="C48" s="17"/>
      <c r="D48" s="17"/>
      <c r="E48" s="17"/>
      <c r="F48" s="17"/>
      <c r="G48" s="17"/>
      <c r="H48" s="17"/>
      <c r="I48" s="17"/>
    </row>
    <row r="49" s="8" customFormat="1" ht="11.25"/>
    <row r="50" s="8" customFormat="1" ht="11.25"/>
    <row r="51" s="8" customFormat="1" ht="11.25"/>
    <row r="52" s="8" customFormat="1" ht="11.25"/>
    <row r="53" s="8" customFormat="1" ht="11.25"/>
    <row r="54" s="8" customFormat="1" ht="11.25"/>
    <row r="55" s="8" customFormat="1" ht="11.25"/>
    <row r="56" s="8" customFormat="1" ht="11.25"/>
    <row r="57" s="8" customFormat="1" ht="11.25"/>
    <row r="58" s="8" customFormat="1" ht="11.25"/>
    <row r="59" s="8" customFormat="1" ht="11.25"/>
    <row r="60" s="8" customFormat="1" ht="11.25"/>
    <row r="61" s="8" customFormat="1" ht="11.25"/>
    <row r="62" s="8" customFormat="1" ht="11.25"/>
    <row r="63" s="8" customFormat="1" ht="11.25"/>
    <row r="64" s="8" customFormat="1" ht="11.25"/>
    <row r="65" s="8" customFormat="1" ht="11.25"/>
    <row r="66" s="8" customFormat="1" ht="11.25"/>
    <row r="67" s="8" customFormat="1" ht="11.25"/>
    <row r="68" s="8" customFormat="1" ht="11.25"/>
    <row r="69" s="8" customFormat="1" ht="11.25"/>
    <row r="70" s="8" customFormat="1" ht="11.25"/>
    <row r="71" s="8" customFormat="1" ht="11.25"/>
    <row r="72" s="8" customFormat="1" ht="11.25"/>
    <row r="73" s="8" customFormat="1" ht="11.25"/>
    <row r="74" s="8" customFormat="1" ht="11.25"/>
    <row r="75" s="8" customFormat="1" ht="11.25"/>
    <row r="76" s="8" customFormat="1" ht="11.25"/>
    <row r="77" s="8" customFormat="1" ht="11.25"/>
    <row r="78" s="8" customFormat="1" ht="11.25"/>
    <row r="79" s="8" customFormat="1" ht="11.25"/>
    <row r="80" s="8" customFormat="1" ht="11.25"/>
    <row r="81" s="8" customFormat="1" ht="11.25"/>
    <row r="82" s="8" customFormat="1" ht="11.25"/>
    <row r="83" s="8" customFormat="1" ht="11.25"/>
    <row r="84" s="8" customFormat="1" ht="11.25"/>
    <row r="85" s="8" customFormat="1" ht="11.25"/>
    <row r="86" s="8" customFormat="1" ht="11.25"/>
    <row r="87" s="8" customFormat="1" ht="11.25"/>
    <row r="88" s="8" customFormat="1" ht="11.25"/>
    <row r="89" s="8" customFormat="1" ht="11.25"/>
    <row r="90" s="8" customFormat="1" ht="11.25"/>
    <row r="91" s="8" customFormat="1" ht="11.25"/>
    <row r="92" s="8" customFormat="1" ht="11.25"/>
    <row r="93" s="8" customFormat="1" ht="11.25"/>
    <row r="94" s="8" customFormat="1" ht="11.25"/>
    <row r="95" s="8" customFormat="1" ht="11.25"/>
    <row r="96" s="8" customFormat="1" ht="11.25"/>
    <row r="97" s="8" customFormat="1" ht="11.25"/>
    <row r="98" s="8" customFormat="1" ht="11.25"/>
    <row r="99" s="8" customFormat="1" ht="11.25"/>
    <row r="100" s="8" customFormat="1" ht="11.25"/>
    <row r="101" s="8" customFormat="1" ht="11.25"/>
    <row r="102" s="8" customFormat="1" ht="11.25"/>
    <row r="103" s="8" customFormat="1" ht="11.25"/>
    <row r="104" s="8" customFormat="1" ht="11.25"/>
    <row r="105" s="8" customFormat="1" ht="11.25"/>
    <row r="106" s="8" customFormat="1" ht="11.25"/>
    <row r="107" s="8" customFormat="1" ht="11.25"/>
    <row r="108" s="8" customFormat="1" ht="11.25"/>
    <row r="109" s="8" customFormat="1" ht="11.25"/>
    <row r="110" s="8" customFormat="1" ht="11.25"/>
    <row r="111" s="8" customFormat="1" ht="11.25"/>
    <row r="112" s="8" customFormat="1" ht="11.25"/>
    <row r="113" s="8" customFormat="1" ht="11.25"/>
    <row r="114" s="8" customFormat="1" ht="11.25"/>
    <row r="115" s="8" customFormat="1" ht="11.25"/>
    <row r="116" s="8" customFormat="1" ht="11.25"/>
    <row r="117" s="8" customFormat="1" ht="11.25"/>
    <row r="118" s="8" customFormat="1" ht="11.25"/>
    <row r="119" s="8" customFormat="1" ht="11.25"/>
    <row r="120" s="8" customFormat="1" ht="11.25"/>
    <row r="121" s="8" customFormat="1" ht="11.25"/>
    <row r="122" s="8" customFormat="1" ht="11.25"/>
    <row r="123" s="8" customFormat="1" ht="11.25"/>
    <row r="124" s="8" customFormat="1" ht="11.25"/>
    <row r="125" s="8" customFormat="1" ht="11.25"/>
    <row r="126" s="8" customFormat="1" ht="11.25"/>
    <row r="127" s="8" customFormat="1" ht="11.25"/>
    <row r="128" s="8" customFormat="1" ht="11.25"/>
    <row r="129" s="8" customFormat="1" ht="11.25"/>
    <row r="130" s="8" customFormat="1" ht="11.25"/>
    <row r="131" s="8" customFormat="1" ht="11.25"/>
    <row r="132" s="8" customFormat="1" ht="11.25"/>
    <row r="133" s="8" customFormat="1" ht="11.25"/>
    <row r="134" s="8" customFormat="1" ht="11.25"/>
    <row r="135" s="8" customFormat="1" ht="11.25"/>
    <row r="136" s="8" customFormat="1" ht="11.25"/>
    <row r="137" s="8" customFormat="1" ht="11.25"/>
    <row r="138" s="8" customFormat="1" ht="11.25"/>
    <row r="139" s="8" customFormat="1" ht="11.25"/>
    <row r="140" s="8" customFormat="1" ht="11.25"/>
    <row r="141" s="8" customFormat="1" ht="11.25"/>
    <row r="142" s="8" customFormat="1" ht="11.25"/>
    <row r="143" s="8" customFormat="1" ht="11.25"/>
    <row r="144" s="8" customFormat="1" ht="11.25"/>
    <row r="145" s="8" customFormat="1" ht="11.25"/>
    <row r="146" s="8" customFormat="1" ht="11.25"/>
    <row r="147" s="8" customFormat="1" ht="11.25"/>
    <row r="148" s="8" customFormat="1" ht="11.25"/>
    <row r="149" s="8" customFormat="1" ht="11.25"/>
    <row r="150" s="8" customFormat="1" ht="11.25"/>
    <row r="151" s="8" customFormat="1" ht="11.25"/>
    <row r="152" s="8" customFormat="1" ht="11.25"/>
    <row r="153" s="8" customFormat="1" ht="11.25"/>
    <row r="154" s="8" customFormat="1" ht="11.25"/>
    <row r="155" s="8" customFormat="1" ht="11.25"/>
    <row r="156" s="8" customFormat="1" ht="11.25"/>
    <row r="157" s="8" customFormat="1" ht="11.25"/>
    <row r="158" s="8" customFormat="1" ht="11.25"/>
    <row r="159" s="8" customFormat="1" ht="11.25"/>
    <row r="160" s="8" customFormat="1" ht="11.25"/>
    <row r="161" s="8" customFormat="1" ht="11.25"/>
    <row r="162" s="8" customFormat="1" ht="11.25"/>
    <row r="163" s="8" customFormat="1" ht="11.25"/>
    <row r="164" s="8" customFormat="1" ht="11.25"/>
    <row r="165" s="8" customFormat="1" ht="11.25"/>
    <row r="166" s="8" customFormat="1" ht="11.25"/>
    <row r="167" s="8" customFormat="1" ht="11.25"/>
    <row r="168" s="8" customFormat="1" ht="11.25"/>
    <row r="169" s="8" customFormat="1" ht="11.25"/>
    <row r="170" s="8" customFormat="1" ht="11.25"/>
    <row r="171" s="8" customFormat="1" ht="11.25"/>
    <row r="172" s="8" customFormat="1" ht="11.25"/>
    <row r="173" s="8" customFormat="1" ht="11.25"/>
    <row r="174" s="8" customFormat="1" ht="11.25"/>
    <row r="175" s="8" customFormat="1" ht="11.25"/>
    <row r="176" s="8" customFormat="1" ht="11.25"/>
    <row r="177" s="8" customFormat="1" ht="11.25"/>
    <row r="178" s="8" customFormat="1" ht="11.25"/>
    <row r="179" s="8" customFormat="1" ht="11.25"/>
    <row r="180" s="8" customFormat="1" ht="11.25"/>
    <row r="181" s="8" customFormat="1" ht="11.25"/>
    <row r="182" s="8" customFormat="1" ht="11.25"/>
    <row r="183" s="8" customFormat="1" ht="11.25"/>
    <row r="184" s="8" customFormat="1" ht="11.25"/>
    <row r="185" s="8" customFormat="1" ht="11.25"/>
    <row r="186" s="8" customFormat="1" ht="11.25"/>
    <row r="187" s="8" customFormat="1" ht="11.25"/>
    <row r="188" s="8" customFormat="1" ht="11.25"/>
    <row r="189" s="8" customFormat="1" ht="11.25"/>
    <row r="190" s="8" customFormat="1" ht="11.25"/>
    <row r="191" s="8" customFormat="1" ht="11.25"/>
    <row r="192" s="8" customFormat="1" ht="11.25"/>
    <row r="193" s="8" customFormat="1" ht="11.25"/>
    <row r="194" s="8" customFormat="1" ht="11.25"/>
    <row r="195" s="8" customFormat="1" ht="11.25"/>
    <row r="196" s="8" customFormat="1" ht="11.25"/>
    <row r="197" s="8" customFormat="1" ht="11.25"/>
    <row r="198" s="8" customFormat="1" ht="11.25"/>
    <row r="199" s="8" customFormat="1" ht="11.25"/>
    <row r="200" s="8" customFormat="1" ht="11.25"/>
    <row r="201" s="8" customFormat="1" ht="11.25"/>
    <row r="202" s="8" customFormat="1" ht="11.25"/>
    <row r="203" s="8" customFormat="1" ht="11.25"/>
    <row r="204" s="8" customFormat="1" ht="11.25"/>
    <row r="205" s="8" customFormat="1" ht="11.25"/>
    <row r="206" s="8" customFormat="1" ht="11.25"/>
    <row r="207" s="8" customFormat="1" ht="11.25"/>
    <row r="208" s="8" customFormat="1" ht="11.25"/>
    <row r="209" s="8" customFormat="1" ht="11.25"/>
    <row r="210" s="8" customFormat="1" ht="11.25"/>
    <row r="211" s="8" customFormat="1" ht="11.25"/>
    <row r="212" s="8" customFormat="1" ht="11.25"/>
    <row r="213" s="8" customFormat="1" ht="11.25"/>
    <row r="214" s="8" customFormat="1" ht="11.25"/>
    <row r="215" s="8" customFormat="1" ht="11.25"/>
    <row r="216" s="8" customFormat="1" ht="11.25"/>
    <row r="217" s="8" customFormat="1" ht="11.25"/>
    <row r="218" s="8" customFormat="1" ht="11.25"/>
    <row r="219" s="8" customFormat="1" ht="11.25"/>
    <row r="220" s="8" customFormat="1" ht="11.25"/>
    <row r="221" s="8" customFormat="1" ht="11.25"/>
    <row r="222" s="8" customFormat="1" ht="11.25"/>
    <row r="223" s="8" customFormat="1" ht="11.25"/>
    <row r="224" s="8" customFormat="1" ht="11.25"/>
    <row r="225" s="8" customFormat="1" ht="11.25"/>
    <row r="226" s="8" customFormat="1" ht="11.25"/>
    <row r="227" s="8" customFormat="1" ht="11.25"/>
    <row r="228" s="8" customFormat="1" ht="11.25"/>
    <row r="229" s="8" customFormat="1" ht="11.25"/>
    <row r="230" s="8" customFormat="1" ht="11.25"/>
    <row r="231" s="8" customFormat="1" ht="11.25"/>
    <row r="232" s="8" customFormat="1" ht="11.25"/>
    <row r="233" s="8" customFormat="1" ht="11.25"/>
    <row r="234" s="8" customFormat="1" ht="11.25"/>
    <row r="235" s="8" customFormat="1" ht="11.25"/>
    <row r="236" s="8" customFormat="1" ht="11.25"/>
    <row r="237" s="8" customFormat="1" ht="11.25"/>
    <row r="238" s="8" customFormat="1" ht="11.25"/>
    <row r="239" s="8" customFormat="1" ht="11.25"/>
    <row r="240" s="8" customFormat="1" ht="11.25"/>
    <row r="241" s="8" customFormat="1" ht="11.25"/>
    <row r="242" s="8" customFormat="1" ht="11.25"/>
    <row r="243" s="8" customFormat="1" ht="11.25"/>
    <row r="244" s="8" customFormat="1" ht="11.25"/>
    <row r="245" s="8" customFormat="1" ht="11.25"/>
    <row r="246" s="8" customFormat="1" ht="11.25"/>
    <row r="247" s="8" customFormat="1" ht="11.25"/>
    <row r="248" s="8" customFormat="1" ht="11.25"/>
    <row r="249" s="8" customFormat="1" ht="11.25"/>
    <row r="250" s="8" customFormat="1" ht="11.25"/>
    <row r="251" s="8" customFormat="1" ht="11.25"/>
    <row r="252" s="8" customFormat="1" ht="11.25"/>
    <row r="253" s="8" customFormat="1" ht="11.25"/>
    <row r="254" s="8" customFormat="1" ht="11.25"/>
    <row r="255" s="8" customFormat="1" ht="11.25"/>
    <row r="256" s="8" customFormat="1" ht="11.25"/>
    <row r="257" s="8" customFormat="1" ht="11.25"/>
    <row r="258" s="8" customFormat="1" ht="11.25"/>
    <row r="259" s="8" customFormat="1" ht="11.25"/>
    <row r="260" s="8" customFormat="1" ht="11.25"/>
    <row r="261" s="8" customFormat="1" ht="11.25"/>
    <row r="262" s="8" customFormat="1" ht="11.25"/>
    <row r="263" s="8" customFormat="1" ht="11.25"/>
    <row r="264" s="8" customFormat="1" ht="11.25"/>
    <row r="265" s="8" customFormat="1" ht="11.25"/>
    <row r="266" s="8" customFormat="1" ht="11.25"/>
    <row r="267" s="8" customFormat="1" ht="11.25"/>
    <row r="268" s="8" customFormat="1" ht="11.25"/>
    <row r="269" s="8" customFormat="1" ht="11.25"/>
    <row r="270" s="8" customFormat="1" ht="11.25"/>
    <row r="271" s="8" customFormat="1" ht="11.25"/>
    <row r="272" s="8" customFormat="1" ht="11.25"/>
    <row r="273" s="8" customFormat="1" ht="11.25"/>
    <row r="274" s="8" customFormat="1" ht="11.25"/>
    <row r="275" s="8" customFormat="1" ht="11.25"/>
    <row r="276" s="8" customFormat="1" ht="11.25"/>
    <row r="277" s="8" customFormat="1" ht="11.25"/>
    <row r="278" s="8" customFormat="1" ht="11.25"/>
    <row r="279" s="8" customFormat="1" ht="11.25"/>
    <row r="280" s="8" customFormat="1" ht="11.25"/>
    <row r="281" s="8" customFormat="1" ht="11.25"/>
    <row r="282" s="8" customFormat="1" ht="11.25"/>
    <row r="283" s="8" customFormat="1" ht="11.25"/>
    <row r="284" s="8" customFormat="1" ht="11.25"/>
    <row r="285" s="8" customFormat="1" ht="11.25"/>
    <row r="286" s="8" customFormat="1" ht="11.25"/>
    <row r="287" s="8" customFormat="1" ht="11.25"/>
    <row r="288" s="8" customFormat="1" ht="11.25"/>
    <row r="289" s="8" customFormat="1" ht="11.25"/>
    <row r="290" s="8" customFormat="1" ht="11.25"/>
    <row r="291" s="8" customFormat="1" ht="11.25"/>
    <row r="292" s="8" customFormat="1" ht="11.25"/>
    <row r="293" s="8" customFormat="1" ht="11.25"/>
    <row r="294" s="8" customFormat="1" ht="11.25"/>
    <row r="295" s="8" customFormat="1" ht="11.25"/>
    <row r="296" s="8" customFormat="1" ht="11.25"/>
    <row r="297" s="8" customFormat="1" ht="11.25"/>
    <row r="298" s="8" customFormat="1" ht="11.25"/>
    <row r="299" s="8" customFormat="1" ht="11.25"/>
    <row r="300" s="8" customFormat="1" ht="11.25"/>
    <row r="301" s="8" customFormat="1" ht="11.25"/>
    <row r="302" s="8" customFormat="1" ht="11.25"/>
    <row r="303" s="8" customFormat="1" ht="11.25"/>
    <row r="304" s="8" customFormat="1" ht="11.25"/>
    <row r="305" s="8" customFormat="1" ht="11.25"/>
    <row r="306" s="8" customFormat="1" ht="11.25"/>
    <row r="307" s="8" customFormat="1" ht="11.25"/>
    <row r="308" s="8" customFormat="1" ht="11.25"/>
    <row r="309" s="8" customFormat="1" ht="11.25"/>
    <row r="310" s="8" customFormat="1" ht="11.25"/>
    <row r="311" s="8" customFormat="1" ht="11.25"/>
    <row r="312" s="8" customFormat="1" ht="11.25"/>
    <row r="313" s="8" customFormat="1" ht="11.25"/>
    <row r="314" s="8" customFormat="1" ht="11.25"/>
    <row r="315" s="8" customFormat="1" ht="11.25"/>
    <row r="316" s="8" customFormat="1" ht="11.25"/>
    <row r="317" s="8" customFormat="1" ht="11.25"/>
    <row r="318" s="8" customFormat="1" ht="11.25"/>
    <row r="319" s="8" customFormat="1" ht="11.25"/>
    <row r="320" s="8" customFormat="1" ht="11.25"/>
    <row r="321" s="8" customFormat="1" ht="11.25"/>
    <row r="322" s="8" customFormat="1" ht="11.25"/>
    <row r="323" s="8" customFormat="1" ht="11.25"/>
    <row r="324" s="8" customFormat="1" ht="11.25"/>
    <row r="325" s="8" customFormat="1" ht="11.25"/>
    <row r="326" s="8" customFormat="1" ht="11.25"/>
    <row r="327" s="8" customFormat="1" ht="11.25"/>
    <row r="328" s="8" customFormat="1" ht="11.25"/>
    <row r="329" s="8" customFormat="1" ht="11.25"/>
    <row r="330" s="8" customFormat="1" ht="11.25"/>
    <row r="331" s="8" customFormat="1" ht="11.25"/>
    <row r="332" s="8" customFormat="1" ht="11.25"/>
    <row r="333" s="8" customFormat="1" ht="11.25"/>
    <row r="334" s="8" customFormat="1" ht="11.25"/>
    <row r="335" s="8" customFormat="1" ht="11.25"/>
    <row r="336" s="8" customFormat="1" ht="11.25"/>
    <row r="337" s="8" customFormat="1" ht="11.25"/>
    <row r="338" s="8" customFormat="1" ht="11.25"/>
    <row r="339" s="8" customFormat="1" ht="11.25"/>
    <row r="340" s="8" customFormat="1" ht="11.25"/>
    <row r="341" s="8" customFormat="1" ht="11.25"/>
    <row r="342" s="8" customFormat="1" ht="11.25"/>
    <row r="343" s="8" customFormat="1" ht="11.25"/>
    <row r="344" s="8" customFormat="1" ht="11.25"/>
    <row r="345" s="8" customFormat="1" ht="11.25"/>
    <row r="346" s="8" customFormat="1" ht="11.25"/>
    <row r="347" s="8" customFormat="1" ht="11.25"/>
    <row r="348" s="8" customFormat="1" ht="11.25"/>
    <row r="349" s="8" customFormat="1" ht="11.25"/>
    <row r="350" s="8" customFormat="1" ht="11.25"/>
    <row r="351" s="8" customFormat="1" ht="11.25"/>
    <row r="352" s="8" customFormat="1" ht="11.25"/>
    <row r="353" s="8" customFormat="1" ht="11.25"/>
    <row r="354" s="8" customFormat="1" ht="11.25"/>
    <row r="355" s="8" customFormat="1" ht="11.25"/>
    <row r="356" s="8" customFormat="1" ht="11.25"/>
    <row r="357" s="8" customFormat="1" ht="11.25"/>
    <row r="358" s="8" customFormat="1" ht="11.25"/>
    <row r="359" s="8" customFormat="1" ht="11.25"/>
    <row r="360" s="8" customFormat="1" ht="11.25"/>
    <row r="361" s="8" customFormat="1" ht="11.25"/>
    <row r="362" s="8" customFormat="1" ht="11.25"/>
    <row r="363" s="8" customFormat="1" ht="11.25"/>
    <row r="364" s="8" customFormat="1" ht="11.25"/>
    <row r="365" s="8" customFormat="1" ht="11.25"/>
    <row r="366" s="8" customFormat="1" ht="11.25"/>
    <row r="367" s="8" customFormat="1" ht="11.25"/>
    <row r="368" s="8" customFormat="1" ht="11.25"/>
    <row r="369" s="8" customFormat="1" ht="11.25"/>
    <row r="370" s="8" customFormat="1" ht="11.25"/>
    <row r="371" s="8" customFormat="1" ht="11.25"/>
    <row r="372" s="8" customFormat="1" ht="11.25"/>
    <row r="373" s="8" customFormat="1" ht="11.25"/>
    <row r="374" s="8" customFormat="1" ht="11.25"/>
    <row r="375" s="8" customFormat="1" ht="11.25"/>
    <row r="376" s="8" customFormat="1" ht="11.25"/>
    <row r="377" s="8" customFormat="1" ht="11.25"/>
    <row r="378" s="8" customFormat="1" ht="11.25"/>
    <row r="379" s="8" customFormat="1" ht="11.25"/>
    <row r="380" s="8" customFormat="1" ht="11.25"/>
    <row r="381" s="8" customFormat="1" ht="11.25"/>
    <row r="382" s="8" customFormat="1" ht="11.25"/>
    <row r="383" s="8" customFormat="1" ht="11.25"/>
    <row r="384" s="8" customFormat="1" ht="11.25"/>
    <row r="385" s="8" customFormat="1" ht="11.25"/>
    <row r="386" s="8" customFormat="1" ht="11.25"/>
    <row r="387" s="8" customFormat="1" ht="11.25"/>
    <row r="388" s="8" customFormat="1" ht="11.25"/>
    <row r="389" s="8" customFormat="1" ht="11.25"/>
    <row r="390" s="8" customFormat="1" ht="11.25"/>
    <row r="391" s="8" customFormat="1" ht="11.25"/>
    <row r="392" s="8" customFormat="1" ht="11.25"/>
    <row r="393" s="8" customFormat="1" ht="11.25"/>
    <row r="394" s="8" customFormat="1" ht="11.25"/>
    <row r="395" s="8" customFormat="1" ht="11.25"/>
    <row r="396" s="8" customFormat="1" ht="11.25"/>
    <row r="397" s="8" customFormat="1" ht="11.25"/>
    <row r="398" s="8" customFormat="1" ht="11.25"/>
    <row r="399" s="8" customFormat="1" ht="11.25"/>
    <row r="400" s="8" customFormat="1" ht="11.25"/>
    <row r="401" s="8" customFormat="1" ht="11.25"/>
    <row r="402" s="8" customFormat="1" ht="11.25"/>
    <row r="403" s="8" customFormat="1" ht="11.25"/>
    <row r="404" s="8" customFormat="1" ht="11.25"/>
    <row r="405" s="8" customFormat="1" ht="11.25"/>
    <row r="406" s="8" customFormat="1" ht="11.25"/>
    <row r="407" s="8" customFormat="1" ht="11.25"/>
    <row r="408" s="8" customFormat="1" ht="11.25"/>
    <row r="409" s="8" customFormat="1" ht="11.25"/>
    <row r="410" s="8" customFormat="1" ht="11.25"/>
    <row r="411" s="8" customFormat="1" ht="11.25"/>
    <row r="412" s="8" customFormat="1" ht="11.25"/>
    <row r="413" s="8" customFormat="1" ht="11.25"/>
    <row r="414" s="8" customFormat="1" ht="11.25"/>
    <row r="415" s="8" customFormat="1" ht="11.25"/>
    <row r="416" s="8" customFormat="1" ht="11.25"/>
    <row r="417" s="8" customFormat="1" ht="11.25"/>
    <row r="418" s="8" customFormat="1" ht="11.25"/>
    <row r="419" s="8" customFormat="1" ht="11.25"/>
    <row r="420" s="8" customFormat="1" ht="11.25"/>
    <row r="421" s="8" customFormat="1" ht="11.25"/>
    <row r="422" s="8" customFormat="1" ht="11.25"/>
    <row r="423" s="8" customFormat="1" ht="11.25"/>
    <row r="424" s="8" customFormat="1" ht="11.25"/>
    <row r="425" s="8" customFormat="1" ht="11.25"/>
    <row r="426" s="8" customFormat="1" ht="11.25"/>
    <row r="427" s="8" customFormat="1" ht="11.25"/>
    <row r="428" s="8" customFormat="1" ht="11.25"/>
    <row r="429" s="8" customFormat="1" ht="11.25"/>
    <row r="430" s="8" customFormat="1" ht="11.25"/>
    <row r="431" s="8" customFormat="1" ht="11.25"/>
    <row r="432" s="8" customFormat="1" ht="11.25"/>
    <row r="433" s="8" customFormat="1" ht="11.25"/>
    <row r="434" s="8" customFormat="1" ht="11.25"/>
    <row r="435" s="8" customFormat="1" ht="11.25"/>
    <row r="436" s="8" customFormat="1" ht="11.25"/>
    <row r="437" s="8" customFormat="1" ht="11.25"/>
    <row r="438" s="8" customFormat="1" ht="11.25"/>
    <row r="439" s="8" customFormat="1" ht="11.25"/>
    <row r="440" s="8" customFormat="1" ht="11.25"/>
    <row r="441" s="8" customFormat="1" ht="11.25"/>
    <row r="442" s="8" customFormat="1" ht="11.25"/>
    <row r="443" s="8" customFormat="1" ht="11.25"/>
    <row r="444" s="8" customFormat="1" ht="11.25"/>
    <row r="445" s="8" customFormat="1" ht="11.25"/>
    <row r="446" s="8" customFormat="1" ht="11.25"/>
    <row r="447" s="8" customFormat="1" ht="11.25"/>
    <row r="448" s="8" customFormat="1" ht="11.25"/>
    <row r="449" s="8" customFormat="1" ht="11.25"/>
    <row r="450" s="8" customFormat="1" ht="11.25"/>
    <row r="451" s="8" customFormat="1" ht="11.25"/>
    <row r="452" s="8" customFormat="1" ht="11.25"/>
    <row r="453" s="8" customFormat="1" ht="11.25"/>
    <row r="454" s="8" customFormat="1" ht="11.25"/>
    <row r="455" s="8" customFormat="1" ht="11.25"/>
    <row r="456" s="8" customFormat="1" ht="11.25"/>
    <row r="457" s="8" customFormat="1" ht="11.25"/>
    <row r="458" s="8" customFormat="1" ht="11.25"/>
    <row r="459" s="8" customFormat="1" ht="11.25"/>
    <row r="460" s="8" customFormat="1" ht="11.25"/>
    <row r="461" s="8" customFormat="1" ht="11.25"/>
    <row r="462" s="8" customFormat="1" ht="11.25"/>
    <row r="463" s="8" customFormat="1" ht="11.25"/>
    <row r="464" s="8" customFormat="1" ht="11.25"/>
    <row r="465" s="8" customFormat="1" ht="11.25"/>
    <row r="466" s="8" customFormat="1" ht="11.25"/>
    <row r="467" s="8" customFormat="1" ht="11.25"/>
    <row r="468" s="8" customFormat="1" ht="11.25"/>
    <row r="469" s="8" customFormat="1" ht="11.25"/>
    <row r="470" s="8" customFormat="1" ht="11.25"/>
    <row r="471" s="8" customFormat="1" ht="11.25"/>
    <row r="472" s="8" customFormat="1" ht="11.25"/>
    <row r="473" s="8" customFormat="1" ht="11.25"/>
    <row r="474" s="8" customFormat="1" ht="11.25"/>
    <row r="475" s="8" customFormat="1" ht="11.25"/>
    <row r="476" s="8" customFormat="1" ht="11.25"/>
    <row r="477" s="8" customFormat="1" ht="11.25"/>
    <row r="478" s="8" customFormat="1" ht="11.25"/>
    <row r="479" s="8" customFormat="1" ht="11.25"/>
    <row r="480" s="8" customFormat="1" ht="11.25"/>
    <row r="481" s="8" customFormat="1" ht="11.25"/>
    <row r="482" s="8" customFormat="1" ht="11.25"/>
    <row r="483" s="8" customFormat="1" ht="11.25"/>
    <row r="484" s="8" customFormat="1" ht="11.25"/>
    <row r="485" s="8" customFormat="1" ht="11.25"/>
    <row r="486" s="8" customFormat="1" ht="11.25"/>
    <row r="487" s="8" customFormat="1" ht="11.25"/>
    <row r="488" s="8" customFormat="1" ht="11.25"/>
    <row r="489" s="8" customFormat="1" ht="11.25"/>
    <row r="490" s="8" customFormat="1" ht="11.25"/>
    <row r="491" s="8" customFormat="1" ht="11.25"/>
    <row r="492" s="8" customFormat="1" ht="11.25"/>
    <row r="493" s="8" customFormat="1" ht="11.25"/>
    <row r="494" s="8" customFormat="1" ht="11.25"/>
    <row r="495" s="8" customFormat="1" ht="11.25"/>
    <row r="496" s="8" customFormat="1" ht="11.25"/>
    <row r="497" s="8" customFormat="1" ht="11.25"/>
    <row r="498" s="8" customFormat="1" ht="11.25"/>
    <row r="499" s="8" customFormat="1" ht="11.25"/>
    <row r="500" s="8" customFormat="1" ht="11.25"/>
    <row r="501" s="8" customFormat="1" ht="11.25"/>
    <row r="502" s="8" customFormat="1" ht="11.25"/>
    <row r="503" s="8" customFormat="1" ht="11.25"/>
    <row r="504" s="8" customFormat="1" ht="11.25"/>
    <row r="505" s="8" customFormat="1" ht="11.25"/>
    <row r="506" s="8" customFormat="1" ht="11.25"/>
    <row r="507" s="8" customFormat="1" ht="11.25"/>
    <row r="508" s="8" customFormat="1" ht="11.25"/>
    <row r="509" s="8" customFormat="1" ht="11.25"/>
    <row r="510" s="8" customFormat="1" ht="11.25"/>
    <row r="511" s="8" customFormat="1" ht="11.25"/>
    <row r="512" s="8" customFormat="1" ht="11.25"/>
    <row r="513" s="8" customFormat="1" ht="11.25"/>
    <row r="514" s="8" customFormat="1" ht="11.25"/>
    <row r="515" s="8" customFormat="1" ht="11.25"/>
    <row r="516" s="8" customFormat="1" ht="11.25"/>
    <row r="517" s="8" customFormat="1" ht="11.25"/>
    <row r="518" s="8" customFormat="1" ht="11.25"/>
    <row r="519" s="8" customFormat="1" ht="11.25"/>
    <row r="520" s="8" customFormat="1" ht="11.25"/>
    <row r="521" s="8" customFormat="1" ht="11.25"/>
    <row r="522" s="8" customFormat="1" ht="11.25"/>
    <row r="523" s="8" customFormat="1" ht="11.25"/>
    <row r="524" s="8" customFormat="1" ht="11.25"/>
    <row r="525" s="8" customFormat="1" ht="11.25"/>
    <row r="526" s="8" customFormat="1" ht="11.25"/>
    <row r="527" s="8" customFormat="1" ht="11.25"/>
    <row r="528" s="8" customFormat="1" ht="11.25"/>
    <row r="529" s="8" customFormat="1" ht="11.25"/>
    <row r="530" s="8" customFormat="1" ht="11.25"/>
    <row r="531" s="8" customFormat="1" ht="11.25"/>
    <row r="532" s="8" customFormat="1" ht="11.25"/>
    <row r="533" s="8" customFormat="1" ht="11.25"/>
    <row r="534" s="8" customFormat="1" ht="11.25"/>
    <row r="535" s="8" customFormat="1" ht="11.25"/>
    <row r="536" s="8" customFormat="1" ht="11.25"/>
    <row r="537" s="8" customFormat="1" ht="11.25"/>
    <row r="538" s="8" customFormat="1" ht="11.25"/>
    <row r="539" s="8" customFormat="1" ht="11.25"/>
    <row r="540" s="8" customFormat="1" ht="11.25"/>
    <row r="541" s="8" customFormat="1" ht="11.25"/>
    <row r="542" s="8" customFormat="1" ht="11.25"/>
    <row r="543" s="8" customFormat="1" ht="11.25"/>
    <row r="544" s="8" customFormat="1" ht="11.25"/>
    <row r="545" s="8" customFormat="1" ht="11.25"/>
    <row r="546" s="8" customFormat="1" ht="11.25"/>
    <row r="547" s="8" customFormat="1" ht="11.25"/>
    <row r="548" s="8" customFormat="1" ht="11.25"/>
    <row r="549" s="8" customFormat="1" ht="11.25"/>
    <row r="550" s="8" customFormat="1" ht="11.25"/>
    <row r="551" s="8" customFormat="1" ht="11.25"/>
    <row r="552" s="8" customFormat="1" ht="11.25"/>
    <row r="553" s="8" customFormat="1" ht="11.25"/>
    <row r="554" s="8" customFormat="1" ht="11.25"/>
    <row r="555" s="8" customFormat="1" ht="11.25"/>
    <row r="556" s="8" customFormat="1" ht="11.25"/>
    <row r="557" s="8" customFormat="1" ht="11.25"/>
    <row r="558" s="8" customFormat="1" ht="11.25"/>
    <row r="559" s="8" customFormat="1" ht="11.25"/>
    <row r="560" s="8" customFormat="1" ht="11.25"/>
    <row r="561" s="8" customFormat="1" ht="11.25"/>
    <row r="562" s="8" customFormat="1" ht="11.25"/>
    <row r="563" s="8" customFormat="1" ht="11.25"/>
    <row r="564" s="8" customFormat="1" ht="11.25"/>
    <row r="565" s="8" customFormat="1" ht="11.25"/>
    <row r="566" s="8" customFormat="1" ht="11.25"/>
    <row r="567" s="8" customFormat="1" ht="11.25"/>
    <row r="568" s="8" customFormat="1" ht="11.25"/>
    <row r="569" s="8" customFormat="1" ht="11.25"/>
    <row r="570" s="8" customFormat="1" ht="11.25"/>
    <row r="571" s="8" customFormat="1" ht="11.25"/>
    <row r="572" s="8" customFormat="1" ht="11.25"/>
    <row r="573" s="8" customFormat="1" ht="11.25"/>
    <row r="574" s="8" customFormat="1" ht="11.25"/>
    <row r="575" s="8" customFormat="1" ht="11.25"/>
    <row r="576" s="8" customFormat="1" ht="11.25"/>
    <row r="577" s="8" customFormat="1" ht="11.25"/>
    <row r="578" s="8" customFormat="1" ht="11.25"/>
    <row r="579" s="8" customFormat="1" ht="11.25"/>
    <row r="580" s="8" customFormat="1" ht="11.25"/>
    <row r="581" s="8" customFormat="1" ht="11.25"/>
    <row r="582" s="8" customFormat="1" ht="11.25"/>
    <row r="583" s="8" customFormat="1" ht="11.25"/>
    <row r="584" s="8" customFormat="1" ht="11.25"/>
    <row r="585" s="8" customFormat="1" ht="11.25"/>
    <row r="586" s="8" customFormat="1" ht="11.25"/>
    <row r="587" s="8" customFormat="1" ht="11.25"/>
    <row r="588" s="8" customFormat="1" ht="11.25"/>
    <row r="589" s="8" customFormat="1" ht="11.25"/>
    <row r="590" s="8" customFormat="1" ht="11.25"/>
    <row r="591" s="8" customFormat="1" ht="11.25"/>
    <row r="592" s="8" customFormat="1" ht="11.25"/>
    <row r="593" s="8" customFormat="1" ht="11.25"/>
    <row r="594" s="8" customFormat="1" ht="11.25"/>
    <row r="595" s="8" customFormat="1" ht="11.25"/>
    <row r="596" s="8" customFormat="1" ht="11.25"/>
    <row r="597" s="8" customFormat="1" ht="11.25"/>
    <row r="598" s="8" customFormat="1" ht="11.25"/>
    <row r="599" s="8" customFormat="1" ht="11.25"/>
    <row r="600" s="8" customFormat="1" ht="11.25"/>
    <row r="601" s="8" customFormat="1" ht="11.25"/>
    <row r="602" s="8" customFormat="1" ht="11.25"/>
    <row r="603" s="8" customFormat="1" ht="11.25"/>
    <row r="604" s="8" customFormat="1" ht="11.25"/>
    <row r="605" s="8" customFormat="1" ht="11.25"/>
    <row r="606" s="8" customFormat="1" ht="11.25"/>
    <row r="607" s="8" customFormat="1" ht="11.25"/>
    <row r="608" s="8" customFormat="1" ht="11.25"/>
    <row r="609" s="8" customFormat="1" ht="11.25"/>
    <row r="610" s="8" customFormat="1" ht="11.25"/>
    <row r="611" s="8" customFormat="1" ht="11.25"/>
    <row r="612" s="8" customFormat="1" ht="11.25"/>
    <row r="613" s="8" customFormat="1" ht="11.25"/>
    <row r="614" s="8" customFormat="1" ht="11.25"/>
    <row r="615" s="8" customFormat="1" ht="11.25"/>
    <row r="616" s="8" customFormat="1" ht="11.25"/>
    <row r="617" s="8" customFormat="1" ht="11.25"/>
    <row r="618" s="8" customFormat="1" ht="11.25"/>
    <row r="619" s="8" customFormat="1" ht="11.25"/>
    <row r="620" s="8" customFormat="1" ht="11.25"/>
    <row r="621" s="8" customFormat="1" ht="11.25"/>
    <row r="622" s="8" customFormat="1" ht="11.25"/>
    <row r="623" s="8" customFormat="1" ht="11.25"/>
    <row r="624" s="8" customFormat="1" ht="11.25"/>
    <row r="625" s="8" customFormat="1" ht="11.25"/>
    <row r="626" s="8" customFormat="1" ht="11.25"/>
    <row r="627" s="8" customFormat="1" ht="11.25"/>
    <row r="628" s="8" customFormat="1" ht="11.25"/>
    <row r="629" s="8" customFormat="1" ht="11.25"/>
    <row r="630" s="8" customFormat="1" ht="11.25"/>
    <row r="631" s="8" customFormat="1" ht="11.25"/>
    <row r="632" s="8" customFormat="1" ht="11.25"/>
    <row r="633" s="8" customFormat="1" ht="11.25"/>
    <row r="634" s="8" customFormat="1" ht="11.25"/>
    <row r="635" s="8" customFormat="1" ht="11.25"/>
    <row r="636" s="8" customFormat="1" ht="11.25"/>
    <row r="637" s="8" customFormat="1" ht="11.25"/>
    <row r="638" s="8" customFormat="1" ht="11.25"/>
    <row r="639" s="8" customFormat="1" ht="11.25"/>
    <row r="640" s="8" customFormat="1" ht="11.25"/>
    <row r="641" s="8" customFormat="1" ht="11.25"/>
    <row r="642" s="8" customFormat="1" ht="11.25"/>
    <row r="643" s="8" customFormat="1" ht="11.25"/>
    <row r="644" s="8" customFormat="1" ht="11.25"/>
    <row r="645" s="8" customFormat="1" ht="11.25"/>
    <row r="646" s="8" customFormat="1" ht="11.25"/>
    <row r="647" s="8" customFormat="1" ht="11.25"/>
    <row r="648" s="8" customFormat="1" ht="11.25"/>
    <row r="649" s="8" customFormat="1" ht="11.25"/>
    <row r="650" s="8" customFormat="1" ht="11.25"/>
    <row r="651" s="8" customFormat="1" ht="11.25"/>
    <row r="652" s="8" customFormat="1" ht="11.25"/>
    <row r="653" s="8" customFormat="1" ht="11.25"/>
    <row r="654" s="8" customFormat="1" ht="11.25"/>
    <row r="655" s="8" customFormat="1" ht="11.25"/>
    <row r="656" s="8" customFormat="1" ht="11.25"/>
    <row r="657" s="8" customFormat="1" ht="11.25"/>
    <row r="658" s="8" customFormat="1" ht="11.25"/>
    <row r="659" s="8" customFormat="1" ht="11.25"/>
    <row r="660" s="8" customFormat="1" ht="11.25"/>
    <row r="661" s="8" customFormat="1" ht="11.25"/>
    <row r="662" s="8" customFormat="1" ht="11.25"/>
    <row r="663" s="8" customFormat="1" ht="11.25"/>
    <row r="664" s="8" customFormat="1" ht="11.25"/>
    <row r="665" s="8" customFormat="1" ht="11.25"/>
    <row r="666" s="8" customFormat="1" ht="11.25"/>
    <row r="667" s="8" customFormat="1" ht="11.25"/>
    <row r="668" s="8" customFormat="1" ht="11.25"/>
    <row r="669" s="8" customFormat="1" ht="11.25"/>
    <row r="670" s="8" customFormat="1" ht="11.25"/>
    <row r="671" s="8" customFormat="1" ht="11.25"/>
    <row r="672" s="8" customFormat="1" ht="11.25"/>
    <row r="673" s="8" customFormat="1" ht="11.25"/>
    <row r="674" s="8" customFormat="1" ht="11.25"/>
    <row r="675" s="8" customFormat="1" ht="11.25"/>
    <row r="676" s="8" customFormat="1" ht="11.25"/>
    <row r="677" s="8" customFormat="1" ht="11.25"/>
    <row r="678" s="8" customFormat="1" ht="11.25"/>
    <row r="679" s="8" customFormat="1" ht="11.25"/>
    <row r="680" s="8" customFormat="1" ht="11.25"/>
    <row r="681" s="8" customFormat="1" ht="11.25"/>
    <row r="682" s="8" customFormat="1" ht="11.25"/>
    <row r="683" s="8" customFormat="1" ht="11.25"/>
    <row r="684" s="8" customFormat="1" ht="11.25"/>
    <row r="685" s="8" customFormat="1" ht="11.25"/>
    <row r="686" s="8" customFormat="1" ht="11.25"/>
    <row r="687" s="8" customFormat="1" ht="11.25"/>
    <row r="688" s="8" customFormat="1" ht="11.25"/>
    <row r="689" s="8" customFormat="1" ht="11.25"/>
    <row r="690" s="8" customFormat="1" ht="11.25"/>
    <row r="691" s="8" customFormat="1" ht="11.25"/>
    <row r="692" s="8" customFormat="1" ht="11.25"/>
    <row r="693" s="8" customFormat="1" ht="11.25"/>
    <row r="694" s="8" customFormat="1" ht="11.25"/>
    <row r="695" s="8" customFormat="1" ht="11.25"/>
    <row r="696" s="8" customFormat="1" ht="11.25"/>
    <row r="697" s="8" customFormat="1" ht="11.25"/>
    <row r="698" s="8" customFormat="1" ht="11.25"/>
    <row r="699" s="8" customFormat="1" ht="11.25"/>
    <row r="700" s="8" customFormat="1" ht="11.25"/>
    <row r="701" s="8" customFormat="1" ht="11.25"/>
    <row r="702" s="8" customFormat="1" ht="11.25"/>
    <row r="703" s="8" customFormat="1" ht="11.25"/>
    <row r="704" s="8" customFormat="1" ht="11.25"/>
    <row r="705" s="8" customFormat="1" ht="11.25"/>
    <row r="706" s="8" customFormat="1" ht="11.25"/>
    <row r="707" s="8" customFormat="1" ht="11.25"/>
    <row r="708" s="8" customFormat="1" ht="11.25"/>
    <row r="709" s="8" customFormat="1" ht="11.25"/>
    <row r="710" s="8" customFormat="1" ht="11.25"/>
    <row r="711" s="8" customFormat="1" ht="11.25"/>
    <row r="712" s="8" customFormat="1" ht="11.25"/>
    <row r="713" s="8" customFormat="1" ht="11.25"/>
    <row r="714" s="8" customFormat="1" ht="11.25"/>
    <row r="715" s="8" customFormat="1" ht="11.25"/>
    <row r="716" s="8" customFormat="1" ht="11.25"/>
    <row r="717" s="8" customFormat="1" ht="11.25"/>
    <row r="718" s="8" customFormat="1" ht="11.25"/>
    <row r="719" s="8" customFormat="1" ht="11.25"/>
    <row r="720" s="8" customFormat="1" ht="11.25"/>
    <row r="721" s="8" customFormat="1" ht="11.25"/>
    <row r="722" s="8" customFormat="1" ht="11.25"/>
    <row r="723" s="8" customFormat="1" ht="11.25"/>
    <row r="724" s="8" customFormat="1" ht="11.25"/>
    <row r="725" s="8" customFormat="1" ht="11.25"/>
    <row r="726" s="8" customFormat="1" ht="11.25"/>
    <row r="727" s="8" customFormat="1" ht="11.25"/>
    <row r="728" s="8" customFormat="1" ht="11.25"/>
    <row r="729" s="8" customFormat="1" ht="11.25"/>
    <row r="730" s="8" customFormat="1" ht="11.25"/>
    <row r="731" s="8" customFormat="1" ht="11.25"/>
    <row r="732" s="8" customFormat="1" ht="11.25"/>
    <row r="733" s="8" customFormat="1" ht="11.25"/>
    <row r="734" s="8" customFormat="1" ht="11.25"/>
    <row r="735" s="8" customFormat="1" ht="11.25"/>
    <row r="736" s="8" customFormat="1" ht="11.25"/>
    <row r="737" s="8" customFormat="1" ht="11.25"/>
    <row r="738" s="8" customFormat="1" ht="11.25"/>
    <row r="739" s="8" customFormat="1" ht="11.25"/>
    <row r="740" s="8" customFormat="1" ht="11.25"/>
    <row r="741" s="8" customFormat="1" ht="11.25"/>
    <row r="742" s="8" customFormat="1" ht="11.25"/>
    <row r="743" s="8" customFormat="1" ht="11.25"/>
    <row r="744" s="8" customFormat="1" ht="11.25"/>
    <row r="745" s="8" customFormat="1" ht="11.25"/>
    <row r="746" s="8" customFormat="1" ht="11.25"/>
    <row r="747" s="8" customFormat="1" ht="11.25"/>
    <row r="748" s="8" customFormat="1" ht="11.25"/>
    <row r="749" s="8" customFormat="1" ht="11.25"/>
    <row r="750" s="8" customFormat="1" ht="11.25"/>
    <row r="751" s="8" customFormat="1" ht="11.25"/>
    <row r="752" s="8" customFormat="1" ht="11.25"/>
    <row r="753" s="8" customFormat="1" ht="11.25"/>
    <row r="754" s="8" customFormat="1" ht="11.25"/>
    <row r="755" s="8" customFormat="1" ht="11.25"/>
    <row r="756" s="8" customFormat="1" ht="11.25"/>
    <row r="757" s="8" customFormat="1" ht="11.25"/>
    <row r="758" s="8" customFormat="1" ht="11.25"/>
    <row r="759" s="8" customFormat="1" ht="11.25"/>
    <row r="760" s="8" customFormat="1" ht="11.25"/>
    <row r="761" s="8" customFormat="1" ht="11.25"/>
    <row r="762" s="8" customFormat="1" ht="11.25"/>
    <row r="763" s="8" customFormat="1" ht="11.25"/>
    <row r="764" s="8" customFormat="1" ht="11.25"/>
    <row r="765" s="8" customFormat="1" ht="11.25"/>
    <row r="766" s="8" customFormat="1" ht="11.25"/>
    <row r="767" s="8" customFormat="1" ht="11.25"/>
    <row r="768" s="8" customFormat="1" ht="11.25"/>
    <row r="769" s="8" customFormat="1" ht="11.25"/>
    <row r="770" s="8" customFormat="1" ht="11.25"/>
    <row r="771" s="8" customFormat="1" ht="11.25"/>
    <row r="772" s="8" customFormat="1" ht="11.25"/>
    <row r="773" s="8" customFormat="1" ht="11.25"/>
    <row r="774" s="8" customFormat="1" ht="11.25"/>
    <row r="775" s="8" customFormat="1" ht="11.25"/>
    <row r="776" s="8" customFormat="1" ht="11.25"/>
    <row r="777" s="8" customFormat="1" ht="11.25"/>
    <row r="778" s="8" customFormat="1" ht="11.25"/>
    <row r="779" s="8" customFormat="1" ht="11.25"/>
    <row r="780" s="8" customFormat="1" ht="11.25"/>
    <row r="781" s="8" customFormat="1" ht="11.25"/>
    <row r="782" s="8" customFormat="1" ht="11.25"/>
    <row r="783" s="8" customFormat="1" ht="11.25"/>
    <row r="784" s="8" customFormat="1" ht="11.25"/>
    <row r="785" s="8" customFormat="1" ht="11.25"/>
    <row r="786" s="8" customFormat="1" ht="11.25"/>
    <row r="787" s="8" customFormat="1" ht="11.25"/>
    <row r="788" s="8" customFormat="1" ht="11.25"/>
    <row r="789" s="8" customFormat="1" ht="11.25"/>
    <row r="790" s="8" customFormat="1" ht="11.25"/>
    <row r="791" s="8" customFormat="1" ht="11.25"/>
    <row r="792" s="8" customFormat="1" ht="11.25"/>
    <row r="793" s="8" customFormat="1" ht="11.25"/>
    <row r="794" s="8" customFormat="1" ht="11.25"/>
    <row r="795" s="8" customFormat="1" ht="11.25"/>
    <row r="796" s="8" customFormat="1" ht="11.25"/>
    <row r="797" s="8" customFormat="1" ht="11.25"/>
    <row r="798" s="8" customFormat="1" ht="11.25"/>
    <row r="799" s="8" customFormat="1" ht="11.25"/>
    <row r="800" s="8" customFormat="1" ht="11.25"/>
    <row r="801" s="8" customFormat="1" ht="11.25"/>
    <row r="802" s="8" customFormat="1" ht="11.25"/>
    <row r="803" s="8" customFormat="1" ht="11.25"/>
    <row r="804" s="8" customFormat="1" ht="11.25"/>
    <row r="805" s="8" customFormat="1" ht="11.25"/>
    <row r="806" s="8" customFormat="1" ht="11.25"/>
    <row r="807" s="8" customFormat="1" ht="11.25"/>
    <row r="808" s="8" customFormat="1" ht="11.25"/>
    <row r="809" s="8" customFormat="1" ht="11.25"/>
    <row r="810" s="8" customFormat="1" ht="11.25"/>
    <row r="811" s="8" customFormat="1" ht="11.25"/>
    <row r="812" s="8" customFormat="1" ht="11.25"/>
    <row r="813" s="8" customFormat="1" ht="11.25"/>
    <row r="814" s="8" customFormat="1" ht="11.25"/>
    <row r="815" s="8" customFormat="1" ht="11.25"/>
    <row r="816" s="8" customFormat="1" ht="11.25"/>
    <row r="817" s="8" customFormat="1" ht="11.25"/>
    <row r="818" s="8" customFormat="1" ht="11.25"/>
    <row r="819" s="8" customFormat="1" ht="11.25"/>
    <row r="820" s="8" customFormat="1" ht="11.25"/>
    <row r="821" s="8" customFormat="1" ht="11.25"/>
    <row r="822" s="8" customFormat="1" ht="11.25"/>
    <row r="823" s="8" customFormat="1" ht="11.25"/>
    <row r="824" s="8" customFormat="1" ht="11.25"/>
    <row r="825" s="8" customFormat="1" ht="11.25"/>
    <row r="826" s="8" customFormat="1" ht="11.25"/>
    <row r="827" s="8" customFormat="1" ht="11.25"/>
    <row r="828" s="8" customFormat="1" ht="11.25"/>
    <row r="829" s="8" customFormat="1" ht="11.25"/>
    <row r="830" s="8" customFormat="1" ht="11.25"/>
    <row r="831" s="8" customFormat="1" ht="11.25"/>
    <row r="832" s="8" customFormat="1" ht="11.25"/>
    <row r="833" s="8" customFormat="1" ht="11.25"/>
    <row r="834" s="8" customFormat="1" ht="11.25"/>
    <row r="835" s="8" customFormat="1" ht="11.25"/>
    <row r="836" s="8" customFormat="1" ht="11.25"/>
    <row r="837" s="8" customFormat="1" ht="11.25"/>
    <row r="838" s="8" customFormat="1" ht="11.25"/>
    <row r="839" s="8" customFormat="1" ht="11.25"/>
    <row r="840" s="8" customFormat="1" ht="11.25"/>
    <row r="841" s="8" customFormat="1" ht="11.25"/>
    <row r="842" s="8" customFormat="1" ht="11.25"/>
    <row r="843" s="8" customFormat="1" ht="11.25"/>
    <row r="844" s="8" customFormat="1" ht="11.25"/>
    <row r="845" s="8" customFormat="1" ht="11.25"/>
    <row r="846" s="8" customFormat="1" ht="11.25"/>
    <row r="847" s="8" customFormat="1" ht="11.25"/>
    <row r="848" s="8" customFormat="1" ht="11.25"/>
    <row r="849" s="8" customFormat="1" ht="11.25"/>
    <row r="850" s="8" customFormat="1" ht="11.25"/>
    <row r="851" s="8" customFormat="1" ht="11.25"/>
    <row r="852" s="8" customFormat="1" ht="11.25"/>
    <row r="853" s="8" customFormat="1" ht="11.25"/>
    <row r="854" s="8" customFormat="1" ht="11.25"/>
    <row r="855" s="8" customFormat="1" ht="11.25"/>
    <row r="856" s="8" customFormat="1" ht="11.25"/>
    <row r="857" s="8" customFormat="1" ht="11.25"/>
    <row r="858" s="8" customFormat="1" ht="11.25"/>
    <row r="859" s="8" customFormat="1" ht="11.25"/>
    <row r="860" s="8" customFormat="1" ht="11.25"/>
    <row r="861" s="8" customFormat="1" ht="11.25"/>
    <row r="862" s="8" customFormat="1" ht="11.25"/>
    <row r="863" s="8" customFormat="1" ht="11.25"/>
    <row r="864" s="8" customFormat="1" ht="11.25"/>
    <row r="865" s="8" customFormat="1" ht="11.25"/>
    <row r="866" s="8" customFormat="1" ht="11.25"/>
    <row r="867" s="8" customFormat="1" ht="11.25"/>
    <row r="868" s="8" customFormat="1" ht="11.25"/>
    <row r="869" s="8" customFormat="1" ht="11.25"/>
    <row r="870" s="8" customFormat="1" ht="11.25"/>
    <row r="871" s="8" customFormat="1" ht="11.25"/>
    <row r="872" s="8" customFormat="1" ht="11.25"/>
    <row r="873" s="8" customFormat="1" ht="11.25"/>
    <row r="874" s="8" customFormat="1" ht="11.25"/>
    <row r="875" s="8" customFormat="1" ht="11.25"/>
    <row r="876" s="8" customFormat="1" ht="11.25"/>
    <row r="877" s="8" customFormat="1" ht="11.25"/>
    <row r="878" s="8" customFormat="1" ht="11.25"/>
    <row r="879" s="8" customFormat="1" ht="11.25"/>
    <row r="880" s="8" customFormat="1" ht="11.25"/>
    <row r="881" s="8" customFormat="1" ht="11.25"/>
    <row r="882" s="8" customFormat="1" ht="11.25"/>
    <row r="883" s="8" customFormat="1" ht="11.25"/>
    <row r="884" s="8" customFormat="1" ht="11.25"/>
    <row r="885" s="8" customFormat="1" ht="11.25"/>
    <row r="886" s="8" customFormat="1" ht="11.25"/>
    <row r="887" s="8" customFormat="1" ht="11.25"/>
    <row r="888" s="8" customFormat="1" ht="11.25"/>
    <row r="889" s="8" customFormat="1" ht="11.25"/>
    <row r="890" s="8" customFormat="1" ht="11.25"/>
    <row r="891" s="8" customFormat="1" ht="11.25"/>
    <row r="892" s="8" customFormat="1" ht="11.25"/>
    <row r="893" s="8" customFormat="1" ht="11.25"/>
    <row r="894" s="8" customFormat="1" ht="11.25"/>
    <row r="895" s="8" customFormat="1" ht="11.25"/>
    <row r="896" s="8" customFormat="1" ht="11.25"/>
    <row r="897" s="8" customFormat="1" ht="11.25"/>
    <row r="898" s="8" customFormat="1" ht="11.25"/>
    <row r="899" s="8" customFormat="1" ht="11.25"/>
    <row r="900" s="8" customFormat="1" ht="11.25"/>
    <row r="901" s="8" customFormat="1" ht="11.25"/>
    <row r="902" s="8" customFormat="1" ht="11.25"/>
    <row r="903" s="8" customFormat="1" ht="11.25"/>
    <row r="904" s="8" customFormat="1" ht="11.25"/>
    <row r="905" s="8" customFormat="1" ht="11.25"/>
    <row r="906" s="8" customFormat="1" ht="11.25"/>
    <row r="907" s="8" customFormat="1" ht="11.25"/>
    <row r="908" s="8" customFormat="1" ht="11.25"/>
    <row r="909" s="8" customFormat="1" ht="11.25"/>
    <row r="910" s="8" customFormat="1" ht="11.25"/>
    <row r="911" s="8" customFormat="1" ht="11.25"/>
    <row r="912" s="8" customFormat="1" ht="11.25"/>
    <row r="913" s="8" customFormat="1" ht="11.25"/>
    <row r="914" s="8" customFormat="1" ht="11.25"/>
    <row r="915" s="8" customFormat="1" ht="11.25"/>
    <row r="916" s="8" customFormat="1" ht="11.25"/>
    <row r="917" s="8" customFormat="1" ht="11.25"/>
    <row r="918" s="8" customFormat="1" ht="11.25"/>
    <row r="919" s="8" customFormat="1" ht="11.25"/>
    <row r="920" s="8" customFormat="1" ht="11.25"/>
    <row r="921" s="8" customFormat="1" ht="11.25"/>
    <row r="922" s="8" customFormat="1" ht="11.25"/>
    <row r="923" s="8" customFormat="1" ht="11.25"/>
    <row r="924" s="8" customFormat="1" ht="11.25"/>
    <row r="925" s="8" customFormat="1" ht="11.25"/>
    <row r="926" s="8" customFormat="1" ht="11.25"/>
    <row r="927" s="8" customFormat="1" ht="11.25"/>
    <row r="928" s="8" customFormat="1" ht="11.25"/>
    <row r="929" s="8" customFormat="1" ht="11.25"/>
    <row r="930" s="8" customFormat="1" ht="11.25"/>
    <row r="931" s="8" customFormat="1" ht="11.25"/>
    <row r="932" s="8" customFormat="1" ht="11.25"/>
    <row r="933" s="8" customFormat="1" ht="11.25"/>
    <row r="934" s="8" customFormat="1" ht="11.25"/>
    <row r="935" s="8" customFormat="1" ht="11.25"/>
    <row r="936" s="8" customFormat="1" ht="11.25"/>
    <row r="937" s="8" customFormat="1" ht="11.25"/>
    <row r="938" s="8" customFormat="1" ht="11.25"/>
    <row r="939" s="8" customFormat="1" ht="11.25"/>
    <row r="940" s="8" customFormat="1" ht="11.25"/>
    <row r="941" s="8" customFormat="1" ht="11.25"/>
    <row r="942" s="8" customFormat="1" ht="11.25"/>
    <row r="943" s="8" customFormat="1" ht="11.25"/>
    <row r="944" s="8" customFormat="1" ht="11.25"/>
    <row r="945" s="8" customFormat="1" ht="11.25"/>
    <row r="946" s="8" customFormat="1" ht="11.25"/>
    <row r="947" s="8" customFormat="1" ht="11.25"/>
    <row r="948" s="8" customFormat="1" ht="11.25"/>
    <row r="949" s="8" customFormat="1" ht="11.25"/>
    <row r="950" s="8" customFormat="1" ht="11.25"/>
    <row r="951" s="8" customFormat="1" ht="11.25"/>
    <row r="952" s="8" customFormat="1" ht="11.25"/>
    <row r="953" s="8" customFormat="1" ht="11.25"/>
    <row r="954" s="8" customFormat="1" ht="11.25"/>
    <row r="955" s="8" customFormat="1" ht="11.25"/>
    <row r="956" s="8" customFormat="1" ht="11.25"/>
    <row r="957" s="8" customFormat="1" ht="11.25"/>
    <row r="958" s="8" customFormat="1" ht="11.25"/>
    <row r="959" s="8" customFormat="1" ht="11.25"/>
    <row r="960" s="8" customFormat="1" ht="11.25"/>
    <row r="961" s="8" customFormat="1" ht="11.25"/>
    <row r="962" s="8" customFormat="1" ht="11.25"/>
    <row r="963" s="8" customFormat="1" ht="11.25"/>
    <row r="964" s="8" customFormat="1" ht="11.25"/>
    <row r="965" s="8" customFormat="1" ht="11.25"/>
    <row r="966" s="8" customFormat="1" ht="11.25"/>
    <row r="967" s="8" customFormat="1" ht="11.25"/>
    <row r="968" s="8" customFormat="1" ht="11.25"/>
    <row r="969" s="8" customFormat="1" ht="11.25"/>
    <row r="970" s="8" customFormat="1" ht="11.25"/>
    <row r="971" s="8" customFormat="1" ht="11.25"/>
    <row r="972" s="8" customFormat="1" ht="11.25"/>
    <row r="973" s="8" customFormat="1" ht="11.25"/>
    <row r="974" s="8" customFormat="1" ht="11.25"/>
    <row r="975" s="8" customFormat="1" ht="11.25"/>
    <row r="976" s="8" customFormat="1" ht="11.25"/>
    <row r="977" s="8" customFormat="1" ht="11.25"/>
    <row r="978" s="8" customFormat="1" ht="11.25"/>
    <row r="979" s="8" customFormat="1" ht="11.25"/>
    <row r="980" s="8" customFormat="1" ht="11.25"/>
    <row r="981" s="8" customFormat="1" ht="11.25"/>
    <row r="982" s="8" customFormat="1" ht="11.25"/>
    <row r="983" s="8" customFormat="1" ht="11.25"/>
    <row r="984" s="8" customFormat="1" ht="11.25"/>
    <row r="985" s="8" customFormat="1" ht="11.25"/>
    <row r="986" s="8" customFormat="1" ht="11.25"/>
    <row r="987" s="8" customFormat="1" ht="11.25"/>
    <row r="988" s="8" customFormat="1" ht="11.25"/>
    <row r="989" s="8" customFormat="1" ht="11.25"/>
    <row r="990" s="8" customFormat="1" ht="11.25"/>
    <row r="991" s="8" customFormat="1" ht="11.25"/>
    <row r="992" s="8" customFormat="1" ht="11.25"/>
    <row r="993" s="8" customFormat="1" ht="11.25"/>
    <row r="994" s="8" customFormat="1" ht="11.25"/>
    <row r="995" s="8" customFormat="1" ht="11.25"/>
    <row r="996" s="8" customFormat="1" ht="11.25"/>
    <row r="997" s="8" customFormat="1" ht="11.25"/>
    <row r="998" s="8" customFormat="1" ht="11.25"/>
    <row r="999" s="8" customFormat="1" ht="11.25"/>
    <row r="1000" s="8" customFormat="1" ht="11.25"/>
    <row r="1001" s="8" customFormat="1" ht="11.25"/>
    <row r="1002" s="8" customFormat="1" ht="11.25"/>
    <row r="1003" s="8" customFormat="1" ht="11.25"/>
    <row r="1004" s="8" customFormat="1" ht="11.25"/>
    <row r="1005" s="8" customFormat="1" ht="11.25"/>
    <row r="1006" s="8" customFormat="1" ht="11.25"/>
    <row r="1007" s="8" customFormat="1" ht="11.25"/>
    <row r="1008" s="8" customFormat="1" ht="11.25"/>
    <row r="1009" s="8" customFormat="1" ht="11.25"/>
    <row r="1010" s="8" customFormat="1" ht="11.25"/>
    <row r="1011" s="8" customFormat="1" ht="11.25"/>
    <row r="1012" s="8" customFormat="1" ht="11.25"/>
    <row r="1013" s="8" customFormat="1" ht="11.25"/>
    <row r="1014" s="8" customFormat="1" ht="11.25"/>
    <row r="1015" s="8" customFormat="1" ht="11.25"/>
    <row r="1016" s="8" customFormat="1" ht="11.25"/>
    <row r="1017" s="8" customFormat="1" ht="11.25"/>
    <row r="1018" s="8" customFormat="1" ht="11.25"/>
    <row r="1019" s="8" customFormat="1" ht="11.25"/>
    <row r="1020" s="8" customFormat="1" ht="11.25"/>
    <row r="1021" s="8" customFormat="1" ht="11.25"/>
    <row r="1022" s="8" customFormat="1" ht="11.25"/>
    <row r="1023" s="8" customFormat="1" ht="11.25"/>
    <row r="1024" s="8" customFormat="1" ht="11.25"/>
    <row r="1025" s="8" customFormat="1" ht="11.25"/>
    <row r="1026" s="8" customFormat="1" ht="11.25"/>
    <row r="1027" s="8" customFormat="1" ht="11.25"/>
    <row r="1028" s="8" customFormat="1" ht="11.25"/>
    <row r="1029" s="8" customFormat="1" ht="11.25"/>
    <row r="1030" s="8" customFormat="1" ht="11.25"/>
    <row r="1031" s="8" customFormat="1" ht="11.25"/>
    <row r="1032" s="8" customFormat="1" ht="11.25"/>
    <row r="1033" s="8" customFormat="1" ht="11.25"/>
    <row r="1034" s="8" customFormat="1" ht="11.25"/>
    <row r="1035" s="8" customFormat="1" ht="11.25"/>
    <row r="1036" s="8" customFormat="1" ht="11.25"/>
    <row r="1037" s="8" customFormat="1" ht="11.25"/>
    <row r="1038" s="8" customFormat="1" ht="11.25"/>
    <row r="1039" s="8" customFormat="1" ht="11.25"/>
    <row r="1040" s="8" customFormat="1" ht="11.25"/>
    <row r="1041" s="8" customFormat="1" ht="11.25"/>
    <row r="1042" s="8" customFormat="1" ht="11.25"/>
    <row r="1043" s="8" customFormat="1" ht="11.25"/>
    <row r="1044" s="8" customFormat="1" ht="11.25"/>
    <row r="1045" s="8" customFormat="1" ht="11.25"/>
    <row r="1046" s="8" customFormat="1" ht="11.25"/>
    <row r="1047" s="8" customFormat="1" ht="11.25"/>
    <row r="1048" s="8" customFormat="1" ht="11.25"/>
    <row r="1049" s="8" customFormat="1" ht="11.25"/>
    <row r="1050" s="8" customFormat="1" ht="11.25"/>
    <row r="1051" s="8" customFormat="1" ht="11.25"/>
    <row r="1052" s="8" customFormat="1" ht="11.25"/>
    <row r="1053" s="8" customFormat="1" ht="11.25"/>
    <row r="1054" s="8" customFormat="1" ht="11.25"/>
    <row r="1055" s="8" customFormat="1" ht="11.25"/>
    <row r="1056" s="8" customFormat="1" ht="11.25"/>
    <row r="1057" s="8" customFormat="1" ht="11.25"/>
    <row r="1058" s="8" customFormat="1" ht="11.25"/>
    <row r="1059" s="8" customFormat="1" ht="11.25"/>
    <row r="1060" s="8" customFormat="1" ht="11.25"/>
    <row r="1061" s="8" customFormat="1" ht="11.25"/>
    <row r="1062" s="8" customFormat="1" ht="11.25"/>
    <row r="1063" s="8" customFormat="1" ht="11.25"/>
    <row r="1064" s="8" customFormat="1" ht="11.25"/>
    <row r="1065" s="8" customFormat="1" ht="11.25"/>
    <row r="1066" s="8" customFormat="1" ht="11.25"/>
    <row r="1067" s="8" customFormat="1" ht="11.25"/>
    <row r="1068" s="8" customFormat="1" ht="11.25"/>
    <row r="1069" s="8" customFormat="1" ht="11.25"/>
    <row r="1070" s="8" customFormat="1" ht="11.25"/>
    <row r="1071" s="8" customFormat="1" ht="11.25"/>
    <row r="1072" s="8" customFormat="1" ht="11.25"/>
    <row r="1073" s="8" customFormat="1" ht="11.25"/>
    <row r="1074" s="8" customFormat="1" ht="11.25"/>
    <row r="1075" s="8" customFormat="1" ht="11.25"/>
    <row r="1076" s="8" customFormat="1" ht="11.25"/>
    <row r="1077" s="8" customFormat="1" ht="11.25"/>
    <row r="1078" s="8" customFormat="1" ht="11.25"/>
    <row r="1079" s="8" customFormat="1" ht="11.25"/>
    <row r="1080" s="8" customFormat="1" ht="11.25"/>
    <row r="1081" s="8" customFormat="1" ht="11.25"/>
    <row r="1082" s="8" customFormat="1" ht="11.25"/>
    <row r="1083" s="8" customFormat="1" ht="11.25"/>
    <row r="1084" s="8" customFormat="1" ht="11.25"/>
    <row r="1085" s="8" customFormat="1" ht="11.25"/>
    <row r="1086" s="8" customFormat="1" ht="11.25"/>
    <row r="1087" s="8" customFormat="1" ht="11.25"/>
    <row r="1088" s="8" customFormat="1" ht="11.25"/>
    <row r="1089" s="8" customFormat="1" ht="11.25"/>
    <row r="1090" s="8" customFormat="1" ht="11.25"/>
    <row r="1091" s="8" customFormat="1" ht="11.25"/>
    <row r="1092" s="8" customFormat="1" ht="11.25"/>
    <row r="1093" s="8" customFormat="1" ht="11.25"/>
    <row r="1094" s="8" customFormat="1" ht="11.25"/>
    <row r="1095" s="8" customFormat="1" ht="11.25"/>
    <row r="1096" s="8" customFormat="1" ht="11.25"/>
    <row r="1097" s="8" customFormat="1" ht="11.25"/>
    <row r="1098" s="8" customFormat="1" ht="11.25"/>
    <row r="1099" s="8" customFormat="1" ht="11.25"/>
    <row r="1100" s="8" customFormat="1" ht="11.25"/>
    <row r="1101" s="8" customFormat="1" ht="11.25"/>
    <row r="1102" s="8" customFormat="1" ht="11.25"/>
    <row r="1103" s="8" customFormat="1" ht="11.25"/>
    <row r="1104" s="8" customFormat="1" ht="11.25"/>
    <row r="1105" s="8" customFormat="1" ht="11.25"/>
    <row r="1106" s="8" customFormat="1" ht="11.25"/>
    <row r="1107" s="8" customFormat="1" ht="11.25"/>
    <row r="1108" s="8" customFormat="1" ht="11.25"/>
    <row r="1109" s="8" customFormat="1" ht="11.25"/>
    <row r="1110" s="8" customFormat="1" ht="11.25"/>
    <row r="1111" s="8" customFormat="1" ht="11.25"/>
    <row r="1112" s="8" customFormat="1" ht="11.25"/>
    <row r="1113" s="8" customFormat="1" ht="11.25"/>
    <row r="1114" s="8" customFormat="1" ht="11.25"/>
    <row r="1115" s="8" customFormat="1" ht="11.25"/>
    <row r="1116" s="8" customFormat="1" ht="11.25"/>
    <row r="1117" s="8" customFormat="1" ht="11.25"/>
    <row r="1118" s="8" customFormat="1" ht="11.25"/>
    <row r="1119" s="8" customFormat="1" ht="11.25"/>
    <row r="1120" s="8" customFormat="1" ht="11.25"/>
    <row r="1121" s="8" customFormat="1" ht="11.25"/>
    <row r="1122" s="8" customFormat="1" ht="11.25"/>
    <row r="1123" s="8" customFormat="1" ht="11.25"/>
    <row r="1124" s="8" customFormat="1" ht="11.25"/>
    <row r="1125" s="8" customFormat="1" ht="11.25"/>
    <row r="1126" s="8" customFormat="1" ht="11.25"/>
    <row r="1127" s="8" customFormat="1" ht="11.25"/>
    <row r="1128" s="8" customFormat="1" ht="11.25"/>
    <row r="1129" s="8" customFormat="1" ht="11.25"/>
    <row r="1130" s="8" customFormat="1" ht="11.25"/>
    <row r="1131" s="8" customFormat="1" ht="11.25"/>
    <row r="1132" s="8" customFormat="1" ht="11.25"/>
    <row r="1133" s="8" customFormat="1" ht="11.25"/>
    <row r="1134" s="8" customFormat="1" ht="11.25"/>
    <row r="1135" s="8" customFormat="1" ht="11.25"/>
    <row r="1136" s="8" customFormat="1" ht="11.25"/>
    <row r="1137" s="8" customFormat="1" ht="11.25"/>
    <row r="1138" s="8" customFormat="1" ht="11.25"/>
    <row r="1139" s="8" customFormat="1" ht="11.25"/>
    <row r="1140" s="8" customFormat="1" ht="11.25"/>
    <row r="1141" s="8" customFormat="1" ht="11.25"/>
    <row r="1142" s="8" customFormat="1" ht="11.25"/>
    <row r="1143" s="8" customFormat="1" ht="11.25"/>
    <row r="1144" s="8" customFormat="1" ht="11.25"/>
    <row r="1145" s="8" customFormat="1" ht="11.25"/>
    <row r="1146" s="8" customFormat="1" ht="11.25"/>
    <row r="1147" s="8" customFormat="1" ht="11.25"/>
    <row r="1148" s="8" customFormat="1" ht="11.25"/>
    <row r="1149" s="8" customFormat="1" ht="11.25"/>
    <row r="1150" s="8" customFormat="1" ht="11.25"/>
    <row r="1151" s="8" customFormat="1" ht="11.25"/>
    <row r="1152" s="8" customFormat="1" ht="11.25"/>
    <row r="1153" spans="1:11" s="8" customFormat="1" ht="11.25"/>
    <row r="1154" spans="1:11" s="8" customFormat="1" ht="11.25"/>
    <row r="1155" spans="1:11" s="8" customFormat="1" ht="11.25"/>
    <row r="1156" spans="1:11" s="8" customFormat="1" ht="11.25"/>
    <row r="1157" spans="1:11" s="8" customFormat="1" ht="11.25"/>
    <row r="1158" spans="1:11" s="8" customFormat="1" ht="11.25"/>
    <row r="1159" spans="1:11">
      <c r="A1159" s="8"/>
      <c r="B1159" s="8"/>
      <c r="C1159" s="8"/>
      <c r="D1159" s="8"/>
      <c r="E1159" s="8"/>
      <c r="F1159" s="8"/>
      <c r="G1159" s="8"/>
      <c r="H1159" s="8"/>
      <c r="I1159" s="8"/>
      <c r="J1159" s="8"/>
      <c r="K1159" s="8"/>
    </row>
    <row r="1160" spans="1:11">
      <c r="A1160" s="8"/>
      <c r="B1160" s="8"/>
      <c r="C1160" s="8"/>
      <c r="D1160" s="8"/>
      <c r="E1160" s="8"/>
      <c r="F1160" s="8"/>
      <c r="G1160" s="8"/>
      <c r="H1160" s="8"/>
      <c r="I1160" s="8"/>
      <c r="J1160" s="8"/>
      <c r="K1160" s="8"/>
    </row>
    <row r="1161" spans="1:11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</row>
  </sheetData>
  <mergeCells count="20">
    <mergeCell ref="D12:E12"/>
    <mergeCell ref="D11:E11"/>
    <mergeCell ref="A1:C6"/>
    <mergeCell ref="D1:I4"/>
    <mergeCell ref="D5:F5"/>
    <mergeCell ref="G5:I5"/>
    <mergeCell ref="D6:F6"/>
    <mergeCell ref="G6:I6"/>
    <mergeCell ref="D10:E10"/>
    <mergeCell ref="A25:B25"/>
    <mergeCell ref="A27:I27"/>
    <mergeCell ref="A36:B36"/>
    <mergeCell ref="G15:G16"/>
    <mergeCell ref="H15:H16"/>
    <mergeCell ref="I15:I16"/>
    <mergeCell ref="A17:I17"/>
    <mergeCell ref="D15:F15"/>
    <mergeCell ref="A15:A16"/>
    <mergeCell ref="B15:B16"/>
    <mergeCell ref="C15:C16"/>
  </mergeCells>
  <phoneticPr fontId="0" type="noConversion"/>
  <printOptions horizontalCentered="1" verticalCentered="1"/>
  <pageMargins left="0.39370078740157483" right="0" top="0.98425196850393704" bottom="0.98425196850393704" header="0" footer="0"/>
  <pageSetup paperSize="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61"/>
  <sheetViews>
    <sheetView showGridLines="0" topLeftCell="A12" workbookViewId="0">
      <selection activeCell="G38" sqref="G38"/>
    </sheetView>
  </sheetViews>
  <sheetFormatPr baseColWidth="10" defaultRowHeight="12.75"/>
  <cols>
    <col min="1" max="1" width="6.85546875" style="5" customWidth="1"/>
    <col min="2" max="2" width="23.28515625" style="5" customWidth="1"/>
    <col min="3" max="3" width="10" style="5" customWidth="1"/>
    <col min="4" max="4" width="19.85546875" style="5" customWidth="1"/>
    <col min="5" max="5" width="11.28515625" style="5" customWidth="1"/>
    <col min="6" max="6" width="11.42578125" style="5" hidden="1" customWidth="1"/>
    <col min="7" max="7" width="12.7109375" style="5" bestFit="1" customWidth="1"/>
    <col min="8" max="8" width="14.140625" style="5" bestFit="1" customWidth="1"/>
    <col min="9" max="9" width="11.42578125" style="5"/>
    <col min="10" max="10" width="13.28515625" style="5" customWidth="1"/>
    <col min="11" max="16384" width="11.42578125" style="5"/>
  </cols>
  <sheetData>
    <row r="1" spans="1:11" ht="16.5" customHeight="1">
      <c r="A1" s="247"/>
      <c r="B1" s="248"/>
      <c r="C1" s="249"/>
      <c r="D1" s="256" t="str">
        <f>+'[1]POA-01'!D1:I4</f>
        <v>PLAN OPERATIVO ANUAL DE INVERSIONES - POAI - 2011, VERSIÓN 4</v>
      </c>
      <c r="E1" s="257"/>
      <c r="F1" s="257"/>
      <c r="G1" s="257"/>
      <c r="H1" s="257"/>
      <c r="I1" s="258"/>
      <c r="J1" s="176"/>
    </row>
    <row r="2" spans="1:11" ht="13.5" customHeight="1">
      <c r="A2" s="250"/>
      <c r="B2" s="251"/>
      <c r="C2" s="252"/>
      <c r="D2" s="259"/>
      <c r="E2" s="260"/>
      <c r="F2" s="260"/>
      <c r="G2" s="260"/>
      <c r="H2" s="260"/>
      <c r="I2" s="261"/>
      <c r="J2" s="176"/>
    </row>
    <row r="3" spans="1:11">
      <c r="A3" s="250"/>
      <c r="B3" s="251"/>
      <c r="C3" s="252"/>
      <c r="D3" s="259"/>
      <c r="E3" s="260"/>
      <c r="F3" s="260"/>
      <c r="G3" s="260"/>
      <c r="H3" s="260"/>
      <c r="I3" s="261"/>
      <c r="J3" s="176" t="s">
        <v>291</v>
      </c>
    </row>
    <row r="4" spans="1:11">
      <c r="A4" s="250"/>
      <c r="B4" s="251"/>
      <c r="C4" s="252"/>
      <c r="D4" s="262"/>
      <c r="E4" s="263"/>
      <c r="F4" s="263"/>
      <c r="G4" s="263"/>
      <c r="H4" s="263"/>
      <c r="I4" s="264"/>
      <c r="J4" s="176" t="s">
        <v>313</v>
      </c>
    </row>
    <row r="5" spans="1:11" ht="13.5">
      <c r="A5" s="250"/>
      <c r="B5" s="251"/>
      <c r="C5" s="252"/>
      <c r="D5" s="265" t="s">
        <v>293</v>
      </c>
      <c r="E5" s="266"/>
      <c r="F5" s="267"/>
      <c r="G5" s="265" t="s">
        <v>294</v>
      </c>
      <c r="H5" s="266"/>
      <c r="I5" s="266"/>
      <c r="J5" s="176"/>
    </row>
    <row r="6" spans="1:11" ht="13.5">
      <c r="A6" s="253"/>
      <c r="B6" s="254"/>
      <c r="C6" s="255"/>
      <c r="D6" s="265">
        <v>0</v>
      </c>
      <c r="E6" s="266"/>
      <c r="F6" s="267"/>
      <c r="G6" s="265" t="str">
        <f>'[1]POA-01'!G6:I6</f>
        <v>20 de Agosto de 2011</v>
      </c>
      <c r="H6" s="266"/>
      <c r="I6" s="266"/>
      <c r="J6" s="176"/>
    </row>
    <row r="7" spans="1:11" s="10" customFormat="1" ht="15" customHeight="1">
      <c r="A7" s="177"/>
      <c r="B7" s="310"/>
      <c r="C7" s="310"/>
      <c r="D7" s="174"/>
      <c r="E7" s="313"/>
      <c r="F7" s="313"/>
      <c r="G7" s="104"/>
      <c r="H7" s="104"/>
      <c r="I7" s="104"/>
      <c r="J7" s="305"/>
      <c r="K7" s="305"/>
    </row>
    <row r="8" spans="1:11" s="10" customFormat="1" ht="14.25">
      <c r="A8" s="9" t="s">
        <v>7</v>
      </c>
      <c r="B8" s="9"/>
      <c r="C8" s="25" t="s">
        <v>310</v>
      </c>
      <c r="E8" s="15"/>
      <c r="F8" s="15"/>
      <c r="G8" s="15"/>
      <c r="H8" s="15"/>
      <c r="I8" s="15"/>
      <c r="J8" s="15"/>
      <c r="K8" s="11"/>
    </row>
    <row r="9" spans="1:11" s="8" customFormat="1" ht="14.25" customHeight="1">
      <c r="A9" s="11" t="s">
        <v>8</v>
      </c>
      <c r="B9" s="11"/>
      <c r="C9" s="312">
        <f>+'POA-01'!C8</f>
        <v>839303602</v>
      </c>
      <c r="D9" s="312"/>
      <c r="E9" s="15"/>
      <c r="F9" s="15"/>
      <c r="G9" s="15"/>
      <c r="H9" s="15"/>
      <c r="I9" s="15"/>
      <c r="J9" s="15"/>
      <c r="K9" s="11"/>
    </row>
    <row r="10" spans="1:11" s="12" customFormat="1" ht="15">
      <c r="A10" s="11" t="s">
        <v>10</v>
      </c>
      <c r="B10" s="11"/>
      <c r="C10" s="86">
        <v>0</v>
      </c>
      <c r="D10" s="15"/>
      <c r="E10" s="15"/>
      <c r="F10" s="15"/>
      <c r="G10" s="15"/>
      <c r="H10" s="15"/>
      <c r="I10" s="15"/>
      <c r="J10" s="15"/>
      <c r="K10" s="11"/>
    </row>
    <row r="11" spans="1:11" s="8" customFormat="1" ht="12.75" customHeight="1">
      <c r="A11" s="11" t="s">
        <v>9</v>
      </c>
      <c r="B11" s="11"/>
      <c r="C11" s="312">
        <f>+'POA-01'!C10</f>
        <v>839303602</v>
      </c>
      <c r="D11" s="312"/>
      <c r="E11" s="15"/>
      <c r="F11" s="15"/>
      <c r="G11" s="15"/>
      <c r="H11" s="15"/>
      <c r="I11" s="15"/>
      <c r="J11" s="15"/>
      <c r="K11" s="11"/>
    </row>
    <row r="12" spans="1:11" s="8" customFormat="1" ht="11.25"/>
    <row r="13" spans="1:11" s="8" customFormat="1" thickBot="1">
      <c r="A13" s="16" t="s">
        <v>47</v>
      </c>
      <c r="B13" s="16"/>
      <c r="C13" s="12"/>
      <c r="D13" s="13" t="s">
        <v>48</v>
      </c>
      <c r="E13" s="12"/>
      <c r="F13" s="12"/>
      <c r="G13" s="12"/>
      <c r="H13" s="12"/>
      <c r="I13" s="12"/>
      <c r="J13" s="12"/>
      <c r="K13" s="12"/>
    </row>
    <row r="14" spans="1:11" s="8" customFormat="1" ht="12" thickBot="1">
      <c r="A14" s="75" t="s">
        <v>49</v>
      </c>
      <c r="B14" s="307" t="s">
        <v>33</v>
      </c>
      <c r="C14" s="308"/>
      <c r="D14" s="76" t="s">
        <v>25</v>
      </c>
    </row>
    <row r="15" spans="1:11" s="8" customFormat="1">
      <c r="A15" s="122">
        <v>2</v>
      </c>
      <c r="B15" s="309" t="s">
        <v>68</v>
      </c>
      <c r="C15" s="309"/>
      <c r="D15" s="234">
        <f>SUM(D16:D31)</f>
        <v>115530735</v>
      </c>
    </row>
    <row r="16" spans="1:11" s="8" customFormat="1" ht="15" customHeight="1">
      <c r="A16" s="122" t="s">
        <v>242</v>
      </c>
      <c r="B16" s="306" t="s">
        <v>243</v>
      </c>
      <c r="C16" s="306"/>
      <c r="D16" s="235">
        <f>+'POA-04'!G15</f>
        <v>8000000</v>
      </c>
    </row>
    <row r="17" spans="1:8" s="8" customFormat="1" ht="15" customHeight="1">
      <c r="A17" s="122" t="s">
        <v>244</v>
      </c>
      <c r="B17" s="306" t="s">
        <v>245</v>
      </c>
      <c r="C17" s="306"/>
      <c r="D17" s="235">
        <f>+'POA-03'!D17+'POA-04'!G25</f>
        <v>84150000</v>
      </c>
    </row>
    <row r="18" spans="1:8" s="8" customFormat="1" ht="15" customHeight="1">
      <c r="A18" s="226" t="s">
        <v>246</v>
      </c>
      <c r="B18" s="311" t="s">
        <v>247</v>
      </c>
      <c r="C18" s="311"/>
      <c r="D18" s="235">
        <v>0</v>
      </c>
    </row>
    <row r="19" spans="1:8" s="8" customFormat="1" ht="13.5" customHeight="1">
      <c r="A19" s="226" t="s">
        <v>248</v>
      </c>
      <c r="B19" s="311" t="s">
        <v>249</v>
      </c>
      <c r="C19" s="311"/>
      <c r="D19" s="236">
        <v>0</v>
      </c>
    </row>
    <row r="20" spans="1:8" s="8" customFormat="1">
      <c r="A20" s="226" t="s">
        <v>250</v>
      </c>
      <c r="B20" s="311" t="s">
        <v>251</v>
      </c>
      <c r="C20" s="311"/>
      <c r="D20" s="235"/>
    </row>
    <row r="21" spans="1:8" s="8" customFormat="1" ht="13.5" customHeight="1">
      <c r="A21" s="226" t="s">
        <v>252</v>
      </c>
      <c r="B21" s="311" t="s">
        <v>253</v>
      </c>
      <c r="C21" s="311"/>
      <c r="D21" s="236">
        <v>7455735</v>
      </c>
    </row>
    <row r="22" spans="1:8" s="8" customFormat="1" ht="15" customHeight="1">
      <c r="A22" s="226" t="s">
        <v>254</v>
      </c>
      <c r="B22" s="311" t="s">
        <v>255</v>
      </c>
      <c r="C22" s="311"/>
      <c r="D22" s="235">
        <v>0</v>
      </c>
    </row>
    <row r="23" spans="1:8" s="8" customFormat="1" ht="15" customHeight="1">
      <c r="A23" s="226" t="s">
        <v>256</v>
      </c>
      <c r="B23" s="311" t="s">
        <v>257</v>
      </c>
      <c r="C23" s="311"/>
      <c r="D23" s="235">
        <v>7187500</v>
      </c>
    </row>
    <row r="24" spans="1:8" s="8" customFormat="1">
      <c r="A24" s="226" t="s">
        <v>258</v>
      </c>
      <c r="B24" s="311" t="s">
        <v>259</v>
      </c>
      <c r="C24" s="311"/>
      <c r="D24" s="235">
        <v>0</v>
      </c>
    </row>
    <row r="25" spans="1:8" s="8" customFormat="1" ht="15" customHeight="1">
      <c r="A25" s="226" t="s">
        <v>260</v>
      </c>
      <c r="B25" s="311" t="s">
        <v>261</v>
      </c>
      <c r="C25" s="311"/>
      <c r="D25" s="235">
        <v>0</v>
      </c>
    </row>
    <row r="26" spans="1:8" s="8" customFormat="1" ht="15" customHeight="1">
      <c r="A26" s="226" t="s">
        <v>262</v>
      </c>
      <c r="B26" s="311" t="s">
        <v>263</v>
      </c>
      <c r="C26" s="311"/>
      <c r="D26" s="236">
        <v>2575000</v>
      </c>
    </row>
    <row r="27" spans="1:8" s="8" customFormat="1" ht="15" customHeight="1">
      <c r="A27" s="226" t="s">
        <v>264</v>
      </c>
      <c r="B27" s="311" t="s">
        <v>265</v>
      </c>
      <c r="C27" s="311"/>
      <c r="D27" s="235">
        <v>3162500</v>
      </c>
    </row>
    <row r="28" spans="1:8" s="8" customFormat="1" ht="15" customHeight="1">
      <c r="A28" s="226" t="s">
        <v>266</v>
      </c>
      <c r="B28" s="311" t="s">
        <v>267</v>
      </c>
      <c r="C28" s="311"/>
      <c r="D28" s="235">
        <v>0</v>
      </c>
    </row>
    <row r="29" spans="1:8" s="8" customFormat="1">
      <c r="A29" s="226" t="s">
        <v>268</v>
      </c>
      <c r="B29" s="311" t="s">
        <v>269</v>
      </c>
      <c r="C29" s="311"/>
      <c r="D29" s="235">
        <v>0</v>
      </c>
      <c r="H29" s="166"/>
    </row>
    <row r="30" spans="1:8" s="8" customFormat="1">
      <c r="A30" s="226" t="s">
        <v>270</v>
      </c>
      <c r="B30" s="311" t="s">
        <v>126</v>
      </c>
      <c r="C30" s="311"/>
      <c r="D30" s="236">
        <v>3000000</v>
      </c>
      <c r="H30" s="167"/>
    </row>
    <row r="31" spans="1:8" s="8" customFormat="1" ht="15" customHeight="1">
      <c r="A31" s="226" t="s">
        <v>271</v>
      </c>
      <c r="B31" s="311" t="s">
        <v>272</v>
      </c>
      <c r="C31" s="311"/>
      <c r="D31" s="235"/>
      <c r="H31" s="166"/>
    </row>
    <row r="32" spans="1:8" s="8" customFormat="1">
      <c r="A32" s="227">
        <v>3000</v>
      </c>
      <c r="B32" s="304" t="s">
        <v>109</v>
      </c>
      <c r="C32" s="304"/>
      <c r="D32" s="232">
        <v>0</v>
      </c>
    </row>
    <row r="33" spans="1:7" s="8" customFormat="1">
      <c r="A33" s="227">
        <v>4000</v>
      </c>
      <c r="B33" s="304" t="s">
        <v>110</v>
      </c>
      <c r="C33" s="304"/>
      <c r="D33" s="233">
        <v>308261021</v>
      </c>
      <c r="G33" s="237">
        <f>+D33-D36</f>
        <v>247891307</v>
      </c>
    </row>
    <row r="34" spans="1:7" s="8" customFormat="1">
      <c r="A34" s="227">
        <v>5000</v>
      </c>
      <c r="B34" s="304" t="s">
        <v>111</v>
      </c>
      <c r="C34" s="304"/>
      <c r="D34" s="233">
        <f>277460738+659</f>
        <v>277461397</v>
      </c>
    </row>
    <row r="35" spans="1:7" s="8" customFormat="1">
      <c r="A35" s="227">
        <v>6000</v>
      </c>
      <c r="B35" s="304" t="s">
        <v>314</v>
      </c>
      <c r="C35" s="304"/>
      <c r="D35" s="232">
        <f>+'POA-02'!J23</f>
        <v>77680734.538646862</v>
      </c>
    </row>
    <row r="36" spans="1:7" s="8" customFormat="1">
      <c r="A36" s="227">
        <v>7000</v>
      </c>
      <c r="B36" s="304" t="s">
        <v>315</v>
      </c>
      <c r="C36" s="304"/>
      <c r="D36" s="232">
        <f>+'POA-02'!J16</f>
        <v>60369714</v>
      </c>
    </row>
    <row r="37" spans="1:7" s="8" customFormat="1" ht="11.25"/>
    <row r="38" spans="1:7" s="8" customFormat="1" ht="11.25">
      <c r="D38" s="237">
        <f>+D15+D33+D34+D35+D36</f>
        <v>839303601.53864682</v>
      </c>
    </row>
    <row r="39" spans="1:7" s="8" customFormat="1" ht="11.25"/>
    <row r="40" spans="1:7" s="8" customFormat="1" ht="11.25">
      <c r="D40" s="231"/>
    </row>
    <row r="41" spans="1:7" s="8" customFormat="1" ht="11.25"/>
    <row r="42" spans="1:7" s="8" customFormat="1" ht="11.25">
      <c r="D42" s="237"/>
    </row>
    <row r="43" spans="1:7" s="8" customFormat="1" ht="11.25"/>
    <row r="44" spans="1:7" s="8" customFormat="1" ht="11.25"/>
    <row r="45" spans="1:7" s="8" customFormat="1" ht="11.25"/>
    <row r="46" spans="1:7" s="8" customFormat="1" ht="11.25"/>
    <row r="47" spans="1:7" s="8" customFormat="1" ht="11.25"/>
    <row r="48" spans="1:7" s="8" customFormat="1" ht="11.25"/>
    <row r="49" s="8" customFormat="1" ht="11.25"/>
    <row r="50" s="8" customFormat="1" ht="11.25"/>
    <row r="51" s="8" customFormat="1" ht="11.25"/>
    <row r="52" s="8" customFormat="1" ht="11.25"/>
    <row r="53" s="8" customFormat="1" ht="11.25"/>
    <row r="54" s="8" customFormat="1" ht="11.25"/>
    <row r="55" s="8" customFormat="1" ht="11.25"/>
    <row r="56" s="8" customFormat="1" ht="11.25"/>
    <row r="57" s="8" customFormat="1" ht="11.25"/>
    <row r="58" s="8" customFormat="1" ht="11.25"/>
    <row r="59" s="8" customFormat="1" ht="11.25"/>
    <row r="60" s="8" customFormat="1" ht="11.25"/>
    <row r="61" s="8" customFormat="1" ht="11.25"/>
    <row r="62" s="8" customFormat="1" ht="11.25"/>
    <row r="63" s="8" customFormat="1" ht="11.25"/>
    <row r="64" s="8" customFormat="1" ht="11.25"/>
    <row r="65" s="8" customFormat="1" ht="11.25"/>
    <row r="66" s="8" customFormat="1" ht="11.25"/>
    <row r="67" s="8" customFormat="1" ht="11.25"/>
    <row r="68" s="8" customFormat="1" ht="11.25"/>
    <row r="69" s="8" customFormat="1" ht="11.25"/>
    <row r="70" s="8" customFormat="1" ht="11.25"/>
    <row r="71" s="8" customFormat="1" ht="11.25"/>
    <row r="72" s="8" customFormat="1" ht="11.25"/>
    <row r="73" s="8" customFormat="1" ht="11.25"/>
    <row r="74" s="8" customFormat="1" ht="11.25"/>
    <row r="75" s="8" customFormat="1" ht="11.25"/>
    <row r="76" s="8" customFormat="1" ht="11.25"/>
    <row r="77" s="8" customFormat="1" ht="11.25"/>
    <row r="78" s="8" customFormat="1" ht="11.25"/>
    <row r="79" s="8" customFormat="1" ht="11.25"/>
    <row r="80" s="8" customFormat="1" ht="11.25"/>
    <row r="81" s="8" customFormat="1" ht="11.25"/>
    <row r="82" s="8" customFormat="1" ht="11.25"/>
    <row r="83" s="8" customFormat="1" ht="11.25"/>
    <row r="84" s="8" customFormat="1" ht="11.25"/>
    <row r="85" s="8" customFormat="1" ht="11.25"/>
    <row r="86" s="8" customFormat="1" ht="11.25"/>
    <row r="87" s="8" customFormat="1" ht="11.25"/>
    <row r="88" s="8" customFormat="1" ht="11.25"/>
    <row r="89" s="8" customFormat="1" ht="11.25"/>
    <row r="90" s="8" customFormat="1" ht="11.25"/>
    <row r="91" s="8" customFormat="1" ht="11.25"/>
    <row r="92" s="8" customFormat="1" ht="11.25"/>
    <row r="93" s="8" customFormat="1" ht="11.25"/>
    <row r="94" s="8" customFormat="1" ht="11.25"/>
    <row r="95" s="8" customFormat="1" ht="11.25"/>
    <row r="96" s="8" customFormat="1" ht="11.25"/>
    <row r="97" s="8" customFormat="1" ht="11.25"/>
    <row r="98" s="8" customFormat="1" ht="11.25"/>
    <row r="99" s="8" customFormat="1" ht="11.25"/>
    <row r="100" s="8" customFormat="1" ht="11.25"/>
    <row r="101" s="8" customFormat="1" ht="11.25"/>
    <row r="102" s="8" customFormat="1" ht="11.25"/>
    <row r="103" s="8" customFormat="1" ht="11.25"/>
    <row r="104" s="8" customFormat="1" ht="11.25"/>
    <row r="105" s="8" customFormat="1" ht="11.25"/>
    <row r="106" s="8" customFormat="1" ht="11.25"/>
    <row r="107" s="8" customFormat="1" ht="11.25"/>
    <row r="108" s="8" customFormat="1" ht="11.25"/>
    <row r="109" s="8" customFormat="1" ht="11.25"/>
    <row r="110" s="8" customFormat="1" ht="11.25"/>
    <row r="111" s="8" customFormat="1" ht="11.25"/>
    <row r="112" s="8" customFormat="1" ht="11.25"/>
    <row r="113" s="8" customFormat="1" ht="11.25"/>
    <row r="114" s="8" customFormat="1" ht="11.25"/>
    <row r="115" s="8" customFormat="1" ht="11.25"/>
    <row r="116" s="8" customFormat="1" ht="11.25"/>
    <row r="117" s="8" customFormat="1" ht="11.25"/>
    <row r="118" s="8" customFormat="1" ht="11.25"/>
    <row r="119" s="8" customFormat="1" ht="11.25"/>
    <row r="120" s="8" customFormat="1" ht="11.25"/>
    <row r="121" s="8" customFormat="1" ht="11.25"/>
    <row r="122" s="8" customFormat="1" ht="11.25"/>
    <row r="123" s="8" customFormat="1" ht="11.25"/>
    <row r="124" s="8" customFormat="1" ht="11.25"/>
    <row r="125" s="8" customFormat="1" ht="11.25"/>
    <row r="126" s="8" customFormat="1" ht="11.25"/>
    <row r="127" s="8" customFormat="1" ht="11.25"/>
    <row r="128" s="8" customFormat="1" ht="11.25"/>
    <row r="129" s="8" customFormat="1" ht="11.25"/>
    <row r="130" s="8" customFormat="1" ht="11.25"/>
    <row r="131" s="8" customFormat="1" ht="11.25"/>
    <row r="132" s="8" customFormat="1" ht="11.25"/>
    <row r="133" s="8" customFormat="1" ht="11.25"/>
    <row r="134" s="8" customFormat="1" ht="11.25"/>
    <row r="135" s="8" customFormat="1" ht="11.25"/>
    <row r="136" s="8" customFormat="1" ht="11.25"/>
    <row r="137" s="8" customFormat="1" ht="11.25"/>
    <row r="138" s="8" customFormat="1" ht="11.25"/>
    <row r="139" s="8" customFormat="1" ht="11.25"/>
    <row r="140" s="8" customFormat="1" ht="11.25"/>
    <row r="141" s="8" customFormat="1" ht="11.25"/>
    <row r="142" s="8" customFormat="1" ht="11.25"/>
    <row r="143" s="8" customFormat="1" ht="11.25"/>
    <row r="144" s="8" customFormat="1" ht="11.25"/>
    <row r="145" s="8" customFormat="1" ht="11.25"/>
    <row r="146" s="8" customFormat="1" ht="11.25"/>
    <row r="147" s="8" customFormat="1" ht="11.25"/>
    <row r="148" s="8" customFormat="1" ht="11.25"/>
    <row r="149" s="8" customFormat="1" ht="11.25"/>
    <row r="150" s="8" customFormat="1" ht="11.25"/>
    <row r="151" s="8" customFormat="1" ht="11.25"/>
    <row r="152" s="8" customFormat="1" ht="11.25"/>
    <row r="153" s="8" customFormat="1" ht="11.25"/>
    <row r="154" s="8" customFormat="1" ht="11.25"/>
    <row r="155" s="8" customFormat="1" ht="11.25"/>
    <row r="156" s="8" customFormat="1" ht="11.25"/>
    <row r="157" s="8" customFormat="1" ht="11.25"/>
    <row r="158" s="8" customFormat="1" ht="11.25"/>
    <row r="159" s="8" customFormat="1" ht="11.25"/>
    <row r="160" s="8" customFormat="1" ht="11.25"/>
    <row r="161" s="8" customFormat="1" ht="11.25"/>
    <row r="162" s="8" customFormat="1" ht="11.25"/>
    <row r="163" s="8" customFormat="1" ht="11.25"/>
    <row r="164" s="8" customFormat="1" ht="11.25"/>
    <row r="165" s="8" customFormat="1" ht="11.25"/>
    <row r="166" s="8" customFormat="1" ht="11.25"/>
    <row r="167" s="8" customFormat="1" ht="11.25"/>
    <row r="168" s="8" customFormat="1" ht="11.25"/>
    <row r="169" s="8" customFormat="1" ht="11.25"/>
    <row r="170" s="8" customFormat="1" ht="11.25"/>
    <row r="171" s="8" customFormat="1" ht="11.25"/>
    <row r="172" s="8" customFormat="1" ht="11.25"/>
    <row r="173" s="8" customFormat="1" ht="11.25"/>
    <row r="174" s="8" customFormat="1" ht="11.25"/>
    <row r="175" s="8" customFormat="1" ht="11.25"/>
    <row r="176" s="8" customFormat="1" ht="11.25"/>
    <row r="177" s="8" customFormat="1" ht="11.25"/>
    <row r="178" s="8" customFormat="1" ht="11.25"/>
    <row r="179" s="8" customFormat="1" ht="11.25"/>
    <row r="180" s="8" customFormat="1" ht="11.25"/>
    <row r="181" s="8" customFormat="1" ht="11.25"/>
    <row r="182" s="8" customFormat="1" ht="11.25"/>
    <row r="183" s="8" customFormat="1" ht="11.25"/>
    <row r="184" s="8" customFormat="1" ht="11.25"/>
    <row r="185" s="8" customFormat="1" ht="11.25"/>
    <row r="186" s="8" customFormat="1" ht="11.25"/>
    <row r="187" s="8" customFormat="1" ht="11.25"/>
    <row r="188" s="8" customFormat="1" ht="11.25"/>
    <row r="189" s="8" customFormat="1" ht="11.25"/>
    <row r="190" s="8" customFormat="1" ht="11.25"/>
    <row r="191" s="8" customFormat="1" ht="11.25"/>
    <row r="192" s="8" customFormat="1" ht="11.25"/>
    <row r="193" s="8" customFormat="1" ht="11.25"/>
    <row r="194" s="8" customFormat="1" ht="11.25"/>
    <row r="195" s="8" customFormat="1" ht="11.25"/>
    <row r="196" s="8" customFormat="1" ht="11.25"/>
    <row r="197" s="8" customFormat="1" ht="11.25"/>
    <row r="198" s="8" customFormat="1" ht="11.25"/>
    <row r="199" s="8" customFormat="1" ht="11.25"/>
    <row r="200" s="8" customFormat="1" ht="11.25"/>
    <row r="201" s="8" customFormat="1" ht="11.25"/>
    <row r="202" s="8" customFormat="1" ht="11.25"/>
    <row r="203" s="8" customFormat="1" ht="11.25"/>
    <row r="204" s="8" customFormat="1" ht="11.25"/>
    <row r="205" s="8" customFormat="1" ht="11.25"/>
    <row r="206" s="8" customFormat="1" ht="11.25"/>
    <row r="207" s="8" customFormat="1" ht="11.25"/>
    <row r="208" s="8" customFormat="1" ht="11.25"/>
    <row r="209" s="8" customFormat="1" ht="11.25"/>
    <row r="210" s="8" customFormat="1" ht="11.25"/>
    <row r="211" s="8" customFormat="1" ht="11.25"/>
    <row r="212" s="8" customFormat="1" ht="11.25"/>
    <row r="213" s="8" customFormat="1" ht="11.25"/>
    <row r="214" s="8" customFormat="1" ht="11.25"/>
    <row r="215" s="8" customFormat="1" ht="11.25"/>
    <row r="216" s="8" customFormat="1" ht="11.25"/>
    <row r="217" s="8" customFormat="1" ht="11.25"/>
    <row r="218" s="8" customFormat="1" ht="11.25"/>
    <row r="219" s="8" customFormat="1" ht="11.25"/>
    <row r="220" s="8" customFormat="1" ht="11.25"/>
    <row r="221" s="8" customFormat="1" ht="11.25"/>
    <row r="222" s="8" customFormat="1" ht="11.25"/>
    <row r="223" s="8" customFormat="1" ht="11.25"/>
    <row r="224" s="8" customFormat="1" ht="11.25"/>
    <row r="225" s="8" customFormat="1" ht="11.25"/>
    <row r="226" s="8" customFormat="1" ht="11.25"/>
    <row r="227" s="8" customFormat="1" ht="11.25"/>
    <row r="228" s="8" customFormat="1" ht="11.25"/>
    <row r="229" s="8" customFormat="1" ht="11.25"/>
    <row r="230" s="8" customFormat="1" ht="11.25"/>
    <row r="231" s="8" customFormat="1" ht="11.25"/>
    <row r="232" s="8" customFormat="1" ht="11.25"/>
    <row r="233" s="8" customFormat="1" ht="11.25"/>
    <row r="234" s="8" customFormat="1" ht="11.25"/>
    <row r="235" s="8" customFormat="1" ht="11.25"/>
    <row r="236" s="8" customFormat="1" ht="11.25"/>
    <row r="237" s="8" customFormat="1" ht="11.25"/>
    <row r="238" s="8" customFormat="1" ht="11.25"/>
    <row r="239" s="8" customFormat="1" ht="11.25"/>
    <row r="240" s="8" customFormat="1" ht="11.25"/>
    <row r="241" s="8" customFormat="1" ht="11.25"/>
    <row r="242" s="8" customFormat="1" ht="11.25"/>
    <row r="243" s="8" customFormat="1" ht="11.25"/>
    <row r="244" s="8" customFormat="1" ht="11.25"/>
    <row r="245" s="8" customFormat="1" ht="11.25"/>
    <row r="246" s="8" customFormat="1" ht="11.25"/>
    <row r="247" s="8" customFormat="1" ht="11.25"/>
    <row r="248" s="8" customFormat="1" ht="11.25"/>
    <row r="249" s="8" customFormat="1" ht="11.25"/>
    <row r="250" s="8" customFormat="1" ht="11.25"/>
    <row r="251" s="8" customFormat="1" ht="11.25"/>
    <row r="252" s="8" customFormat="1" ht="11.25"/>
    <row r="253" s="8" customFormat="1" ht="11.25"/>
    <row r="254" s="8" customFormat="1" ht="11.25"/>
    <row r="255" s="8" customFormat="1" ht="11.25"/>
    <row r="256" s="8" customFormat="1" ht="11.25"/>
    <row r="257" s="8" customFormat="1" ht="11.25"/>
    <row r="258" s="8" customFormat="1" ht="11.25"/>
    <row r="259" s="8" customFormat="1" ht="11.25"/>
    <row r="260" s="8" customFormat="1" ht="11.25"/>
    <row r="261" s="8" customFormat="1" ht="11.25"/>
    <row r="262" s="8" customFormat="1" ht="11.25"/>
    <row r="263" s="8" customFormat="1" ht="11.25"/>
    <row r="264" s="8" customFormat="1" ht="11.25"/>
    <row r="265" s="8" customFormat="1" ht="11.25"/>
    <row r="266" s="8" customFormat="1" ht="11.25"/>
    <row r="267" s="8" customFormat="1" ht="11.25"/>
    <row r="268" s="8" customFormat="1" ht="11.25"/>
    <row r="269" s="8" customFormat="1" ht="11.25"/>
    <row r="270" s="8" customFormat="1" ht="11.25"/>
    <row r="271" s="8" customFormat="1" ht="11.25"/>
    <row r="272" s="8" customFormat="1" ht="11.25"/>
    <row r="273" s="8" customFormat="1" ht="11.25"/>
    <row r="274" s="8" customFormat="1" ht="11.25"/>
    <row r="275" s="8" customFormat="1" ht="11.25"/>
    <row r="276" s="8" customFormat="1" ht="11.25"/>
    <row r="277" s="8" customFormat="1" ht="11.25"/>
    <row r="278" s="8" customFormat="1" ht="11.25"/>
    <row r="279" s="8" customFormat="1" ht="11.25"/>
    <row r="280" s="8" customFormat="1" ht="11.25"/>
    <row r="281" s="8" customFormat="1" ht="11.25"/>
    <row r="282" s="8" customFormat="1" ht="11.25"/>
    <row r="283" s="8" customFormat="1" ht="11.25"/>
    <row r="284" s="8" customFormat="1" ht="11.25"/>
    <row r="285" s="8" customFormat="1" ht="11.25"/>
    <row r="286" s="8" customFormat="1" ht="11.25"/>
    <row r="287" s="8" customFormat="1" ht="11.25"/>
    <row r="288" s="8" customFormat="1" ht="11.25"/>
    <row r="289" s="8" customFormat="1" ht="11.25"/>
    <row r="290" s="8" customFormat="1" ht="11.25"/>
    <row r="291" s="8" customFormat="1" ht="11.25"/>
    <row r="292" s="8" customFormat="1" ht="11.25"/>
    <row r="293" s="8" customFormat="1" ht="11.25"/>
    <row r="294" s="8" customFormat="1" ht="11.25"/>
    <row r="295" s="8" customFormat="1" ht="11.25"/>
    <row r="296" s="8" customFormat="1" ht="11.25"/>
    <row r="297" s="8" customFormat="1" ht="11.25"/>
    <row r="298" s="8" customFormat="1" ht="11.25"/>
    <row r="299" s="8" customFormat="1" ht="11.25"/>
    <row r="300" s="8" customFormat="1" ht="11.25"/>
    <row r="301" s="8" customFormat="1" ht="11.25"/>
    <row r="302" s="8" customFormat="1" ht="11.25"/>
    <row r="303" s="8" customFormat="1" ht="11.25"/>
    <row r="304" s="8" customFormat="1" ht="11.25"/>
    <row r="305" s="8" customFormat="1" ht="11.25"/>
    <row r="306" s="8" customFormat="1" ht="11.25"/>
    <row r="307" s="8" customFormat="1" ht="11.25"/>
    <row r="308" s="8" customFormat="1" ht="11.25"/>
    <row r="309" s="8" customFormat="1" ht="11.25"/>
    <row r="310" s="8" customFormat="1" ht="11.25"/>
    <row r="311" s="8" customFormat="1" ht="11.25"/>
    <row r="312" s="8" customFormat="1" ht="11.25"/>
    <row r="313" s="8" customFormat="1" ht="11.25"/>
    <row r="314" s="8" customFormat="1" ht="11.25"/>
    <row r="315" s="8" customFormat="1" ht="11.25"/>
    <row r="316" s="8" customFormat="1" ht="11.25"/>
    <row r="317" s="8" customFormat="1" ht="11.25"/>
    <row r="318" s="8" customFormat="1" ht="11.25"/>
    <row r="319" s="8" customFormat="1" ht="11.25"/>
    <row r="320" s="8" customFormat="1" ht="11.25"/>
    <row r="321" s="8" customFormat="1" ht="11.25"/>
    <row r="322" s="8" customFormat="1" ht="11.25"/>
    <row r="323" s="8" customFormat="1" ht="11.25"/>
    <row r="324" s="8" customFormat="1" ht="11.25"/>
    <row r="325" s="8" customFormat="1" ht="11.25"/>
    <row r="326" s="8" customFormat="1" ht="11.25"/>
    <row r="327" s="8" customFormat="1" ht="11.25"/>
    <row r="328" s="8" customFormat="1" ht="11.25"/>
    <row r="329" s="8" customFormat="1" ht="11.25"/>
    <row r="330" s="8" customFormat="1" ht="11.25"/>
    <row r="331" s="8" customFormat="1" ht="11.25"/>
    <row r="332" s="8" customFormat="1" ht="11.25"/>
    <row r="333" s="8" customFormat="1" ht="11.25"/>
    <row r="334" s="8" customFormat="1" ht="11.25"/>
    <row r="335" s="8" customFormat="1" ht="11.25"/>
    <row r="336" s="8" customFormat="1" ht="11.25"/>
    <row r="337" s="8" customFormat="1" ht="11.25"/>
    <row r="338" s="8" customFormat="1" ht="11.25"/>
    <row r="339" s="8" customFormat="1" ht="11.25"/>
    <row r="340" s="8" customFormat="1" ht="11.25"/>
    <row r="341" s="8" customFormat="1" ht="11.25"/>
    <row r="342" s="8" customFormat="1" ht="11.25"/>
    <row r="343" s="8" customFormat="1" ht="11.25"/>
    <row r="344" s="8" customFormat="1" ht="11.25"/>
    <row r="345" s="8" customFormat="1" ht="11.25"/>
    <row r="346" s="8" customFormat="1" ht="11.25"/>
    <row r="347" s="8" customFormat="1" ht="11.25"/>
    <row r="348" s="8" customFormat="1" ht="11.25"/>
    <row r="349" s="8" customFormat="1" ht="11.25"/>
    <row r="350" s="8" customFormat="1" ht="11.25"/>
    <row r="351" s="8" customFormat="1" ht="11.25"/>
    <row r="352" s="8" customFormat="1" ht="11.25"/>
    <row r="353" spans="1:11" s="8" customFormat="1" ht="11.25"/>
    <row r="354" spans="1:11" s="8" customFormat="1" ht="11.25"/>
    <row r="355" spans="1:11" s="8" customFormat="1" ht="11.25"/>
    <row r="356" spans="1:11" s="8" customFormat="1" ht="11.25"/>
    <row r="357" spans="1:11" s="8" customFormat="1" ht="11.25"/>
    <row r="358" spans="1:11" s="8" customFormat="1" ht="11.25"/>
    <row r="359" spans="1:1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</row>
    <row r="360" spans="1:1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</row>
    <row r="361" spans="1:1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</row>
  </sheetData>
  <mergeCells count="34">
    <mergeCell ref="E7:F7"/>
    <mergeCell ref="A1:C6"/>
    <mergeCell ref="D1:I4"/>
    <mergeCell ref="D5:F5"/>
    <mergeCell ref="G5:I5"/>
    <mergeCell ref="D6:F6"/>
    <mergeCell ref="G6:I6"/>
    <mergeCell ref="B26:C26"/>
    <mergeCell ref="B27:C27"/>
    <mergeCell ref="B28:C28"/>
    <mergeCell ref="B29:C29"/>
    <mergeCell ref="C9:D9"/>
    <mergeCell ref="C11:D11"/>
    <mergeCell ref="B34:C34"/>
    <mergeCell ref="B30:C30"/>
    <mergeCell ref="B31:C31"/>
    <mergeCell ref="B32:C32"/>
    <mergeCell ref="B33:C33"/>
    <mergeCell ref="B35:C35"/>
    <mergeCell ref="B36:C36"/>
    <mergeCell ref="J7:K7"/>
    <mergeCell ref="B17:C17"/>
    <mergeCell ref="B14:C14"/>
    <mergeCell ref="B15:C15"/>
    <mergeCell ref="B16:C16"/>
    <mergeCell ref="B7:C7"/>
    <mergeCell ref="B25:C25"/>
    <mergeCell ref="B18:C18"/>
    <mergeCell ref="B19:C19"/>
    <mergeCell ref="B20:C20"/>
    <mergeCell ref="B21:C21"/>
    <mergeCell ref="B22:C22"/>
    <mergeCell ref="B23:C23"/>
    <mergeCell ref="B24:C24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11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C58"/>
  <sheetViews>
    <sheetView topLeftCell="A5" zoomScaleNormal="100" workbookViewId="0">
      <selection activeCell="Q53" sqref="Q53"/>
    </sheetView>
  </sheetViews>
  <sheetFormatPr baseColWidth="10" defaultRowHeight="10.5"/>
  <cols>
    <col min="1" max="1" width="6.42578125" style="52" customWidth="1"/>
    <col min="2" max="2" width="19.28515625" style="52" customWidth="1"/>
    <col min="3" max="3" width="13.42578125" style="52" bestFit="1" customWidth="1"/>
    <col min="4" max="4" width="10.42578125" style="52" customWidth="1"/>
    <col min="5" max="5" width="11.85546875" style="52" customWidth="1"/>
    <col min="6" max="6" width="11.28515625" style="52" customWidth="1"/>
    <col min="7" max="7" width="10.7109375" style="52" customWidth="1"/>
    <col min="8" max="8" width="10.5703125" style="52" customWidth="1"/>
    <col min="9" max="9" width="10.28515625" style="52" customWidth="1"/>
    <col min="10" max="10" width="13.42578125" style="52" customWidth="1"/>
    <col min="11" max="11" width="10.85546875" style="52" customWidth="1"/>
    <col min="12" max="12" width="11" style="52" customWidth="1"/>
    <col min="13" max="13" width="10.85546875" style="52" customWidth="1"/>
    <col min="14" max="14" width="11.7109375" style="52" customWidth="1"/>
    <col min="15" max="15" width="10.85546875" style="52" customWidth="1"/>
    <col min="16" max="16" width="13.140625" style="52" customWidth="1"/>
    <col min="17" max="17" width="10.140625" style="52" customWidth="1"/>
    <col min="18" max="18" width="11.28515625" style="52" customWidth="1"/>
    <col min="19" max="19" width="14.42578125" style="52" customWidth="1"/>
    <col min="20" max="16384" width="11.42578125" style="52"/>
  </cols>
  <sheetData>
    <row r="1" spans="1:29" ht="15" customHeight="1">
      <c r="A1" s="247"/>
      <c r="B1" s="248"/>
      <c r="C1" s="249"/>
      <c r="D1" s="256" t="str">
        <f>+'[1]POA-01'!D1:I4</f>
        <v>PLAN OPERATIVO ANUAL DE INVERSIONES - POAI - 2011, VERSIÓN 4</v>
      </c>
      <c r="E1" s="257"/>
      <c r="F1" s="257"/>
      <c r="G1" s="257"/>
      <c r="H1" s="257"/>
      <c r="I1" s="258"/>
      <c r="J1" s="176"/>
    </row>
    <row r="2" spans="1:29" ht="15" customHeight="1">
      <c r="A2" s="250"/>
      <c r="B2" s="251"/>
      <c r="C2" s="252"/>
      <c r="D2" s="259"/>
      <c r="E2" s="260"/>
      <c r="F2" s="260"/>
      <c r="G2" s="260"/>
      <c r="H2" s="260"/>
      <c r="I2" s="261"/>
      <c r="J2" s="176"/>
    </row>
    <row r="3" spans="1:29" ht="16.5" customHeight="1">
      <c r="A3" s="250"/>
      <c r="B3" s="251"/>
      <c r="C3" s="252"/>
      <c r="D3" s="259"/>
      <c r="E3" s="260"/>
      <c r="F3" s="260"/>
      <c r="G3" s="260"/>
      <c r="H3" s="260"/>
      <c r="I3" s="261"/>
      <c r="J3" s="176" t="s">
        <v>291</v>
      </c>
    </row>
    <row r="4" spans="1:29" ht="16.5" customHeight="1">
      <c r="A4" s="250"/>
      <c r="B4" s="251"/>
      <c r="C4" s="252"/>
      <c r="D4" s="262"/>
      <c r="E4" s="263"/>
      <c r="F4" s="263"/>
      <c r="G4" s="263"/>
      <c r="H4" s="263"/>
      <c r="I4" s="264"/>
      <c r="J4" s="176" t="s">
        <v>292</v>
      </c>
    </row>
    <row r="5" spans="1:29" ht="15.75" customHeight="1">
      <c r="A5" s="250"/>
      <c r="B5" s="251"/>
      <c r="C5" s="252"/>
      <c r="D5" s="265" t="s">
        <v>293</v>
      </c>
      <c r="E5" s="266"/>
      <c r="F5" s="267"/>
      <c r="G5" s="265" t="s">
        <v>294</v>
      </c>
      <c r="H5" s="266"/>
      <c r="I5" s="266"/>
      <c r="J5" s="176"/>
    </row>
    <row r="6" spans="1:29" ht="14.25" customHeight="1">
      <c r="A6" s="253"/>
      <c r="B6" s="254"/>
      <c r="C6" s="255"/>
      <c r="D6" s="265">
        <v>0</v>
      </c>
      <c r="E6" s="266"/>
      <c r="F6" s="267"/>
      <c r="G6" s="265" t="str">
        <f>'[1]POA-01'!G6:I6</f>
        <v>20 de Agosto de 2011</v>
      </c>
      <c r="H6" s="266"/>
      <c r="I6" s="266"/>
      <c r="J6" s="176"/>
    </row>
    <row r="7" spans="1:29" ht="15.75" customHeight="1">
      <c r="D7" s="177"/>
      <c r="E7" s="329"/>
      <c r="F7" s="329"/>
      <c r="G7" s="329"/>
      <c r="H7" s="329"/>
      <c r="I7" s="329"/>
      <c r="J7" s="329"/>
      <c r="K7" s="329"/>
      <c r="L7" s="329"/>
      <c r="M7" s="100"/>
      <c r="N7" s="100"/>
      <c r="O7" s="102"/>
      <c r="P7" s="102"/>
      <c r="Q7" s="102"/>
      <c r="R7" s="102"/>
      <c r="S7" s="102"/>
    </row>
    <row r="8" spans="1:29" ht="14.25" customHeight="1">
      <c r="D8" s="177"/>
      <c r="E8" s="316"/>
      <c r="F8" s="316"/>
      <c r="G8" s="316"/>
      <c r="H8" s="173"/>
      <c r="I8" s="319"/>
      <c r="J8" s="319"/>
      <c r="K8" s="319"/>
      <c r="L8" s="319"/>
      <c r="M8" s="305"/>
      <c r="N8" s="305"/>
      <c r="O8" s="102"/>
      <c r="P8" s="102"/>
      <c r="Q8" s="102"/>
      <c r="R8" s="102"/>
      <c r="S8" s="102"/>
    </row>
    <row r="9" spans="1:29" ht="14.25" customHeight="1">
      <c r="D9" s="177"/>
      <c r="E9" s="310"/>
      <c r="F9" s="310"/>
      <c r="G9" s="310"/>
      <c r="H9" s="173"/>
      <c r="I9" s="310"/>
      <c r="J9" s="310"/>
      <c r="K9" s="310"/>
      <c r="L9" s="310"/>
      <c r="M9" s="305"/>
      <c r="N9" s="305"/>
      <c r="O9" s="102"/>
      <c r="P9" s="102"/>
      <c r="Q9" s="102"/>
      <c r="R9" s="102"/>
      <c r="S9" s="102"/>
      <c r="T9" s="99"/>
      <c r="U9" s="99"/>
      <c r="V9" s="99"/>
      <c r="W9" s="99"/>
      <c r="X9" s="99"/>
      <c r="Y9" s="99"/>
      <c r="Z9" s="99"/>
      <c r="AA9" s="99"/>
      <c r="AB9" s="99"/>
      <c r="AC9" s="99"/>
    </row>
    <row r="10" spans="1:29" ht="11.25" customHeight="1"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55"/>
      <c r="P10" s="55"/>
      <c r="Q10" s="55"/>
      <c r="R10" s="56"/>
    </row>
    <row r="11" spans="1:29" ht="13.5" customHeight="1">
      <c r="A11" s="317" t="s">
        <v>116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18"/>
    </row>
    <row r="12" spans="1:29" ht="11.25" thickBot="1">
      <c r="D12" s="53"/>
      <c r="E12" s="54"/>
      <c r="F12" s="55"/>
      <c r="G12" s="55"/>
      <c r="H12" s="55"/>
      <c r="I12" s="55"/>
      <c r="J12" s="55"/>
      <c r="K12" s="55"/>
      <c r="L12" s="55"/>
      <c r="M12" s="55"/>
      <c r="N12" s="55"/>
    </row>
    <row r="13" spans="1:29" ht="11.25" customHeight="1" thickTop="1" thickBot="1">
      <c r="A13" s="320" t="s">
        <v>49</v>
      </c>
      <c r="B13" s="322" t="s">
        <v>26</v>
      </c>
      <c r="C13" s="324" t="s">
        <v>118</v>
      </c>
      <c r="D13" s="326" t="s">
        <v>52</v>
      </c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8"/>
      <c r="P13" s="314" t="s">
        <v>29</v>
      </c>
    </row>
    <row r="14" spans="1:29" ht="13.5" customHeight="1" thickBot="1">
      <c r="A14" s="321"/>
      <c r="B14" s="323"/>
      <c r="C14" s="325"/>
      <c r="D14" s="80" t="s">
        <v>53</v>
      </c>
      <c r="E14" s="81" t="s">
        <v>54</v>
      </c>
      <c r="F14" s="81" t="s">
        <v>55</v>
      </c>
      <c r="G14" s="81" t="s">
        <v>56</v>
      </c>
      <c r="H14" s="81" t="s">
        <v>57</v>
      </c>
      <c r="I14" s="81" t="s">
        <v>58</v>
      </c>
      <c r="J14" s="81" t="s">
        <v>59</v>
      </c>
      <c r="K14" s="81" t="s">
        <v>60</v>
      </c>
      <c r="L14" s="81" t="s">
        <v>61</v>
      </c>
      <c r="M14" s="81" t="s">
        <v>62</v>
      </c>
      <c r="N14" s="81" t="s">
        <v>63</v>
      </c>
      <c r="O14" s="82" t="s">
        <v>64</v>
      </c>
      <c r="P14" s="315"/>
    </row>
    <row r="15" spans="1:29">
      <c r="A15" s="107">
        <v>1000</v>
      </c>
      <c r="B15" s="78" t="s">
        <v>65</v>
      </c>
      <c r="C15" s="60">
        <f>C16+C17</f>
        <v>138050448.53864688</v>
      </c>
      <c r="D15" s="95">
        <f t="shared" ref="D15:O15" si="0">D16+D17</f>
        <v>0</v>
      </c>
      <c r="E15" s="95">
        <f t="shared" si="0"/>
        <v>0</v>
      </c>
      <c r="F15" s="95">
        <f t="shared" si="0"/>
        <v>6661619</v>
      </c>
      <c r="G15" s="95">
        <f t="shared" si="0"/>
        <v>6661619</v>
      </c>
      <c r="H15" s="95">
        <f t="shared" si="0"/>
        <v>6661619</v>
      </c>
      <c r="I15" s="95">
        <f t="shared" si="0"/>
        <v>6661619</v>
      </c>
      <c r="J15" s="95">
        <f t="shared" si="0"/>
        <v>6661619</v>
      </c>
      <c r="K15" s="95">
        <f t="shared" si="0"/>
        <v>22197765.907729372</v>
      </c>
      <c r="L15" s="95">
        <f t="shared" si="0"/>
        <v>20636146.907729372</v>
      </c>
      <c r="M15" s="95">
        <f t="shared" si="0"/>
        <v>20636146.907729372</v>
      </c>
      <c r="N15" s="95">
        <f t="shared" si="0"/>
        <v>20636146.907729372</v>
      </c>
      <c r="O15" s="95">
        <f t="shared" si="0"/>
        <v>20636146.907729372</v>
      </c>
      <c r="P15" s="79">
        <f>SUM(P16:P17)</f>
        <v>138050448.53864688</v>
      </c>
    </row>
    <row r="16" spans="1:29">
      <c r="A16" s="108">
        <v>1001</v>
      </c>
      <c r="B16" s="58" t="s">
        <v>66</v>
      </c>
      <c r="C16" s="62">
        <f>'POA-02'!J16</f>
        <v>60369714</v>
      </c>
      <c r="D16" s="63"/>
      <c r="E16" s="63"/>
      <c r="F16" s="63">
        <f>'POA-02'!J13/6+'POA-02'!J14/10+'POA-02'!J15/10</f>
        <v>6661619</v>
      </c>
      <c r="G16" s="63">
        <f>'POA-02'!J13/6+'POA-02'!J14/10+'POA-02'!J15/10</f>
        <v>6661619</v>
      </c>
      <c r="H16" s="63">
        <f>'POA-02'!J13/6+'POA-02'!J14/10+'POA-02'!J15/10</f>
        <v>6661619</v>
      </c>
      <c r="I16" s="63">
        <f>'POA-02'!J13/6+'POA-02'!J14/10+'POA-02'!J15/10</f>
        <v>6661619</v>
      </c>
      <c r="J16" s="63">
        <f>'POA-02'!J13/6+'POA-02'!J14/10+'POA-02'!J15/10</f>
        <v>6661619</v>
      </c>
      <c r="K16" s="63">
        <f>'POA-02'!J13/6+'POA-02'!J14/10+'POA-02'!J15/10</f>
        <v>6661619</v>
      </c>
      <c r="L16" s="63">
        <f>'POA-02'!J14/10+'POA-02'!J15/10</f>
        <v>5100000</v>
      </c>
      <c r="M16" s="63">
        <f>'POA-02'!J14/10+'POA-02'!J15/10</f>
        <v>5100000</v>
      </c>
      <c r="N16" s="63">
        <f>'POA-02'!J14/10+'POA-02'!J15/10</f>
        <v>5100000</v>
      </c>
      <c r="O16" s="63">
        <f>'POA-02'!J14/10+'POA-02'!J15/10</f>
        <v>5100000</v>
      </c>
      <c r="P16" s="61">
        <f>SUM(D16:O16)</f>
        <v>60369714</v>
      </c>
    </row>
    <row r="17" spans="1:16">
      <c r="A17" s="108">
        <v>1002</v>
      </c>
      <c r="B17" s="58" t="s">
        <v>67</v>
      </c>
      <c r="C17" s="62">
        <f>+'POA-02'!J23</f>
        <v>77680734.538646862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15536146.907729372</v>
      </c>
      <c r="L17" s="63">
        <v>15536146.907729372</v>
      </c>
      <c r="M17" s="63">
        <v>15536146.907729372</v>
      </c>
      <c r="N17" s="63">
        <v>15536146.907729372</v>
      </c>
      <c r="O17" s="63">
        <v>15536146.907729372</v>
      </c>
      <c r="P17" s="61">
        <f>+K17+L17+M17+N17+O17</f>
        <v>77680734.538646862</v>
      </c>
    </row>
    <row r="18" spans="1:16">
      <c r="A18" s="109">
        <v>2000</v>
      </c>
      <c r="B18" s="58" t="s">
        <v>68</v>
      </c>
      <c r="C18" s="61">
        <f>+'POA-06'!D15</f>
        <v>115530735</v>
      </c>
      <c r="D18" s="61">
        <f t="shared" ref="D18:J18" si="1">D32+D37+D40+D41</f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  <c r="H18" s="61">
        <f t="shared" si="1"/>
        <v>0</v>
      </c>
      <c r="I18" s="61">
        <f t="shared" si="1"/>
        <v>0</v>
      </c>
      <c r="J18" s="61">
        <f t="shared" si="1"/>
        <v>0</v>
      </c>
      <c r="K18" s="61">
        <f>+C18/5</f>
        <v>23106147</v>
      </c>
      <c r="L18" s="61">
        <f>+C18/5</f>
        <v>23106147</v>
      </c>
      <c r="M18" s="61">
        <f>+C18/5</f>
        <v>23106147</v>
      </c>
      <c r="N18" s="61">
        <f>+C18/5</f>
        <v>23106147</v>
      </c>
      <c r="O18" s="61">
        <f>+C18/5</f>
        <v>23106147</v>
      </c>
      <c r="P18" s="61">
        <f>+K18+L18+M18+N18+O18</f>
        <v>115530735</v>
      </c>
    </row>
    <row r="19" spans="1:16">
      <c r="A19" s="108">
        <v>2001</v>
      </c>
      <c r="B19" s="58" t="s">
        <v>69</v>
      </c>
      <c r="C19" s="63">
        <f>+'POA-06'!D16</f>
        <v>8000000</v>
      </c>
      <c r="D19" s="63"/>
      <c r="E19" s="63"/>
      <c r="F19" s="63"/>
      <c r="G19" s="63"/>
      <c r="H19" s="63"/>
      <c r="I19" s="63"/>
      <c r="J19" s="63"/>
      <c r="K19" s="63"/>
      <c r="L19" s="63"/>
      <c r="M19" s="63">
        <f t="shared" ref="M19:O20" si="2">$C19/3</f>
        <v>2666666.6666666665</v>
      </c>
      <c r="N19" s="63">
        <f t="shared" si="2"/>
        <v>2666666.6666666665</v>
      </c>
      <c r="O19" s="63">
        <f t="shared" si="2"/>
        <v>2666666.6666666665</v>
      </c>
      <c r="P19" s="61">
        <f>+M19+N19+O19</f>
        <v>8000000</v>
      </c>
    </row>
    <row r="20" spans="1:16">
      <c r="A20" s="108">
        <v>2002</v>
      </c>
      <c r="B20" s="58" t="s">
        <v>121</v>
      </c>
      <c r="C20" s="63">
        <f>+'POA-06'!D17</f>
        <v>84150000</v>
      </c>
      <c r="D20" s="63"/>
      <c r="E20" s="63"/>
      <c r="F20" s="63"/>
      <c r="G20" s="63">
        <v>0</v>
      </c>
      <c r="H20" s="63"/>
      <c r="I20" s="63"/>
      <c r="J20" s="63"/>
      <c r="K20" s="63"/>
      <c r="L20" s="63"/>
      <c r="M20" s="63">
        <f t="shared" si="2"/>
        <v>28050000</v>
      </c>
      <c r="N20" s="63">
        <f t="shared" si="2"/>
        <v>28050000</v>
      </c>
      <c r="O20" s="63">
        <f t="shared" si="2"/>
        <v>28050000</v>
      </c>
      <c r="P20" s="61">
        <f>+M20+N20+O20</f>
        <v>84150000</v>
      </c>
    </row>
    <row r="21" spans="1:16">
      <c r="A21" s="108" t="s">
        <v>70</v>
      </c>
      <c r="B21" s="58" t="s">
        <v>71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1">
        <v>0</v>
      </c>
    </row>
    <row r="22" spans="1:16">
      <c r="A22" s="108" t="s">
        <v>72</v>
      </c>
      <c r="B22" s="58" t="s">
        <v>73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1">
        <v>0</v>
      </c>
    </row>
    <row r="23" spans="1:16">
      <c r="A23" s="108" t="s">
        <v>74</v>
      </c>
      <c r="B23" s="58" t="s">
        <v>75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1">
        <v>0</v>
      </c>
    </row>
    <row r="24" spans="1:16" ht="21">
      <c r="A24" s="108">
        <v>2003</v>
      </c>
      <c r="B24" s="64" t="s">
        <v>76</v>
      </c>
      <c r="C24" s="62">
        <f>'POA-06'!D19</f>
        <v>0</v>
      </c>
      <c r="D24" s="63"/>
      <c r="E24" s="63"/>
      <c r="F24" s="63">
        <f t="shared" ref="F24:O24" si="3">$C24/10</f>
        <v>0</v>
      </c>
      <c r="G24" s="63">
        <f t="shared" si="3"/>
        <v>0</v>
      </c>
      <c r="H24" s="63">
        <f t="shared" si="3"/>
        <v>0</v>
      </c>
      <c r="I24" s="63">
        <f t="shared" si="3"/>
        <v>0</v>
      </c>
      <c r="J24" s="63">
        <f t="shared" si="3"/>
        <v>0</v>
      </c>
      <c r="K24" s="63">
        <f t="shared" si="3"/>
        <v>0</v>
      </c>
      <c r="L24" s="63">
        <f t="shared" si="3"/>
        <v>0</v>
      </c>
      <c r="M24" s="63">
        <f t="shared" si="3"/>
        <v>0</v>
      </c>
      <c r="N24" s="63">
        <f t="shared" si="3"/>
        <v>0</v>
      </c>
      <c r="O24" s="63">
        <f t="shared" si="3"/>
        <v>0</v>
      </c>
      <c r="P24" s="61">
        <f t="shared" ref="P24:P36" si="4">SUM(D21:O21)</f>
        <v>0</v>
      </c>
    </row>
    <row r="25" spans="1:16">
      <c r="A25" s="108">
        <v>2004</v>
      </c>
      <c r="B25" s="58" t="s">
        <v>77</v>
      </c>
      <c r="C25" s="62">
        <v>0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1">
        <f t="shared" si="4"/>
        <v>0</v>
      </c>
    </row>
    <row r="26" spans="1:16">
      <c r="A26" s="108" t="s">
        <v>78</v>
      </c>
      <c r="B26" s="58" t="s">
        <v>79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1">
        <f t="shared" si="4"/>
        <v>0</v>
      </c>
    </row>
    <row r="27" spans="1:16">
      <c r="A27" s="108" t="s">
        <v>80</v>
      </c>
      <c r="B27" s="58" t="s">
        <v>81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1">
        <f t="shared" si="4"/>
        <v>0</v>
      </c>
    </row>
    <row r="28" spans="1:16">
      <c r="A28" s="108" t="s">
        <v>82</v>
      </c>
      <c r="B28" s="58" t="s">
        <v>83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1">
        <f t="shared" si="4"/>
        <v>0</v>
      </c>
    </row>
    <row r="29" spans="1:16">
      <c r="A29" s="108">
        <v>2005</v>
      </c>
      <c r="B29" s="58" t="s">
        <v>84</v>
      </c>
      <c r="C29" s="62"/>
      <c r="D29" s="63">
        <f t="shared" ref="D29:O29" si="5">$C29/12</f>
        <v>0</v>
      </c>
      <c r="E29" s="63">
        <f t="shared" si="5"/>
        <v>0</v>
      </c>
      <c r="F29" s="63">
        <f t="shared" si="5"/>
        <v>0</v>
      </c>
      <c r="G29" s="63">
        <f t="shared" si="5"/>
        <v>0</v>
      </c>
      <c r="H29" s="63">
        <f t="shared" si="5"/>
        <v>0</v>
      </c>
      <c r="I29" s="63">
        <f t="shared" si="5"/>
        <v>0</v>
      </c>
      <c r="J29" s="63">
        <f t="shared" si="5"/>
        <v>0</v>
      </c>
      <c r="K29" s="63">
        <f t="shared" si="5"/>
        <v>0</v>
      </c>
      <c r="L29" s="63">
        <f t="shared" si="5"/>
        <v>0</v>
      </c>
      <c r="M29" s="63">
        <f t="shared" si="5"/>
        <v>0</v>
      </c>
      <c r="N29" s="63">
        <f t="shared" si="5"/>
        <v>0</v>
      </c>
      <c r="O29" s="63">
        <f t="shared" si="5"/>
        <v>0</v>
      </c>
      <c r="P29" s="61">
        <f t="shared" si="4"/>
        <v>0</v>
      </c>
    </row>
    <row r="30" spans="1:16">
      <c r="A30" s="108" t="s">
        <v>85</v>
      </c>
      <c r="B30" s="58" t="s">
        <v>86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1">
        <f t="shared" si="4"/>
        <v>0</v>
      </c>
    </row>
    <row r="31" spans="1:16">
      <c r="A31" s="108" t="s">
        <v>87</v>
      </c>
      <c r="B31" s="58" t="s">
        <v>88</v>
      </c>
      <c r="C31" s="63">
        <v>0</v>
      </c>
      <c r="D31" s="63">
        <f t="shared" ref="D31:O34" si="6">$C31/12</f>
        <v>0</v>
      </c>
      <c r="E31" s="63">
        <f t="shared" si="6"/>
        <v>0</v>
      </c>
      <c r="F31" s="63">
        <f t="shared" si="6"/>
        <v>0</v>
      </c>
      <c r="G31" s="63">
        <f t="shared" si="6"/>
        <v>0</v>
      </c>
      <c r="H31" s="63">
        <f t="shared" si="6"/>
        <v>0</v>
      </c>
      <c r="I31" s="63">
        <f t="shared" si="6"/>
        <v>0</v>
      </c>
      <c r="J31" s="63">
        <f t="shared" si="6"/>
        <v>0</v>
      </c>
      <c r="K31" s="63">
        <f t="shared" si="6"/>
        <v>0</v>
      </c>
      <c r="L31" s="63">
        <f t="shared" si="6"/>
        <v>0</v>
      </c>
      <c r="M31" s="63">
        <f t="shared" si="6"/>
        <v>0</v>
      </c>
      <c r="N31" s="63">
        <f t="shared" si="6"/>
        <v>0</v>
      </c>
      <c r="O31" s="63">
        <f t="shared" si="6"/>
        <v>0</v>
      </c>
      <c r="P31" s="61">
        <f t="shared" si="4"/>
        <v>0</v>
      </c>
    </row>
    <row r="32" spans="1:16">
      <c r="A32" s="108">
        <v>2006</v>
      </c>
      <c r="B32" s="58" t="s">
        <v>89</v>
      </c>
      <c r="C32" s="169">
        <f>'POA-06'!D21</f>
        <v>7455735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1485000</v>
      </c>
      <c r="L32" s="63">
        <v>1485000</v>
      </c>
      <c r="M32" s="63">
        <v>1485000</v>
      </c>
      <c r="N32" s="63">
        <v>1485000</v>
      </c>
      <c r="O32" s="63">
        <v>1485000</v>
      </c>
      <c r="P32" s="61">
        <f>+K32+L32+M32+N32+O32</f>
        <v>7425000</v>
      </c>
    </row>
    <row r="33" spans="1:16">
      <c r="A33" s="108" t="s">
        <v>90</v>
      </c>
      <c r="B33" s="58" t="s">
        <v>91</v>
      </c>
      <c r="C33" s="63">
        <v>0</v>
      </c>
      <c r="D33" s="63">
        <v>0</v>
      </c>
      <c r="E33" s="63">
        <f t="shared" si="6"/>
        <v>0</v>
      </c>
      <c r="F33" s="63">
        <f t="shared" si="6"/>
        <v>0</v>
      </c>
      <c r="G33" s="63">
        <f t="shared" si="6"/>
        <v>0</v>
      </c>
      <c r="H33" s="63">
        <f t="shared" si="6"/>
        <v>0</v>
      </c>
      <c r="I33" s="63">
        <f t="shared" si="6"/>
        <v>0</v>
      </c>
      <c r="J33" s="63">
        <f t="shared" si="6"/>
        <v>0</v>
      </c>
      <c r="K33" s="63">
        <f t="shared" si="6"/>
        <v>0</v>
      </c>
      <c r="L33" s="63">
        <f t="shared" si="6"/>
        <v>0</v>
      </c>
      <c r="M33" s="63">
        <f t="shared" si="6"/>
        <v>0</v>
      </c>
      <c r="N33" s="63">
        <f t="shared" si="6"/>
        <v>0</v>
      </c>
      <c r="O33" s="63">
        <f t="shared" si="6"/>
        <v>0</v>
      </c>
      <c r="P33" s="61">
        <f t="shared" si="4"/>
        <v>0</v>
      </c>
    </row>
    <row r="34" spans="1:16" ht="21">
      <c r="A34" s="108" t="s">
        <v>92</v>
      </c>
      <c r="B34" s="64" t="s">
        <v>117</v>
      </c>
      <c r="C34" s="63">
        <v>0</v>
      </c>
      <c r="D34" s="63">
        <v>0</v>
      </c>
      <c r="E34" s="63">
        <f t="shared" si="6"/>
        <v>0</v>
      </c>
      <c r="F34" s="63">
        <f t="shared" si="6"/>
        <v>0</v>
      </c>
      <c r="G34" s="63">
        <f t="shared" si="6"/>
        <v>0</v>
      </c>
      <c r="H34" s="63">
        <f t="shared" si="6"/>
        <v>0</v>
      </c>
      <c r="I34" s="63">
        <f t="shared" si="6"/>
        <v>0</v>
      </c>
      <c r="J34" s="63">
        <f t="shared" si="6"/>
        <v>0</v>
      </c>
      <c r="K34" s="63">
        <f t="shared" si="6"/>
        <v>0</v>
      </c>
      <c r="L34" s="63">
        <f t="shared" si="6"/>
        <v>0</v>
      </c>
      <c r="M34" s="63">
        <f t="shared" si="6"/>
        <v>0</v>
      </c>
      <c r="N34" s="63">
        <f t="shared" si="6"/>
        <v>0</v>
      </c>
      <c r="O34" s="63">
        <f t="shared" si="6"/>
        <v>0</v>
      </c>
      <c r="P34" s="61">
        <f t="shared" si="4"/>
        <v>0</v>
      </c>
    </row>
    <row r="35" spans="1:16">
      <c r="A35" s="108" t="s">
        <v>93</v>
      </c>
      <c r="B35" s="58" t="s">
        <v>94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1"/>
    </row>
    <row r="36" spans="1:16">
      <c r="A36" s="108">
        <v>2007</v>
      </c>
      <c r="B36" s="64" t="s">
        <v>120</v>
      </c>
      <c r="C36" s="62">
        <f>'POA-06'!D18</f>
        <v>0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1">
        <f t="shared" si="4"/>
        <v>0</v>
      </c>
    </row>
    <row r="37" spans="1:16" ht="21">
      <c r="A37" s="108">
        <v>2008</v>
      </c>
      <c r="B37" s="64" t="s">
        <v>95</v>
      </c>
      <c r="C37" s="62">
        <f>'POA-06'!D23</f>
        <v>7187500</v>
      </c>
      <c r="D37" s="63"/>
      <c r="E37" s="63"/>
      <c r="F37" s="63"/>
      <c r="G37" s="63"/>
      <c r="H37" s="63"/>
      <c r="I37" s="63"/>
      <c r="J37" s="63"/>
      <c r="K37" s="63">
        <v>1437500</v>
      </c>
      <c r="L37" s="63">
        <v>1437500</v>
      </c>
      <c r="M37" s="63">
        <v>1437500</v>
      </c>
      <c r="N37" s="63">
        <v>1437500</v>
      </c>
      <c r="O37" s="63">
        <v>1437500</v>
      </c>
      <c r="P37" s="61">
        <f>+K37+L37+M37+N37+O37</f>
        <v>7187500</v>
      </c>
    </row>
    <row r="38" spans="1:16">
      <c r="A38" s="108">
        <v>2009</v>
      </c>
      <c r="B38" s="58" t="s">
        <v>96</v>
      </c>
      <c r="C38" s="62">
        <f>'POA-06'!D22</f>
        <v>0</v>
      </c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1">
        <f t="shared" ref="P38:P52" si="7">SUM(D35:O35)</f>
        <v>0</v>
      </c>
    </row>
    <row r="39" spans="1:16" ht="21">
      <c r="A39" s="108">
        <v>2010</v>
      </c>
      <c r="B39" s="64" t="s">
        <v>97</v>
      </c>
      <c r="C39" s="62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1">
        <f t="shared" si="7"/>
        <v>0</v>
      </c>
    </row>
    <row r="40" spans="1:16">
      <c r="A40" s="108">
        <v>2011</v>
      </c>
      <c r="B40" s="58" t="s">
        <v>98</v>
      </c>
      <c r="C40" s="62">
        <f>'POA-06'!D26</f>
        <v>2575000</v>
      </c>
      <c r="D40" s="63"/>
      <c r="E40" s="63"/>
      <c r="F40" s="63"/>
      <c r="G40" s="63"/>
      <c r="H40" s="63"/>
      <c r="I40" s="63"/>
      <c r="J40" s="63"/>
      <c r="K40" s="63">
        <v>515000</v>
      </c>
      <c r="L40" s="63">
        <v>515000</v>
      </c>
      <c r="M40" s="63">
        <v>515000</v>
      </c>
      <c r="N40" s="63">
        <v>515000</v>
      </c>
      <c r="O40" s="63">
        <v>515000</v>
      </c>
      <c r="P40" s="61">
        <f>+K40+L40+M40+N40+O40</f>
        <v>2575000</v>
      </c>
    </row>
    <row r="41" spans="1:16" ht="21">
      <c r="A41" s="108">
        <v>2012</v>
      </c>
      <c r="B41" s="64" t="s">
        <v>99</v>
      </c>
      <c r="C41" s="62">
        <f>'POA-06'!D27</f>
        <v>3162500</v>
      </c>
      <c r="D41" s="63"/>
      <c r="E41" s="63"/>
      <c r="F41" s="63"/>
      <c r="G41" s="63"/>
      <c r="H41" s="63"/>
      <c r="I41" s="63"/>
      <c r="J41" s="63"/>
      <c r="K41" s="63">
        <v>632500</v>
      </c>
      <c r="L41" s="63">
        <v>632500</v>
      </c>
      <c r="M41" s="63">
        <v>632500</v>
      </c>
      <c r="N41" s="63">
        <v>632500</v>
      </c>
      <c r="O41" s="63">
        <v>632500</v>
      </c>
      <c r="P41" s="61">
        <f>+K41+L41+M41+N41+O41</f>
        <v>3162500</v>
      </c>
    </row>
    <row r="42" spans="1:16">
      <c r="A42" s="108">
        <v>2013</v>
      </c>
      <c r="B42" s="58" t="s">
        <v>100</v>
      </c>
      <c r="C42" s="62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1">
        <f t="shared" si="7"/>
        <v>0</v>
      </c>
    </row>
    <row r="43" spans="1:16">
      <c r="A43" s="108">
        <v>2014</v>
      </c>
      <c r="B43" s="58" t="s">
        <v>101</v>
      </c>
      <c r="C43" s="62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1"/>
    </row>
    <row r="44" spans="1:16">
      <c r="A44" s="108">
        <v>2015</v>
      </c>
      <c r="B44" s="58" t="s">
        <v>102</v>
      </c>
      <c r="C44" s="62">
        <f>'POA-06'!D30</f>
        <v>3000000</v>
      </c>
      <c r="D44" s="63"/>
      <c r="E44" s="63"/>
      <c r="F44" s="63"/>
      <c r="G44" s="63"/>
      <c r="H44" s="63"/>
      <c r="I44" s="63"/>
      <c r="J44" s="63"/>
      <c r="K44" s="63"/>
      <c r="L44" s="63"/>
      <c r="M44" s="63">
        <f>$C44/3</f>
        <v>1000000</v>
      </c>
      <c r="N44" s="63">
        <f>$C44/3</f>
        <v>1000000</v>
      </c>
      <c r="O44" s="63">
        <f>$C44/3</f>
        <v>1000000</v>
      </c>
      <c r="P44" s="61">
        <f>+M44+N44+O44</f>
        <v>3000000</v>
      </c>
    </row>
    <row r="45" spans="1:16">
      <c r="A45" s="108" t="s">
        <v>103</v>
      </c>
      <c r="B45" s="58" t="s">
        <v>104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1">
        <f t="shared" si="7"/>
        <v>0</v>
      </c>
    </row>
    <row r="46" spans="1:16">
      <c r="A46" s="108" t="s">
        <v>105</v>
      </c>
      <c r="B46" s="58" t="s">
        <v>106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>
        <f t="shared" si="7"/>
        <v>0</v>
      </c>
    </row>
    <row r="47" spans="1:16">
      <c r="A47" s="108">
        <v>2016</v>
      </c>
      <c r="B47" s="58" t="s">
        <v>107</v>
      </c>
      <c r="C47" s="63">
        <f>'POA-06'!D29</f>
        <v>0</v>
      </c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1">
        <v>0</v>
      </c>
    </row>
    <row r="48" spans="1:16">
      <c r="A48" s="108">
        <v>2017</v>
      </c>
      <c r="B48" s="58" t="s">
        <v>108</v>
      </c>
      <c r="C48" s="63">
        <v>0</v>
      </c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1">
        <f t="shared" si="7"/>
        <v>0</v>
      </c>
    </row>
    <row r="49" spans="1:16">
      <c r="A49" s="109">
        <v>3000</v>
      </c>
      <c r="B49" s="58" t="s">
        <v>109</v>
      </c>
      <c r="C49" s="61">
        <v>0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>
        <f t="shared" si="7"/>
        <v>0</v>
      </c>
    </row>
    <row r="50" spans="1:16">
      <c r="A50" s="109">
        <v>4000</v>
      </c>
      <c r="B50" s="58" t="s">
        <v>110</v>
      </c>
      <c r="C50" s="170">
        <f>+'POA-05'!C37</f>
        <v>308261021</v>
      </c>
      <c r="D50" s="61"/>
      <c r="E50" s="61"/>
      <c r="F50" s="61"/>
      <c r="G50" s="61">
        <f>+C50/2</f>
        <v>154130510.5</v>
      </c>
      <c r="H50" s="61"/>
      <c r="I50" s="61"/>
      <c r="J50" s="61"/>
      <c r="K50" s="61">
        <f>+C50/2</f>
        <v>154130510.5</v>
      </c>
      <c r="L50" s="61"/>
      <c r="M50" s="61"/>
      <c r="N50" s="61"/>
      <c r="O50" s="61"/>
      <c r="P50" s="61">
        <f>SUM(D50:O50)</f>
        <v>308261021</v>
      </c>
    </row>
    <row r="51" spans="1:16">
      <c r="A51" s="109">
        <v>5000</v>
      </c>
      <c r="B51" s="58" t="s">
        <v>111</v>
      </c>
      <c r="C51" s="170">
        <f>'POA-05'!C25</f>
        <v>277461397</v>
      </c>
      <c r="D51" s="61"/>
      <c r="E51" s="61"/>
      <c r="F51" s="61"/>
      <c r="G51" s="61"/>
      <c r="H51" s="61">
        <f>+C51/8</f>
        <v>34682674.625</v>
      </c>
      <c r="I51" s="61">
        <f>+C51/8</f>
        <v>34682674.625</v>
      </c>
      <c r="J51" s="61">
        <f>+C51/8</f>
        <v>34682674.625</v>
      </c>
      <c r="K51" s="61">
        <f>+C51/8</f>
        <v>34682674.625</v>
      </c>
      <c r="L51" s="61">
        <f>+C51/8</f>
        <v>34682674.625</v>
      </c>
      <c r="M51" s="61">
        <f>+C51/8</f>
        <v>34682674.625</v>
      </c>
      <c r="N51" s="61">
        <f>+C51/8</f>
        <v>34682674.625</v>
      </c>
      <c r="O51" s="61">
        <f>+C51/8</f>
        <v>34682674.625</v>
      </c>
      <c r="P51" s="61">
        <f>SUM(D51:O51)</f>
        <v>277461397</v>
      </c>
    </row>
    <row r="52" spans="1:16">
      <c r="A52" s="109">
        <v>6000</v>
      </c>
      <c r="B52" s="58" t="s">
        <v>112</v>
      </c>
      <c r="C52" s="60">
        <v>0</v>
      </c>
      <c r="D52" s="61">
        <f>SUM([2]MONITOREO!D42+[2]SIG!D42+[2]EDUCACION!D42+[2]FORTALECIMIENT!D42+'[2]CALIDAD VIDA'!D40+'[2]CUENTAS AMBIENT'!D42+[2]CUENCAS!D42+'[2]CONTROL ESPECIES'!D42+[2]MARINOS!D42+[2]AGUAS!D43+[2]WAYUU!D43+[2]SEDE!D43)</f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f>SUM([2]MONITOREO!O42+[2]SIG!O42+[2]EDUCACION!O42+[2]FORTALECIMIENT!O42+'[2]CALIDAD VIDA'!O40+'[2]CUENTAS AMBIENT'!O42+[2]CUENCAS!O42+'[2]CONTROL ESPECIES'!O42+[2]MARINOS!O42+[2]AGUAS!O43+[2]WAYUU!O43+[2]SEDE!O43)</f>
        <v>0</v>
      </c>
      <c r="P52" s="61">
        <f t="shared" si="7"/>
        <v>0</v>
      </c>
    </row>
    <row r="53" spans="1:16">
      <c r="A53" s="109">
        <v>7000</v>
      </c>
      <c r="B53" s="58" t="s">
        <v>113</v>
      </c>
      <c r="C53" s="60"/>
      <c r="D53" s="61">
        <f>SUM([2]MONITOREO!D43+[2]SIG!D43+[2]EDUCACION!D43+[2]FORTALECIMIENT!D43+'[2]CALIDAD VIDA'!D41+'[2]CUENTAS AMBIENT'!D43+[2]CUENCAS!D43+'[2]CONTROL ESPECIES'!D43+[2]MARINOS!D43+[2]AGUAS!D44+[2]WAYUU!D44+[2]SEDE!D44)</f>
        <v>0</v>
      </c>
      <c r="E53" s="61">
        <f>SUM([2]MONITOREO!E43+[2]SIG!E43+[2]EDUCACION!E43+[2]FORTALECIMIENT!E43+'[2]CALIDAD VIDA'!E41+'[2]CUENTAS AMBIENT'!E43+[2]CUENCAS!E43+'[2]CONTROL ESPECIES'!E43+[2]MARINOS!E43+[2]AGUAS!E44+[2]WAYUU!E44+[2]SEDE!E44)</f>
        <v>0</v>
      </c>
      <c r="F53" s="61">
        <v>0</v>
      </c>
      <c r="G53" s="61">
        <f>SUM([2]MONITOREO!G43+[2]SIG!G43+[2]EDUCACION!G43+[2]FORTALECIMIENT!G43+'[2]CALIDAD VIDA'!G41+'[2]CUENTAS AMBIENT'!G43+[2]CUENCAS!G43+'[2]CONTROL ESPECIES'!G43+[2]MARINOS!G43+[2]AGUAS!G44+[2]WAYUU!G44+[2]SEDE!G44)</f>
        <v>0</v>
      </c>
      <c r="H53" s="61">
        <v>0</v>
      </c>
      <c r="I53" s="61">
        <f>SUM([2]MONITOREO!I43+[2]SIG!I43+[2]EDUCACION!I43+[2]FORTALECIMIENT!I43+'[2]CALIDAD VIDA'!I41+'[2]CUENTAS AMBIENT'!I43+[2]CUENCAS!I43+'[2]CONTROL ESPECIES'!I43+[2]MARINOS!I43+[2]AGUAS!I44+[2]WAYUU!I44+[2]SEDE!I44)</f>
        <v>0</v>
      </c>
      <c r="J53" s="61">
        <v>0</v>
      </c>
      <c r="K53" s="61">
        <f>SUM([2]MONITOREO!K43+[2]SIG!K43+[2]EDUCACION!K43+[2]FORTALECIMIENT!K43+'[2]CALIDAD VIDA'!K41+'[2]CUENTAS AMBIENT'!K43+[2]CUENCAS!K43+'[2]CONTROL ESPECIES'!K43+[2]MARINOS!K43+[2]AGUAS!K44+[2]WAYUU!K44+[2]SEDE!K44)</f>
        <v>0</v>
      </c>
      <c r="L53" s="61">
        <v>0</v>
      </c>
      <c r="M53" s="61">
        <f>SUM([2]MONITOREO!M43+[2]SIG!M43+[2]EDUCACION!M43+[2]FORTALECIMIENT!M43+'[2]CALIDAD VIDA'!M41+'[2]CUENTAS AMBIENT'!M43+[2]CUENCAS!M43+'[2]CONTROL ESPECIES'!M43+[2]MARINOS!M43+[2]AGUAS!M44+[2]WAYUU!M44+[2]SEDE!M44)</f>
        <v>0</v>
      </c>
      <c r="N53" s="61">
        <f>SUM([2]MONITOREO!N43+[2]SIG!N43+[2]EDUCACION!N43+[2]FORTALECIMIENT!N43+'[2]CALIDAD VIDA'!N41+'[2]CUENTAS AMBIENT'!N43+[2]CUENCAS!N43+'[2]CONTROL ESPECIES'!N43+[2]MARINOS!N43+[2]AGUAS!N44+[2]WAYUU!N44+[2]SEDE!N44)</f>
        <v>0</v>
      </c>
      <c r="O53" s="61">
        <f>SUM([2]MONITOREO!O43+[2]SIG!O43+[2]EDUCACION!O43+[2]FORTALECIMIENT!O43+'[2]CALIDAD VIDA'!O41+'[2]CUENTAS AMBIENT'!O43+[2]CUENCAS!O43+'[2]CONTROL ESPECIES'!O43+[2]MARINOS!O43+[2]AGUAS!O44+[2]WAYUU!O44+[2]SEDE!O44)</f>
        <v>0</v>
      </c>
      <c r="P53" s="61">
        <f>SUM(D53:O53)</f>
        <v>0</v>
      </c>
    </row>
    <row r="54" spans="1:16" ht="11.25" thickBot="1">
      <c r="A54" s="110"/>
      <c r="B54" s="111" t="s">
        <v>29</v>
      </c>
      <c r="C54" s="112">
        <f>+C15+C18+C50+C51</f>
        <v>839303601.53864694</v>
      </c>
      <c r="D54" s="112">
        <f>+D18+D15</f>
        <v>0</v>
      </c>
      <c r="E54" s="112">
        <f>+E18+E15</f>
        <v>0</v>
      </c>
      <c r="F54" s="112">
        <f>+F18+F15</f>
        <v>6661619</v>
      </c>
      <c r="G54" s="112">
        <f>+G15+G18+G50+G51</f>
        <v>160792129.5</v>
      </c>
      <c r="H54" s="112">
        <f t="shared" ref="H54:O54" si="8">+H15+H18+H50+H51</f>
        <v>41344293.625</v>
      </c>
      <c r="I54" s="112">
        <f t="shared" si="8"/>
        <v>41344293.625</v>
      </c>
      <c r="J54" s="112">
        <f t="shared" si="8"/>
        <v>41344293.625</v>
      </c>
      <c r="K54" s="112">
        <f t="shared" si="8"/>
        <v>234117098.03272939</v>
      </c>
      <c r="L54" s="112">
        <f t="shared" si="8"/>
        <v>78424968.532729372</v>
      </c>
      <c r="M54" s="112">
        <f t="shared" si="8"/>
        <v>78424968.532729372</v>
      </c>
      <c r="N54" s="112">
        <f t="shared" si="8"/>
        <v>78424968.532729372</v>
      </c>
      <c r="O54" s="112">
        <f t="shared" si="8"/>
        <v>78424968.532729372</v>
      </c>
      <c r="P54" s="112">
        <f>+P15+P18+P50+P51</f>
        <v>839303601.53864694</v>
      </c>
    </row>
    <row r="55" spans="1:16" ht="11.25" thickTop="1">
      <c r="P55" s="54"/>
    </row>
    <row r="56" spans="1:16">
      <c r="F56" s="54"/>
    </row>
    <row r="58" spans="1:16">
      <c r="C58" s="54">
        <f>+C54-'POA-06'!D38</f>
        <v>0</v>
      </c>
    </row>
  </sheetData>
  <mergeCells count="18">
    <mergeCell ref="E7:L7"/>
    <mergeCell ref="A1:C6"/>
    <mergeCell ref="D1:I4"/>
    <mergeCell ref="D5:F5"/>
    <mergeCell ref="G5:I5"/>
    <mergeCell ref="D6:F6"/>
    <mergeCell ref="G6:I6"/>
    <mergeCell ref="P13:P14"/>
    <mergeCell ref="E8:G8"/>
    <mergeCell ref="E9:G9"/>
    <mergeCell ref="A11:P11"/>
    <mergeCell ref="I9:L9"/>
    <mergeCell ref="M8:N9"/>
    <mergeCell ref="I8:L8"/>
    <mergeCell ref="A13:A14"/>
    <mergeCell ref="B13:B14"/>
    <mergeCell ref="C13:C14"/>
    <mergeCell ref="D13:O13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119" scale="7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N65"/>
  <sheetViews>
    <sheetView topLeftCell="A47" workbookViewId="0">
      <selection activeCell="O53" sqref="O53"/>
    </sheetView>
  </sheetViews>
  <sheetFormatPr baseColWidth="10" defaultRowHeight="12.75"/>
  <cols>
    <col min="1" max="1" width="5.7109375" customWidth="1"/>
    <col min="2" max="2" width="18.7109375" bestFit="1" customWidth="1"/>
    <col min="3" max="3" width="10.85546875" customWidth="1"/>
    <col min="4" max="4" width="10.140625" customWidth="1"/>
    <col min="5" max="5" width="10.5703125" customWidth="1"/>
    <col min="9" max="9" width="12.5703125" customWidth="1"/>
    <col min="10" max="10" width="13" customWidth="1"/>
    <col min="11" max="11" width="11" customWidth="1"/>
  </cols>
  <sheetData>
    <row r="1" spans="1:14" ht="14.25" customHeight="1">
      <c r="A1" s="247"/>
      <c r="B1" s="248"/>
      <c r="C1" s="249"/>
      <c r="D1" s="256" t="str">
        <f>+'[1]POA-01'!D1:I4</f>
        <v>PLAN OPERATIVO ANUAL DE INVERSIONES - POAI - 2011, VERSIÓN 4</v>
      </c>
      <c r="E1" s="257"/>
      <c r="F1" s="257"/>
      <c r="G1" s="257"/>
      <c r="H1" s="257"/>
      <c r="I1" s="258"/>
      <c r="J1" s="176"/>
    </row>
    <row r="2" spans="1:14" ht="14.25" customHeight="1">
      <c r="A2" s="250"/>
      <c r="B2" s="251"/>
      <c r="C2" s="252"/>
      <c r="D2" s="259"/>
      <c r="E2" s="260"/>
      <c r="F2" s="260"/>
      <c r="G2" s="260"/>
      <c r="H2" s="260"/>
      <c r="I2" s="261"/>
      <c r="J2" s="176"/>
    </row>
    <row r="3" spans="1:14">
      <c r="A3" s="250"/>
      <c r="B3" s="251"/>
      <c r="C3" s="252"/>
      <c r="D3" s="259"/>
      <c r="E3" s="260"/>
      <c r="F3" s="260"/>
      <c r="G3" s="260"/>
      <c r="H3" s="260"/>
      <c r="I3" s="261"/>
      <c r="J3" s="176" t="s">
        <v>291</v>
      </c>
    </row>
    <row r="4" spans="1:14" ht="18" customHeight="1">
      <c r="A4" s="250"/>
      <c r="B4" s="251"/>
      <c r="C4" s="252"/>
      <c r="D4" s="262"/>
      <c r="E4" s="263"/>
      <c r="F4" s="263"/>
      <c r="G4" s="263"/>
      <c r="H4" s="263"/>
      <c r="I4" s="264"/>
      <c r="J4" s="176" t="s">
        <v>305</v>
      </c>
      <c r="K4" s="105"/>
    </row>
    <row r="5" spans="1:14" ht="12.75" customHeight="1">
      <c r="A5" s="250"/>
      <c r="B5" s="251"/>
      <c r="C5" s="252"/>
      <c r="D5" s="265" t="s">
        <v>293</v>
      </c>
      <c r="E5" s="266"/>
      <c r="F5" s="267"/>
      <c r="G5" s="265" t="s">
        <v>294</v>
      </c>
      <c r="H5" s="266"/>
      <c r="I5" s="266"/>
      <c r="J5" s="176"/>
      <c r="K5" s="103"/>
    </row>
    <row r="6" spans="1:14" ht="12.75" customHeight="1">
      <c r="A6" s="253"/>
      <c r="B6" s="254"/>
      <c r="C6" s="255"/>
      <c r="D6" s="265">
        <v>0</v>
      </c>
      <c r="E6" s="266"/>
      <c r="F6" s="267"/>
      <c r="G6" s="265" t="str">
        <f>'[1]POA-01'!G6:I6</f>
        <v>20 de Agosto de 2011</v>
      </c>
      <c r="H6" s="266"/>
      <c r="I6" s="266"/>
      <c r="J6" s="176"/>
      <c r="K6" s="103"/>
    </row>
    <row r="7" spans="1:14">
      <c r="A7" s="317"/>
      <c r="B7" s="317"/>
      <c r="C7" s="317"/>
      <c r="D7" s="317"/>
      <c r="E7" s="317"/>
      <c r="F7" s="317"/>
      <c r="G7" s="317"/>
      <c r="H7" s="317"/>
      <c r="I7" s="317"/>
    </row>
    <row r="8" spans="1:14">
      <c r="A8" s="330" t="s">
        <v>310</v>
      </c>
      <c r="B8" s="330"/>
      <c r="C8" s="330"/>
      <c r="D8" s="330"/>
      <c r="E8" s="330"/>
      <c r="F8" s="330"/>
      <c r="G8" s="330"/>
      <c r="H8" s="330"/>
      <c r="I8" s="330"/>
    </row>
    <row r="9" spans="1:14">
      <c r="A9" s="317" t="s">
        <v>116</v>
      </c>
      <c r="B9" s="317"/>
      <c r="C9" s="317"/>
      <c r="D9" s="317"/>
      <c r="E9" s="317"/>
      <c r="F9" s="317"/>
      <c r="G9" s="317"/>
      <c r="H9" s="317"/>
      <c r="I9" s="317"/>
    </row>
    <row r="10" spans="1:14" ht="13.5" thickBot="1">
      <c r="A10" s="53"/>
      <c r="B10" s="54"/>
      <c r="C10" s="55"/>
      <c r="D10" s="55"/>
      <c r="E10" s="55"/>
      <c r="F10" s="55"/>
      <c r="G10" s="55"/>
      <c r="H10" s="55"/>
      <c r="I10" s="56"/>
    </row>
    <row r="11" spans="1:14" ht="13.5" thickBot="1">
      <c r="A11" s="331"/>
      <c r="B11" s="333" t="s">
        <v>26</v>
      </c>
      <c r="C11" s="335" t="s">
        <v>127</v>
      </c>
      <c r="D11" s="336"/>
      <c r="E11" s="336"/>
      <c r="F11" s="336"/>
      <c r="G11" s="336"/>
      <c r="H11" s="336"/>
      <c r="I11" s="336"/>
      <c r="J11" s="336"/>
      <c r="K11" s="336"/>
      <c r="L11" s="336"/>
      <c r="M11" s="337"/>
      <c r="N11" s="338" t="s">
        <v>29</v>
      </c>
    </row>
    <row r="12" spans="1:14" ht="13.5" thickBot="1">
      <c r="A12" s="332"/>
      <c r="B12" s="334"/>
      <c r="C12" s="80" t="s">
        <v>128</v>
      </c>
      <c r="D12" s="80" t="s">
        <v>129</v>
      </c>
      <c r="E12" s="80" t="s">
        <v>130</v>
      </c>
      <c r="F12" s="80" t="s">
        <v>131</v>
      </c>
      <c r="G12" s="80" t="s">
        <v>132</v>
      </c>
      <c r="H12" s="80" t="s">
        <v>133</v>
      </c>
      <c r="I12" s="80" t="s">
        <v>273</v>
      </c>
      <c r="J12" s="80" t="s">
        <v>274</v>
      </c>
      <c r="K12" s="80" t="s">
        <v>275</v>
      </c>
      <c r="L12" s="80" t="s">
        <v>279</v>
      </c>
      <c r="M12" s="80" t="s">
        <v>280</v>
      </c>
      <c r="N12" s="339"/>
    </row>
    <row r="13" spans="1:14">
      <c r="A13" s="77">
        <v>1000</v>
      </c>
      <c r="B13" s="78" t="s">
        <v>65</v>
      </c>
      <c r="C13" s="61">
        <f>SUM(C14:C15)</f>
        <v>9321688.1446376219</v>
      </c>
      <c r="D13" s="61">
        <f t="shared" ref="D13:M13" si="0">SUM(D14:D15)</f>
        <v>9321688.1446376219</v>
      </c>
      <c r="E13" s="61">
        <f t="shared" si="0"/>
        <v>10098495.490024092</v>
      </c>
      <c r="F13" s="61">
        <f t="shared" si="0"/>
        <v>18606499.799251154</v>
      </c>
      <c r="G13" s="61">
        <f t="shared" si="0"/>
        <v>17829692.453864686</v>
      </c>
      <c r="H13" s="61">
        <f>+H14+H15</f>
        <v>10061619</v>
      </c>
      <c r="I13" s="61">
        <f>+I15+I14</f>
        <v>6214458.7630917486</v>
      </c>
      <c r="J13" s="61">
        <f>+J15+J14</f>
        <v>16276077.763091749</v>
      </c>
      <c r="K13" s="61">
        <f>+K14+K15</f>
        <v>19383307.144637622</v>
      </c>
      <c r="L13" s="61">
        <f t="shared" si="0"/>
        <v>16276077.763091749</v>
      </c>
      <c r="M13" s="61">
        <f t="shared" si="0"/>
        <v>4660844.072318811</v>
      </c>
      <c r="N13" s="60">
        <f>+C13+D13+E13+F13+G13+H13+I13+J13+K13+L13+M13</f>
        <v>138050448.53864685</v>
      </c>
    </row>
    <row r="14" spans="1:14">
      <c r="A14" s="58">
        <v>1001</v>
      </c>
      <c r="B14" s="58" t="s">
        <v>66</v>
      </c>
      <c r="C14" s="63">
        <v>0</v>
      </c>
      <c r="D14" s="63">
        <v>0</v>
      </c>
      <c r="E14" s="63"/>
      <c r="F14" s="63">
        <v>10061619</v>
      </c>
      <c r="G14" s="63">
        <v>10061619</v>
      </c>
      <c r="H14" s="63">
        <v>10061619</v>
      </c>
      <c r="I14" s="63">
        <v>0</v>
      </c>
      <c r="J14" s="63">
        <v>10061619</v>
      </c>
      <c r="K14" s="63">
        <v>10061619</v>
      </c>
      <c r="L14" s="63">
        <v>10061619</v>
      </c>
      <c r="M14" s="63"/>
      <c r="N14" s="95">
        <f>SUM(C14:M14)</f>
        <v>60369714</v>
      </c>
    </row>
    <row r="15" spans="1:14">
      <c r="A15" s="58">
        <v>1002</v>
      </c>
      <c r="B15" s="58" t="s">
        <v>67</v>
      </c>
      <c r="C15" s="63">
        <f>12*N15/100</f>
        <v>9321688.1446376219</v>
      </c>
      <c r="D15" s="63">
        <f>12*N15/100</f>
        <v>9321688.1446376219</v>
      </c>
      <c r="E15" s="63">
        <f>13*N15/100</f>
        <v>10098495.490024092</v>
      </c>
      <c r="F15" s="63">
        <f>11*N15/100</f>
        <v>8544880.7992511541</v>
      </c>
      <c r="G15" s="63">
        <f>10*N15/100</f>
        <v>7768073.4538646862</v>
      </c>
      <c r="H15" s="63"/>
      <c r="I15" s="63">
        <f>8*N15/100</f>
        <v>6214458.7630917486</v>
      </c>
      <c r="J15" s="63">
        <f>8*N15/100</f>
        <v>6214458.7630917486</v>
      </c>
      <c r="K15" s="63">
        <f>12*N15/100</f>
        <v>9321688.1446376219</v>
      </c>
      <c r="L15" s="63">
        <f>8*N15/100</f>
        <v>6214458.7630917486</v>
      </c>
      <c r="M15" s="63">
        <f>6*N15/100</f>
        <v>4660844.072318811</v>
      </c>
      <c r="N15" s="60">
        <v>77680734.538646862</v>
      </c>
    </row>
    <row r="16" spans="1:14">
      <c r="A16" s="59">
        <v>2000</v>
      </c>
      <c r="B16" s="58" t="s">
        <v>68</v>
      </c>
      <c r="C16" s="95">
        <f>+C18+C30</f>
        <v>12127500</v>
      </c>
      <c r="D16" s="95">
        <f>+D18+D30</f>
        <v>12127500</v>
      </c>
      <c r="E16" s="95">
        <f>+E18</f>
        <v>8415000</v>
      </c>
      <c r="F16" s="95">
        <f>+F18+F35</f>
        <v>12008750</v>
      </c>
      <c r="G16" s="95">
        <f>+G18+G35</f>
        <v>12008750</v>
      </c>
      <c r="H16" s="95">
        <f>+H18+H38</f>
        <v>10990000</v>
      </c>
      <c r="I16" s="95">
        <f>+I18</f>
        <v>8415000</v>
      </c>
      <c r="J16" s="95">
        <f>+J18</f>
        <v>8415000</v>
      </c>
      <c r="K16" s="95">
        <f>+K18+K39</f>
        <v>11577500</v>
      </c>
      <c r="L16" s="95">
        <f>+L17+L42</f>
        <v>11000000</v>
      </c>
      <c r="M16" s="95">
        <f>+M18</f>
        <v>8415000</v>
      </c>
      <c r="N16" s="95">
        <v>115530735</v>
      </c>
    </row>
    <row r="17" spans="1:14">
      <c r="A17" s="58">
        <v>2001</v>
      </c>
      <c r="B17" s="58" t="s">
        <v>69</v>
      </c>
      <c r="C17" s="58"/>
      <c r="D17" s="58"/>
      <c r="E17" s="58"/>
      <c r="F17" s="58"/>
      <c r="G17" s="58"/>
      <c r="H17" s="58"/>
      <c r="I17" s="58"/>
      <c r="J17" s="58"/>
      <c r="K17" s="58"/>
      <c r="L17" s="58">
        <v>8000000</v>
      </c>
      <c r="M17" s="58"/>
      <c r="N17" s="95">
        <f>+L17</f>
        <v>8000000</v>
      </c>
    </row>
    <row r="18" spans="1:14">
      <c r="A18" s="58">
        <v>2002</v>
      </c>
      <c r="B18" s="58" t="s">
        <v>121</v>
      </c>
      <c r="C18" s="63">
        <v>8415000</v>
      </c>
      <c r="D18" s="63">
        <v>8415000</v>
      </c>
      <c r="E18" s="63">
        <v>8415000</v>
      </c>
      <c r="F18" s="63">
        <v>8415000</v>
      </c>
      <c r="G18" s="63">
        <v>8415000</v>
      </c>
      <c r="H18" s="63">
        <v>8415000</v>
      </c>
      <c r="I18" s="63">
        <v>8415000</v>
      </c>
      <c r="J18" s="63">
        <v>8415000</v>
      </c>
      <c r="K18" s="63">
        <v>8415000</v>
      </c>
      <c r="L18" s="63"/>
      <c r="M18" s="63">
        <v>8415000</v>
      </c>
      <c r="N18" s="95">
        <f>+C18+D18+E18+F18+G18+H18+I18+J18+K18+M18</f>
        <v>84150000</v>
      </c>
    </row>
    <row r="19" spans="1:14">
      <c r="A19" s="58" t="s">
        <v>70</v>
      </c>
      <c r="B19" s="58" t="s">
        <v>71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1"/>
    </row>
    <row r="20" spans="1:14">
      <c r="A20" s="58" t="s">
        <v>72</v>
      </c>
      <c r="B20" s="58" t="s">
        <v>73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95">
        <f t="shared" ref="N20:N51" si="1">SUM(C20:M20)</f>
        <v>0</v>
      </c>
    </row>
    <row r="21" spans="1:14">
      <c r="A21" s="58" t="s">
        <v>74</v>
      </c>
      <c r="B21" s="58" t="s">
        <v>75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95">
        <f t="shared" si="1"/>
        <v>0</v>
      </c>
    </row>
    <row r="22" spans="1:14" ht="21.75">
      <c r="A22" s="58">
        <v>2003</v>
      </c>
      <c r="B22" s="64" t="s">
        <v>76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95">
        <f t="shared" si="1"/>
        <v>0</v>
      </c>
    </row>
    <row r="23" spans="1:14">
      <c r="A23" s="59">
        <v>2004</v>
      </c>
      <c r="B23" s="58" t="s">
        <v>77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95">
        <f t="shared" si="1"/>
        <v>0</v>
      </c>
    </row>
    <row r="24" spans="1:14">
      <c r="A24" s="58" t="s">
        <v>78</v>
      </c>
      <c r="B24" s="58" t="s">
        <v>79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95">
        <f t="shared" si="1"/>
        <v>0</v>
      </c>
    </row>
    <row r="25" spans="1:14">
      <c r="A25" s="58" t="s">
        <v>80</v>
      </c>
      <c r="B25" s="58" t="s">
        <v>81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95">
        <f t="shared" si="1"/>
        <v>0</v>
      </c>
    </row>
    <row r="26" spans="1:14">
      <c r="A26" s="58" t="s">
        <v>82</v>
      </c>
      <c r="B26" s="58" t="s">
        <v>83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95">
        <f t="shared" si="1"/>
        <v>0</v>
      </c>
    </row>
    <row r="27" spans="1:14">
      <c r="A27" s="59">
        <v>2005</v>
      </c>
      <c r="B27" s="58" t="s">
        <v>84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95">
        <f t="shared" si="1"/>
        <v>0</v>
      </c>
    </row>
    <row r="28" spans="1:14">
      <c r="A28" s="58" t="s">
        <v>85</v>
      </c>
      <c r="B28" s="58" t="s">
        <v>86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95">
        <f t="shared" si="1"/>
        <v>0</v>
      </c>
    </row>
    <row r="29" spans="1:14">
      <c r="A29" s="58" t="s">
        <v>87</v>
      </c>
      <c r="B29" s="58" t="s">
        <v>88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95">
        <f t="shared" si="1"/>
        <v>0</v>
      </c>
    </row>
    <row r="30" spans="1:14">
      <c r="A30" s="59">
        <v>2006</v>
      </c>
      <c r="B30" s="58" t="s">
        <v>89</v>
      </c>
      <c r="C30" s="63">
        <v>3712500</v>
      </c>
      <c r="D30" s="63">
        <v>3712500</v>
      </c>
      <c r="E30" s="63">
        <v>0</v>
      </c>
      <c r="F30" s="63"/>
      <c r="G30" s="63">
        <v>0</v>
      </c>
      <c r="H30" s="63">
        <v>0</v>
      </c>
      <c r="I30" s="63"/>
      <c r="J30" s="63"/>
      <c r="K30" s="63"/>
      <c r="L30" s="63">
        <v>0</v>
      </c>
      <c r="M30" s="63">
        <v>0</v>
      </c>
      <c r="N30" s="95">
        <f t="shared" si="1"/>
        <v>7425000</v>
      </c>
    </row>
    <row r="31" spans="1:14">
      <c r="A31" s="58" t="s">
        <v>90</v>
      </c>
      <c r="B31" s="58" t="s">
        <v>91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95">
        <f t="shared" si="1"/>
        <v>0</v>
      </c>
    </row>
    <row r="32" spans="1:14" ht="21.75">
      <c r="A32" s="58" t="s">
        <v>92</v>
      </c>
      <c r="B32" s="64" t="s">
        <v>117</v>
      </c>
      <c r="C32" s="63"/>
      <c r="D32" s="63">
        <v>0</v>
      </c>
      <c r="E32" s="63"/>
      <c r="F32" s="63"/>
      <c r="G32" s="63"/>
      <c r="H32" s="63"/>
      <c r="I32" s="63"/>
      <c r="J32" s="63"/>
      <c r="K32" s="63"/>
      <c r="L32" s="63"/>
      <c r="M32" s="63"/>
      <c r="N32" s="95">
        <f t="shared" si="1"/>
        <v>0</v>
      </c>
    </row>
    <row r="33" spans="1:14">
      <c r="A33" s="58" t="s">
        <v>93</v>
      </c>
      <c r="B33" s="58" t="s">
        <v>94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95">
        <f t="shared" si="1"/>
        <v>0</v>
      </c>
    </row>
    <row r="34" spans="1:14">
      <c r="A34" s="58">
        <v>2007</v>
      </c>
      <c r="B34" s="64" t="s">
        <v>120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95">
        <f t="shared" si="1"/>
        <v>0</v>
      </c>
    </row>
    <row r="35" spans="1:14" ht="21.75">
      <c r="A35" s="58">
        <v>2008</v>
      </c>
      <c r="B35" s="64" t="s">
        <v>95</v>
      </c>
      <c r="C35" s="63"/>
      <c r="D35" s="63">
        <v>0</v>
      </c>
      <c r="E35" s="63"/>
      <c r="F35" s="63">
        <v>3593750</v>
      </c>
      <c r="G35" s="63">
        <v>3593750</v>
      </c>
      <c r="I35" s="63"/>
      <c r="J35" s="63"/>
      <c r="K35" s="63"/>
      <c r="L35" s="63"/>
      <c r="M35" s="63"/>
      <c r="N35" s="95">
        <f t="shared" si="1"/>
        <v>7187500</v>
      </c>
    </row>
    <row r="36" spans="1:14">
      <c r="A36" s="58">
        <v>2009</v>
      </c>
      <c r="B36" s="58" t="s">
        <v>96</v>
      </c>
      <c r="C36" s="63"/>
      <c r="D36" s="63">
        <v>0</v>
      </c>
      <c r="E36" s="63"/>
      <c r="F36" s="63"/>
      <c r="G36" s="63"/>
      <c r="H36" s="63"/>
      <c r="I36" s="63"/>
      <c r="J36" s="63"/>
      <c r="K36" s="63"/>
      <c r="L36" s="63"/>
      <c r="M36" s="63">
        <v>0</v>
      </c>
      <c r="N36" s="95">
        <f t="shared" si="1"/>
        <v>0</v>
      </c>
    </row>
    <row r="37" spans="1:14" ht="21.75">
      <c r="A37" s="58">
        <v>2010</v>
      </c>
      <c r="B37" s="64" t="s">
        <v>97</v>
      </c>
      <c r="C37" s="63"/>
      <c r="D37" s="63">
        <v>0</v>
      </c>
      <c r="E37" s="63"/>
      <c r="F37" s="63"/>
      <c r="G37" s="63"/>
      <c r="H37" s="63"/>
      <c r="I37" s="63"/>
      <c r="J37" s="63"/>
      <c r="K37" s="63"/>
      <c r="L37" s="63"/>
      <c r="M37" s="63">
        <v>0</v>
      </c>
      <c r="N37" s="95">
        <f t="shared" si="1"/>
        <v>0</v>
      </c>
    </row>
    <row r="38" spans="1:14">
      <c r="A38" s="58">
        <v>2011</v>
      </c>
      <c r="B38" s="58" t="s">
        <v>98</v>
      </c>
      <c r="C38" s="63">
        <v>0</v>
      </c>
      <c r="D38" s="63">
        <v>0</v>
      </c>
      <c r="E38" s="63">
        <v>0</v>
      </c>
      <c r="F38" s="63">
        <v>0</v>
      </c>
      <c r="G38" s="63">
        <v>0</v>
      </c>
      <c r="H38" s="63">
        <v>2575000</v>
      </c>
      <c r="I38" s="63"/>
      <c r="J38" s="63"/>
      <c r="K38" s="63"/>
      <c r="L38" s="63">
        <v>0</v>
      </c>
      <c r="M38" s="63">
        <v>0</v>
      </c>
      <c r="N38" s="95">
        <f t="shared" si="1"/>
        <v>2575000</v>
      </c>
    </row>
    <row r="39" spans="1:14" ht="21.75">
      <c r="A39" s="58">
        <v>2012</v>
      </c>
      <c r="B39" s="64" t="s">
        <v>99</v>
      </c>
      <c r="C39" s="63"/>
      <c r="D39" s="63"/>
      <c r="E39" s="63"/>
      <c r="F39" s="63"/>
      <c r="G39" s="63"/>
      <c r="H39" s="63"/>
      <c r="I39" s="63"/>
      <c r="J39" s="63"/>
      <c r="K39" s="63">
        <v>3162500</v>
      </c>
      <c r="L39" s="63"/>
      <c r="M39" s="63">
        <v>0</v>
      </c>
      <c r="N39" s="95">
        <f t="shared" si="1"/>
        <v>3162500</v>
      </c>
    </row>
    <row r="40" spans="1:14">
      <c r="A40" s="58">
        <v>2013</v>
      </c>
      <c r="B40" s="58" t="s">
        <v>100</v>
      </c>
      <c r="C40" s="63"/>
      <c r="D40" s="63">
        <v>0</v>
      </c>
      <c r="E40" s="63"/>
      <c r="F40" s="63"/>
      <c r="G40" s="63"/>
      <c r="H40" s="63"/>
      <c r="I40" s="63"/>
      <c r="J40" s="63"/>
      <c r="K40" s="63"/>
      <c r="L40" s="63"/>
      <c r="M40" s="63">
        <v>0</v>
      </c>
      <c r="N40" s="95">
        <f t="shared" si="1"/>
        <v>0</v>
      </c>
    </row>
    <row r="41" spans="1:14">
      <c r="A41" s="58">
        <v>2014</v>
      </c>
      <c r="B41" s="58" t="s">
        <v>101</v>
      </c>
      <c r="C41" s="63"/>
      <c r="D41" s="63">
        <v>0</v>
      </c>
      <c r="E41" s="63"/>
      <c r="F41" s="63"/>
      <c r="G41" s="63"/>
      <c r="H41" s="63"/>
      <c r="I41" s="63"/>
      <c r="J41" s="63"/>
      <c r="K41" s="63"/>
      <c r="L41" s="63"/>
      <c r="M41" s="63">
        <v>0</v>
      </c>
      <c r="N41" s="95">
        <f t="shared" si="1"/>
        <v>0</v>
      </c>
    </row>
    <row r="42" spans="1:14">
      <c r="A42" s="58">
        <v>2015</v>
      </c>
      <c r="B42" s="58" t="s">
        <v>102</v>
      </c>
      <c r="C42" s="63"/>
      <c r="D42" s="63">
        <v>0</v>
      </c>
      <c r="E42" s="63">
        <v>0</v>
      </c>
      <c r="F42" s="63">
        <v>0</v>
      </c>
      <c r="G42" s="63">
        <v>0</v>
      </c>
      <c r="H42" s="63"/>
      <c r="I42" s="63">
        <v>0</v>
      </c>
      <c r="J42" s="63">
        <v>0</v>
      </c>
      <c r="K42" s="63">
        <v>0</v>
      </c>
      <c r="L42" s="63">
        <v>3000000</v>
      </c>
      <c r="M42" s="63">
        <v>0</v>
      </c>
      <c r="N42" s="95">
        <f t="shared" si="1"/>
        <v>3000000</v>
      </c>
    </row>
    <row r="43" spans="1:14">
      <c r="A43" s="58" t="s">
        <v>103</v>
      </c>
      <c r="B43" s="58" t="s">
        <v>104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95">
        <f t="shared" si="1"/>
        <v>0</v>
      </c>
    </row>
    <row r="44" spans="1:14">
      <c r="A44" s="58" t="s">
        <v>105</v>
      </c>
      <c r="B44" s="58" t="s">
        <v>106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95">
        <f t="shared" si="1"/>
        <v>0</v>
      </c>
    </row>
    <row r="45" spans="1:14" s="96" customFormat="1">
      <c r="A45" s="58">
        <v>2016</v>
      </c>
      <c r="B45" s="58" t="s">
        <v>276</v>
      </c>
      <c r="C45" s="63">
        <v>0</v>
      </c>
      <c r="D45" s="63">
        <v>0</v>
      </c>
      <c r="E45" s="63"/>
      <c r="F45" s="63">
        <v>0</v>
      </c>
      <c r="G45" s="63">
        <v>0</v>
      </c>
      <c r="H45" s="63"/>
      <c r="I45" s="63"/>
      <c r="J45" s="63"/>
      <c r="K45" s="63"/>
      <c r="L45" s="63">
        <v>0</v>
      </c>
      <c r="M45" s="63">
        <v>0</v>
      </c>
      <c r="N45" s="95">
        <f t="shared" si="1"/>
        <v>0</v>
      </c>
    </row>
    <row r="46" spans="1:14" s="96" customFormat="1">
      <c r="A46" s="58">
        <v>2017</v>
      </c>
      <c r="B46" s="58" t="s">
        <v>108</v>
      </c>
      <c r="C46" s="63"/>
      <c r="D46" s="63">
        <v>0</v>
      </c>
      <c r="E46" s="63"/>
      <c r="F46" s="63"/>
      <c r="G46" s="63"/>
      <c r="H46" s="63"/>
      <c r="I46" s="63"/>
      <c r="J46" s="63"/>
      <c r="K46" s="63"/>
      <c r="L46" s="63"/>
      <c r="M46" s="63">
        <v>0</v>
      </c>
      <c r="N46" s="95">
        <f t="shared" si="1"/>
        <v>0</v>
      </c>
    </row>
    <row r="47" spans="1:14">
      <c r="A47" s="59">
        <v>3000</v>
      </c>
      <c r="B47" s="58" t="s">
        <v>109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95">
        <f t="shared" si="1"/>
        <v>0</v>
      </c>
    </row>
    <row r="48" spans="1:14">
      <c r="A48" s="59">
        <v>4000</v>
      </c>
      <c r="B48" s="59" t="s">
        <v>110</v>
      </c>
      <c r="C48" s="63"/>
      <c r="D48" s="63"/>
      <c r="E48" s="63"/>
      <c r="F48" s="63"/>
      <c r="G48" s="142"/>
      <c r="H48" s="63">
        <f>37*N48/100</f>
        <v>114056577.77</v>
      </c>
      <c r="I48" s="63">
        <f>13*N48/100</f>
        <v>40073932.729999997</v>
      </c>
      <c r="J48" s="63">
        <f>15*N48/100</f>
        <v>46239153.149999999</v>
      </c>
      <c r="K48" s="63"/>
      <c r="L48" s="63">
        <f>14*N48/100</f>
        <v>43156542.939999998</v>
      </c>
      <c r="M48" s="63">
        <f>21*N48/100</f>
        <v>64734814.409999996</v>
      </c>
      <c r="N48" s="172">
        <f>+'POA-05'!C36</f>
        <v>308261021</v>
      </c>
    </row>
    <row r="49" spans="1:14">
      <c r="A49" s="59">
        <v>5000</v>
      </c>
      <c r="B49" s="59" t="s">
        <v>111</v>
      </c>
      <c r="C49" s="63">
        <f>12*N49/100</f>
        <v>33295367.640000001</v>
      </c>
      <c r="D49" s="63">
        <f>12*N49/100</f>
        <v>33295367.640000001</v>
      </c>
      <c r="E49" s="171">
        <f>13*N49/100</f>
        <v>36069981.609999999</v>
      </c>
      <c r="F49" s="63">
        <f>11*N49/100</f>
        <v>30520753.670000002</v>
      </c>
      <c r="G49" s="63">
        <f>10*N49/100</f>
        <v>27746139.699999999</v>
      </c>
      <c r="H49" s="142"/>
      <c r="I49" s="63">
        <f>8*N49/100</f>
        <v>22196911.760000002</v>
      </c>
      <c r="J49" s="63">
        <f>8*N49/100</f>
        <v>22196911.760000002</v>
      </c>
      <c r="K49" s="63">
        <f>12*N49/100</f>
        <v>33295367.640000001</v>
      </c>
      <c r="L49" s="63">
        <f>8*N49/100</f>
        <v>22196911.760000002</v>
      </c>
      <c r="M49" s="63">
        <f>6*N49/100</f>
        <v>16647683.82</v>
      </c>
      <c r="N49" s="172">
        <f>+'POA-05'!C25</f>
        <v>277461397</v>
      </c>
    </row>
    <row r="50" spans="1:14">
      <c r="A50" s="59">
        <v>6000</v>
      </c>
      <c r="B50" s="59" t="s">
        <v>112</v>
      </c>
      <c r="C50" s="61"/>
      <c r="D50" s="61"/>
      <c r="E50" s="61"/>
      <c r="F50" s="61"/>
      <c r="G50" s="61"/>
      <c r="H50" s="61"/>
      <c r="I50" s="61"/>
      <c r="J50" s="61"/>
      <c r="K50" s="61"/>
      <c r="L50" s="61">
        <v>0</v>
      </c>
      <c r="M50" s="61">
        <v>0</v>
      </c>
      <c r="N50" s="95">
        <f t="shared" si="1"/>
        <v>0</v>
      </c>
    </row>
    <row r="51" spans="1:14">
      <c r="A51" s="59">
        <v>7000</v>
      </c>
      <c r="B51" s="59" t="s">
        <v>113</v>
      </c>
      <c r="C51" s="61">
        <v>0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0</v>
      </c>
      <c r="L51" s="61">
        <v>0</v>
      </c>
      <c r="M51" s="61">
        <v>0</v>
      </c>
      <c r="N51" s="95">
        <f t="shared" si="1"/>
        <v>0</v>
      </c>
    </row>
    <row r="52" spans="1:14">
      <c r="A52" s="85"/>
      <c r="B52" s="85" t="s">
        <v>29</v>
      </c>
      <c r="C52" s="60">
        <f t="shared" ref="C52:M52" si="2">+C13+C16+C47+C48+C49+C50+C51</f>
        <v>54744555.784637623</v>
      </c>
      <c r="D52" s="60">
        <f t="shared" si="2"/>
        <v>54744555.784637623</v>
      </c>
      <c r="E52" s="60">
        <f t="shared" si="2"/>
        <v>54583477.100024089</v>
      </c>
      <c r="F52" s="60">
        <f t="shared" si="2"/>
        <v>61136003.469251156</v>
      </c>
      <c r="G52" s="60">
        <f>SUM(G15:G51)</f>
        <v>59531713.153864682</v>
      </c>
      <c r="H52" s="60">
        <f>SUM(H13:H51)</f>
        <v>156159815.76999998</v>
      </c>
      <c r="I52" s="60">
        <f t="shared" si="2"/>
        <v>76900303.253091753</v>
      </c>
      <c r="J52" s="60">
        <f>SUM(J13:J51)</f>
        <v>117818220.4361835</v>
      </c>
      <c r="K52" s="60">
        <f>SUM(K13:K51)</f>
        <v>95216981.929275244</v>
      </c>
      <c r="L52" s="60">
        <f t="shared" si="2"/>
        <v>92629532.463091746</v>
      </c>
      <c r="M52" s="60">
        <f t="shared" si="2"/>
        <v>94458342.302318811</v>
      </c>
      <c r="N52" s="60">
        <f>+N13+N16+N48+N49</f>
        <v>839303601.53864682</v>
      </c>
    </row>
    <row r="53" spans="1:14">
      <c r="A53" s="340"/>
      <c r="B53" s="340"/>
      <c r="C53" s="340"/>
      <c r="D53" s="340"/>
      <c r="E53" s="340"/>
      <c r="F53" s="340"/>
      <c r="G53" s="340"/>
      <c r="H53" s="340"/>
      <c r="I53" s="340"/>
      <c r="J53" s="340"/>
      <c r="K53" s="340"/>
      <c r="L53" s="340"/>
      <c r="M53" s="340"/>
      <c r="N53" s="54"/>
    </row>
    <row r="54" spans="1:14">
      <c r="C54" s="156"/>
      <c r="D54" s="94"/>
      <c r="E54" s="94"/>
      <c r="F54" s="94"/>
      <c r="G54" s="94"/>
      <c r="H54" s="143"/>
      <c r="I54" s="143"/>
      <c r="J54" s="143"/>
      <c r="K54" s="143"/>
      <c r="L54" s="143"/>
      <c r="M54" s="143"/>
      <c r="N54" s="144"/>
    </row>
    <row r="55" spans="1:14">
      <c r="C55" s="145"/>
      <c r="D55" s="146"/>
      <c r="E55" s="146"/>
      <c r="F55" s="146"/>
      <c r="G55" s="146"/>
      <c r="H55" s="146"/>
      <c r="I55" s="147"/>
      <c r="J55" s="148"/>
      <c r="K55" s="149"/>
      <c r="L55" s="94"/>
      <c r="M55" s="94"/>
    </row>
    <row r="56" spans="1:14">
      <c r="C56" s="145"/>
      <c r="D56" s="145"/>
      <c r="E56" s="145"/>
      <c r="F56" s="150"/>
      <c r="G56" s="150"/>
      <c r="H56" s="150"/>
      <c r="I56" s="151"/>
      <c r="L56" s="94"/>
      <c r="M56" s="94"/>
      <c r="N56" s="94"/>
    </row>
    <row r="57" spans="1:14">
      <c r="C57" s="145"/>
      <c r="D57" s="145"/>
      <c r="E57" s="145"/>
      <c r="F57" s="145"/>
      <c r="G57" s="145"/>
      <c r="H57" s="94"/>
      <c r="I57" s="94"/>
      <c r="J57" s="94"/>
      <c r="K57" s="94"/>
      <c r="L57" s="94"/>
      <c r="M57" s="94"/>
      <c r="N57" s="132"/>
    </row>
    <row r="58" spans="1:14"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4"/>
    </row>
    <row r="59" spans="1:14">
      <c r="C59" s="152"/>
      <c r="D59" s="152"/>
      <c r="E59" s="152"/>
      <c r="F59" s="152"/>
      <c r="G59" s="152"/>
      <c r="H59" s="152"/>
      <c r="I59" s="152"/>
      <c r="J59" s="152"/>
      <c r="K59" s="152"/>
      <c r="L59" s="143"/>
      <c r="M59" s="143"/>
      <c r="N59" s="152"/>
    </row>
    <row r="62" spans="1:14">
      <c r="I62" s="94"/>
      <c r="J62" s="94"/>
    </row>
    <row r="63" spans="1:14">
      <c r="C63" s="154"/>
      <c r="D63" s="146"/>
      <c r="E63" s="146"/>
      <c r="F63" s="146"/>
      <c r="G63" s="146"/>
      <c r="H63" s="146"/>
      <c r="I63" s="145"/>
      <c r="J63" s="154"/>
      <c r="K63" s="153"/>
    </row>
    <row r="64" spans="1:14">
      <c r="C64" s="154"/>
      <c r="D64" s="146"/>
      <c r="E64" s="146"/>
      <c r="F64" s="146"/>
      <c r="G64" s="145"/>
      <c r="H64" s="146"/>
      <c r="I64" s="146"/>
      <c r="J64" s="155"/>
    </row>
    <row r="65" spans="3:10">
      <c r="C65" s="146"/>
      <c r="D65" s="146"/>
      <c r="E65" s="146"/>
      <c r="F65" s="146"/>
      <c r="G65" s="146"/>
      <c r="H65" s="146"/>
      <c r="I65" s="146"/>
      <c r="J65" s="146"/>
    </row>
  </sheetData>
  <mergeCells count="14">
    <mergeCell ref="G5:I5"/>
    <mergeCell ref="D6:F6"/>
    <mergeCell ref="G6:I6"/>
    <mergeCell ref="N11:N12"/>
    <mergeCell ref="A53:M53"/>
    <mergeCell ref="A1:C6"/>
    <mergeCell ref="D1:I4"/>
    <mergeCell ref="D5:F5"/>
    <mergeCell ref="A7:I7"/>
    <mergeCell ref="A8:I8"/>
    <mergeCell ref="A9:I9"/>
    <mergeCell ref="A11:A12"/>
    <mergeCell ref="B11:B12"/>
    <mergeCell ref="C11:M11"/>
  </mergeCells>
  <phoneticPr fontId="25" type="noConversion"/>
  <printOptions horizontalCentered="1" verticalCentered="1"/>
  <pageMargins left="0.74803149606299213" right="0.74803149606299213" top="0.74803149606299213" bottom="0.74803149606299213" header="0" footer="0"/>
  <pageSetup paperSize="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C14" sqref="C14"/>
    </sheetView>
  </sheetViews>
  <sheetFormatPr baseColWidth="10" defaultRowHeight="12.75"/>
  <cols>
    <col min="1" max="1" width="6" customWidth="1"/>
    <col min="2" max="2" width="18.42578125" customWidth="1"/>
    <col min="3" max="3" width="12.85546875" customWidth="1"/>
    <col min="10" max="10" width="13.5703125" customWidth="1"/>
  </cols>
  <sheetData>
    <row r="1" spans="1:10">
      <c r="A1" s="247"/>
      <c r="B1" s="248"/>
      <c r="C1" s="249"/>
      <c r="D1" s="256" t="str">
        <f>+'[1]POA-01'!D1:I4</f>
        <v>PLAN OPERATIVO ANUAL DE INVERSIONES - POAI - 2011, VERSIÓN 4</v>
      </c>
      <c r="E1" s="257"/>
      <c r="F1" s="257"/>
      <c r="G1" s="257"/>
      <c r="H1" s="257"/>
      <c r="I1" s="258"/>
      <c r="J1" s="176"/>
    </row>
    <row r="2" spans="1:10">
      <c r="A2" s="250"/>
      <c r="B2" s="251"/>
      <c r="C2" s="252"/>
      <c r="D2" s="259"/>
      <c r="E2" s="260"/>
      <c r="F2" s="260"/>
      <c r="G2" s="260"/>
      <c r="H2" s="260"/>
      <c r="I2" s="261"/>
      <c r="J2" s="176"/>
    </row>
    <row r="3" spans="1:10">
      <c r="A3" s="250"/>
      <c r="B3" s="251"/>
      <c r="C3" s="252"/>
      <c r="D3" s="259"/>
      <c r="E3" s="260"/>
      <c r="F3" s="260"/>
      <c r="G3" s="260"/>
      <c r="H3" s="260"/>
      <c r="I3" s="261"/>
      <c r="J3" s="176" t="s">
        <v>291</v>
      </c>
    </row>
    <row r="4" spans="1:10">
      <c r="A4" s="250"/>
      <c r="B4" s="251"/>
      <c r="C4" s="252"/>
      <c r="D4" s="262"/>
      <c r="E4" s="263"/>
      <c r="F4" s="263"/>
      <c r="G4" s="263"/>
      <c r="H4" s="263"/>
      <c r="I4" s="264"/>
      <c r="J4" s="176" t="s">
        <v>292</v>
      </c>
    </row>
    <row r="5" spans="1:10" ht="13.5">
      <c r="A5" s="250"/>
      <c r="B5" s="251"/>
      <c r="C5" s="252"/>
      <c r="D5" s="265" t="s">
        <v>293</v>
      </c>
      <c r="E5" s="266"/>
      <c r="F5" s="267"/>
      <c r="G5" s="265" t="s">
        <v>294</v>
      </c>
      <c r="H5" s="266"/>
      <c r="I5" s="266"/>
      <c r="J5" s="176"/>
    </row>
    <row r="6" spans="1:10" ht="13.5">
      <c r="A6" s="253"/>
      <c r="B6" s="254"/>
      <c r="C6" s="255"/>
      <c r="D6" s="265">
        <v>0</v>
      </c>
      <c r="E6" s="266"/>
      <c r="F6" s="267"/>
      <c r="G6" s="265" t="str">
        <f>'[1]POA-01'!G6:I6</f>
        <v>20 de Agosto de 2011</v>
      </c>
      <c r="H6" s="266"/>
      <c r="I6" s="266"/>
      <c r="J6" s="176"/>
    </row>
    <row r="7" spans="1:10" ht="13.5" thickBot="1"/>
    <row r="8" spans="1:10" ht="13.5" thickTop="1">
      <c r="A8" s="320" t="s">
        <v>49</v>
      </c>
      <c r="B8" s="341" t="s">
        <v>26</v>
      </c>
      <c r="C8" s="324" t="s">
        <v>118</v>
      </c>
    </row>
    <row r="9" spans="1:10" ht="13.5" thickBot="1">
      <c r="A9" s="321"/>
      <c r="B9" s="342"/>
      <c r="C9" s="325"/>
    </row>
    <row r="10" spans="1:10">
      <c r="A10" s="107">
        <v>1000</v>
      </c>
      <c r="B10" s="78" t="s">
        <v>65</v>
      </c>
      <c r="C10" s="60">
        <f>'POA-07'!C15</f>
        <v>138050448.53864688</v>
      </c>
    </row>
    <row r="11" spans="1:10">
      <c r="A11" s="109">
        <v>2000</v>
      </c>
      <c r="B11" s="58" t="s">
        <v>68</v>
      </c>
      <c r="C11" s="61">
        <f>'POA-07'!C18</f>
        <v>115530735</v>
      </c>
    </row>
    <row r="12" spans="1:10">
      <c r="A12" s="109">
        <v>4000</v>
      </c>
      <c r="B12" s="58" t="s">
        <v>110</v>
      </c>
      <c r="C12" s="170">
        <f>+'POA 8'!N48</f>
        <v>308261021</v>
      </c>
    </row>
    <row r="13" spans="1:10">
      <c r="A13" s="109">
        <v>5000</v>
      </c>
      <c r="B13" s="58" t="s">
        <v>111</v>
      </c>
      <c r="C13" s="170">
        <f>+'POA 8'!N49</f>
        <v>277461397</v>
      </c>
    </row>
    <row r="14" spans="1:10" ht="13.5" thickBot="1">
      <c r="A14" s="110"/>
      <c r="B14" s="111" t="s">
        <v>29</v>
      </c>
      <c r="C14" s="112">
        <f>SUM(C10:C13)</f>
        <v>839303601.53864694</v>
      </c>
    </row>
    <row r="15" spans="1:10" ht="13.5" thickTop="1"/>
  </sheetData>
  <mergeCells count="9">
    <mergeCell ref="A8:A9"/>
    <mergeCell ref="B8:B9"/>
    <mergeCell ref="C8:C9"/>
    <mergeCell ref="A1:C6"/>
    <mergeCell ref="D1:I4"/>
    <mergeCell ref="D5:F5"/>
    <mergeCell ref="G5:I5"/>
    <mergeCell ref="D6:F6"/>
    <mergeCell ref="G6:I6"/>
  </mergeCells>
  <printOptions horizontalCentered="1" verticalCentered="1"/>
  <pageMargins left="0.98425196850393704" right="0.98425196850393704" top="0.98425196850393704" bottom="0.98425196850393704" header="0" footer="0"/>
  <pageSetup paperSize="1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POA-01</vt:lpstr>
      <vt:lpstr>POA-02</vt:lpstr>
      <vt:lpstr>POA-03</vt:lpstr>
      <vt:lpstr>POA-04</vt:lpstr>
      <vt:lpstr>POA-05</vt:lpstr>
      <vt:lpstr>POA-06</vt:lpstr>
      <vt:lpstr>POA-07</vt:lpstr>
      <vt:lpstr>POA 8</vt:lpstr>
      <vt:lpstr>Grafico</vt:lpstr>
      <vt:lpstr>'POA-01'!Área_de_impresión</vt:lpstr>
      <vt:lpstr>'POA-05'!Área_de_impresión</vt:lpstr>
      <vt:lpstr>'POA 8'!Títulos_a_imprimir</vt:lpstr>
      <vt:lpstr>'POA-01'!Títulos_a_imprimir</vt:lpstr>
      <vt:lpstr>'POA-02'!Títulos_a_imprimir</vt:lpstr>
      <vt:lpstr>'POA-04'!Títulos_a_imprimir</vt:lpstr>
      <vt:lpstr>'POA-05'!Títulos_a_imprimir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Corpoguajira</cp:lastModifiedBy>
  <cp:lastPrinted>2011-09-02T13:54:54Z</cp:lastPrinted>
  <dcterms:created xsi:type="dcterms:W3CDTF">2004-12-29T19:49:42Z</dcterms:created>
  <dcterms:modified xsi:type="dcterms:W3CDTF">2011-09-30T14:41:20Z</dcterms:modified>
</cp:coreProperties>
</file>