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drawings/drawing9.xml" ContentType="application/vnd.openxmlformats-officedocument.drawing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80" yWindow="570" windowWidth="14520" windowHeight="8700"/>
  </bookViews>
  <sheets>
    <sheet name="POA-01" sheetId="1" r:id="rId1"/>
    <sheet name="POA-02" sheetId="9" r:id="rId2"/>
    <sheet name="POA-03" sheetId="8" r:id="rId3"/>
    <sheet name="POA-04" sheetId="7" r:id="rId4"/>
    <sheet name="POA-05" sheetId="6" r:id="rId5"/>
    <sheet name="POA-06" sheetId="5" r:id="rId6"/>
    <sheet name="POA-07" sheetId="4" r:id="rId7"/>
    <sheet name="POA 8" sheetId="10" r:id="rId8"/>
    <sheet name="Grafico" sheetId="11" r:id="rId9"/>
  </sheets>
  <externalReferences>
    <externalReference r:id="rId10"/>
  </externalReferences>
  <definedNames>
    <definedName name="_xlnm.Print_Area" localSheetId="0">'POA-01'!$A$1:$K$32</definedName>
    <definedName name="_xlnm.Print_Titles" localSheetId="7">'POA 8'!$1:$11</definedName>
    <definedName name="_xlnm.Print_Titles" localSheetId="0">'POA-01'!$1:$15</definedName>
    <definedName name="_xlnm.Print_Titles" localSheetId="1">'POA-02'!$1:$15</definedName>
    <definedName name="_xlnm.Print_Titles" localSheetId="2">'POA-03'!$1:$16</definedName>
    <definedName name="_xlnm.Print_Titles" localSheetId="4">'POA-05'!$1:$17</definedName>
  </definedNames>
  <calcPr calcId="125725"/>
</workbook>
</file>

<file path=xl/calcChain.xml><?xml version="1.0" encoding="utf-8"?>
<calcChain xmlns="http://schemas.openxmlformats.org/spreadsheetml/2006/main">
  <c r="E12" i="10"/>
  <c r="E48" s="1"/>
  <c r="L12"/>
  <c r="F12"/>
  <c r="C15"/>
  <c r="R15" s="1"/>
  <c r="Q15"/>
  <c r="P15"/>
  <c r="O15"/>
  <c r="N15"/>
  <c r="M15"/>
  <c r="L15"/>
  <c r="K15"/>
  <c r="H15"/>
  <c r="G15"/>
  <c r="F15"/>
  <c r="E15"/>
  <c r="E51" s="1"/>
  <c r="D15"/>
  <c r="Q12"/>
  <c r="P12"/>
  <c r="O12"/>
  <c r="O47" s="1"/>
  <c r="N12"/>
  <c r="M12"/>
  <c r="K12"/>
  <c r="J12"/>
  <c r="J47" s="1"/>
  <c r="I12"/>
  <c r="I48" s="1"/>
  <c r="H12"/>
  <c r="G12"/>
  <c r="G48" s="1"/>
  <c r="D12"/>
  <c r="R13"/>
  <c r="O16" i="4"/>
  <c r="N16"/>
  <c r="M16"/>
  <c r="L16"/>
  <c r="K16"/>
  <c r="H16"/>
  <c r="G18"/>
  <c r="G16" s="1"/>
  <c r="E18"/>
  <c r="P18" s="1"/>
  <c r="P17"/>
  <c r="C39"/>
  <c r="C38"/>
  <c r="C35"/>
  <c r="C30"/>
  <c r="D9" i="1"/>
  <c r="C8" i="5" s="1"/>
  <c r="E21" i="1"/>
  <c r="C12" i="10"/>
  <c r="J8" i="9"/>
  <c r="E8" i="8"/>
  <c r="G8"/>
  <c r="J25" i="9"/>
  <c r="J26"/>
  <c r="J27"/>
  <c r="J24"/>
  <c r="J28"/>
  <c r="D33" i="5" s="1"/>
  <c r="J20" i="9"/>
  <c r="J19"/>
  <c r="J18"/>
  <c r="J22"/>
  <c r="D34" i="5" s="1"/>
  <c r="J30" i="9"/>
  <c r="E31" i="1"/>
  <c r="E29"/>
  <c r="E27"/>
  <c r="E24"/>
  <c r="E22"/>
  <c r="E19"/>
  <c r="E17"/>
  <c r="R50" i="10"/>
  <c r="R49"/>
  <c r="D21" i="8"/>
  <c r="D16" i="5"/>
  <c r="C18" i="4" s="1"/>
  <c r="G20" i="7"/>
  <c r="D15" i="5" s="1"/>
  <c r="I8" i="9"/>
  <c r="H9" i="7"/>
  <c r="G9"/>
  <c r="I11" i="6"/>
  <c r="J8" i="5"/>
  <c r="H11" i="6"/>
  <c r="H8" i="5"/>
  <c r="D50" i="4"/>
  <c r="O50"/>
  <c r="D51"/>
  <c r="E51"/>
  <c r="G51"/>
  <c r="I51"/>
  <c r="K51"/>
  <c r="M51"/>
  <c r="N51"/>
  <c r="O51"/>
  <c r="P51" s="1"/>
  <c r="E13"/>
  <c r="D13"/>
  <c r="D52" s="1"/>
  <c r="P15"/>
  <c r="C15"/>
  <c r="E16" i="1"/>
  <c r="E18"/>
  <c r="E20"/>
  <c r="E32" s="1"/>
  <c r="E23"/>
  <c r="E26"/>
  <c r="E28"/>
  <c r="E30"/>
  <c r="P50" i="4"/>
  <c r="R12" i="10"/>
  <c r="C17" i="4" l="1"/>
  <c r="D14" i="5"/>
  <c r="C16" i="4" s="1"/>
  <c r="C12" i="11" s="1"/>
  <c r="D51" i="10"/>
  <c r="C51"/>
  <c r="N51"/>
  <c r="F51"/>
  <c r="C14" i="4"/>
  <c r="M14" s="1"/>
  <c r="M13" s="1"/>
  <c r="M52" s="1"/>
  <c r="C48" i="10"/>
  <c r="H48"/>
  <c r="H51" s="1"/>
  <c r="F48"/>
  <c r="G51"/>
  <c r="I51"/>
  <c r="K47"/>
  <c r="R47" s="1"/>
  <c r="D31" i="5" s="1"/>
  <c r="J51" i="10"/>
  <c r="L47"/>
  <c r="L51" s="1"/>
  <c r="N47"/>
  <c r="P47"/>
  <c r="P51" s="1"/>
  <c r="O51"/>
  <c r="Q47"/>
  <c r="Q51" s="1"/>
  <c r="D11" i="1"/>
  <c r="D9" i="9"/>
  <c r="C10" i="8"/>
  <c r="D9" i="7"/>
  <c r="D11" i="6"/>
  <c r="D48" i="10"/>
  <c r="M47"/>
  <c r="M51" s="1"/>
  <c r="F14" i="4"/>
  <c r="J14"/>
  <c r="J13" s="1"/>
  <c r="J52" s="1"/>
  <c r="O14"/>
  <c r="O13" s="1"/>
  <c r="O52" s="1"/>
  <c r="H14"/>
  <c r="H13" s="1"/>
  <c r="H52" s="1"/>
  <c r="N14"/>
  <c r="N13" s="1"/>
  <c r="N52" s="1"/>
  <c r="E16"/>
  <c r="C40" i="6" l="1"/>
  <c r="C10" i="5"/>
  <c r="D13" i="6"/>
  <c r="D11" i="7"/>
  <c r="C12" i="8"/>
  <c r="D11" i="9"/>
  <c r="B74" i="10"/>
  <c r="R48"/>
  <c r="K14" i="4"/>
  <c r="K13" s="1"/>
  <c r="K52" s="1"/>
  <c r="I14"/>
  <c r="I13" s="1"/>
  <c r="I52" s="1"/>
  <c r="L14"/>
  <c r="L13" s="1"/>
  <c r="L52" s="1"/>
  <c r="G14"/>
  <c r="G13" s="1"/>
  <c r="C13"/>
  <c r="C11" i="11" s="1"/>
  <c r="K51" i="10"/>
  <c r="R51" s="1"/>
  <c r="E52" i="4"/>
  <c r="P16"/>
  <c r="F13"/>
  <c r="P14"/>
  <c r="D32" i="5" l="1"/>
  <c r="R53" i="10"/>
  <c r="C29" i="6"/>
  <c r="C31"/>
  <c r="C35"/>
  <c r="C36"/>
  <c r="C34"/>
  <c r="C33"/>
  <c r="C37"/>
  <c r="C32"/>
  <c r="P13" i="4"/>
  <c r="F52"/>
  <c r="C26" i="6" l="1"/>
  <c r="D36" i="5"/>
  <c r="D39" s="1"/>
  <c r="C38" i="6"/>
  <c r="C48" i="4" s="1"/>
  <c r="J48" l="1"/>
  <c r="K48"/>
  <c r="C13" i="11"/>
  <c r="H48" i="4"/>
  <c r="I48"/>
  <c r="N48"/>
  <c r="O48"/>
  <c r="G48"/>
  <c r="L48"/>
  <c r="M48"/>
  <c r="C21" i="6"/>
  <c r="C22"/>
  <c r="C19"/>
  <c r="C25" s="1"/>
  <c r="C49" i="4" s="1"/>
  <c r="C52" s="1"/>
  <c r="C23" i="6"/>
  <c r="C24"/>
  <c r="C20"/>
  <c r="C43"/>
  <c r="P48" i="4" l="1"/>
  <c r="G52"/>
  <c r="O49"/>
  <c r="N49"/>
  <c r="M49"/>
  <c r="L49"/>
  <c r="K49"/>
  <c r="C14" i="11"/>
  <c r="C15" s="1"/>
  <c r="J49" i="4"/>
  <c r="I49"/>
  <c r="H49"/>
  <c r="G49"/>
  <c r="P49" l="1"/>
  <c r="P52"/>
</calcChain>
</file>

<file path=xl/sharedStrings.xml><?xml version="1.0" encoding="utf-8"?>
<sst xmlns="http://schemas.openxmlformats.org/spreadsheetml/2006/main" count="538" uniqueCount="288">
  <si>
    <t>TIEMPO</t>
  </si>
  <si>
    <t>ACTIVIDAD</t>
  </si>
  <si>
    <t>INICIA (M/D)</t>
  </si>
  <si>
    <t>RESPONSABLE</t>
  </si>
  <si>
    <t>TERMIN (M/D)</t>
  </si>
  <si>
    <t>DURACIO (MESES)</t>
  </si>
  <si>
    <t>TERMIN   (M/D)</t>
  </si>
  <si>
    <t>NOMBRE DEL PROYECTO:</t>
  </si>
  <si>
    <t xml:space="preserve">PRESUPUESTO ASIGNADO: </t>
  </si>
  <si>
    <t xml:space="preserve">RECURSOS ADMINISTRADO: </t>
  </si>
  <si>
    <t xml:space="preserve">APORTE DE LA NACIÓN: </t>
  </si>
  <si>
    <t>PLAN DE ACTIVIDADES</t>
  </si>
  <si>
    <t>POA-01</t>
  </si>
  <si>
    <t>NOMBRE</t>
  </si>
  <si>
    <t>PERFIL</t>
  </si>
  <si>
    <t>OBJETO</t>
  </si>
  <si>
    <t>VALOR PARCIAL</t>
  </si>
  <si>
    <t xml:space="preserve">TOTAL </t>
  </si>
  <si>
    <t>PROGRAMACION DE RECURSO HUMANO</t>
  </si>
  <si>
    <t>POA-02</t>
  </si>
  <si>
    <t>A.- POR CONTRATO</t>
  </si>
  <si>
    <t>B.- DE PLANTA</t>
  </si>
  <si>
    <t>DEDICACION (%)</t>
  </si>
  <si>
    <t>VALOR MENSUAL</t>
  </si>
  <si>
    <t>CANTIDAD</t>
  </si>
  <si>
    <t>VALOR</t>
  </si>
  <si>
    <t>DESCRIPCION</t>
  </si>
  <si>
    <t>USO O DESTINO</t>
  </si>
  <si>
    <t>UNIDAD</t>
  </si>
  <si>
    <t>TOTAL</t>
  </si>
  <si>
    <t>UNITARIO</t>
  </si>
  <si>
    <t>COMPRA DE MATERIALES</t>
  </si>
  <si>
    <t>POA-03</t>
  </si>
  <si>
    <t>DESCRIPCIÓN</t>
  </si>
  <si>
    <t>COMPRA DE EQUIPOS</t>
  </si>
  <si>
    <t>POA-04</t>
  </si>
  <si>
    <t>DISPONIBILIDAD (D/M)</t>
  </si>
  <si>
    <t>DISPONIBILIDAD (M/D)</t>
  </si>
  <si>
    <t>VALOR TOTAL</t>
  </si>
  <si>
    <t>VALOR UNITARIO</t>
  </si>
  <si>
    <t>PROGRAMACION DE CONVENIOS Y CONTRATOS</t>
  </si>
  <si>
    <t>INCIA (M/D)</t>
  </si>
  <si>
    <t>OBLIGACIONES CONTRAPARTE</t>
  </si>
  <si>
    <t>OBLIGACIONES CORPOGUAJIRA</t>
  </si>
  <si>
    <t>A.- CONVENIOS</t>
  </si>
  <si>
    <t>B.- CONTRATOS</t>
  </si>
  <si>
    <t>POA-05</t>
  </si>
  <si>
    <t>REQUERIMIENTO DE INSUMOS</t>
  </si>
  <si>
    <t>POA-06</t>
  </si>
  <si>
    <t>No.</t>
  </si>
  <si>
    <t>INDICADORES (PAT)</t>
  </si>
  <si>
    <t>METAS</t>
  </si>
  <si>
    <t>CRONOGRAMA DE DESEMBOLSO</t>
  </si>
  <si>
    <t>ENERO</t>
  </si>
  <si>
    <t>FEBRE</t>
  </si>
  <si>
    <t>MARZO</t>
  </si>
  <si>
    <t>ABRIL</t>
  </si>
  <si>
    <t>MAYO</t>
  </si>
  <si>
    <t>JUNIO</t>
  </si>
  <si>
    <t>JULIO</t>
  </si>
  <si>
    <t>AGOST</t>
  </si>
  <si>
    <t>SEPTIEM</t>
  </si>
  <si>
    <t>OCTUBR</t>
  </si>
  <si>
    <t>NOVIEM</t>
  </si>
  <si>
    <t>DICIEM</t>
  </si>
  <si>
    <t>SERVICIOS PERSONALES</t>
  </si>
  <si>
    <t>SERVICIOS (CONTRATO)</t>
  </si>
  <si>
    <t>SERVICIOS (PLANTA)</t>
  </si>
  <si>
    <t>GASTOS GENERALES</t>
  </si>
  <si>
    <t>MAQUINARIA Y EQUIPOS</t>
  </si>
  <si>
    <t>2002-001</t>
  </si>
  <si>
    <t>DE OFICINA</t>
  </si>
  <si>
    <t>2002-002</t>
  </si>
  <si>
    <t>DE ASEO</t>
  </si>
  <si>
    <t>2002-003</t>
  </si>
  <si>
    <t>DE FOTOCOPIADO</t>
  </si>
  <si>
    <t>MANTENIMIENTO EN GENERAL</t>
  </si>
  <si>
    <t>SERVICIOS PUBLICOS</t>
  </si>
  <si>
    <t>2004-001</t>
  </si>
  <si>
    <t>ENERGIA</t>
  </si>
  <si>
    <t>2004-002</t>
  </si>
  <si>
    <t>AGUA</t>
  </si>
  <si>
    <t>2004-003</t>
  </si>
  <si>
    <t>TELEFONO</t>
  </si>
  <si>
    <t>ARRENDAMIENTOS</t>
  </si>
  <si>
    <t>2005-001</t>
  </si>
  <si>
    <t>DE INMUEBLES</t>
  </si>
  <si>
    <t>2005-002</t>
  </si>
  <si>
    <t>DE EQUIPOS</t>
  </si>
  <si>
    <t>VIATICOS</t>
  </si>
  <si>
    <t>2006-001</t>
  </si>
  <si>
    <t>AL INTERIOR DEL PAIS</t>
  </si>
  <si>
    <t>2006-002</t>
  </si>
  <si>
    <t>2006-003</t>
  </si>
  <si>
    <t>AL EXTERIOR</t>
  </si>
  <si>
    <t>COMUNICACION Y TRANSPORTE</t>
  </si>
  <si>
    <t>SEGUROS</t>
  </si>
  <si>
    <t>IMPUESTOS - TASAS Y MULTAS</t>
  </si>
  <si>
    <t>COMBUSTIBLE Y PEAJES</t>
  </si>
  <si>
    <t>REPARACIONES DE VEHICULOS</t>
  </si>
  <si>
    <t>DOTACION PERSONAL</t>
  </si>
  <si>
    <t>BIENESTAR SOCIAL</t>
  </si>
  <si>
    <t>CAPACITACION</t>
  </si>
  <si>
    <t>2015-001</t>
  </si>
  <si>
    <t>GRUPO</t>
  </si>
  <si>
    <t>2015-002</t>
  </si>
  <si>
    <t>PERSONAL</t>
  </si>
  <si>
    <t>IMPREVISTO</t>
  </si>
  <si>
    <t>OTROS(PERS X INVERS)</t>
  </si>
  <si>
    <t>INSUMO DEL PROYECTO</t>
  </si>
  <si>
    <t>CONTRATOS</t>
  </si>
  <si>
    <t>CONVENIOS</t>
  </si>
  <si>
    <t>TRANSFERENCIAS</t>
  </si>
  <si>
    <t>VARIOS</t>
  </si>
  <si>
    <t>CODIGO</t>
  </si>
  <si>
    <t>SUB-TOTAL</t>
  </si>
  <si>
    <t>PROGRAMACION DE METAS FINANCIERAS -R.A ($ )</t>
  </si>
  <si>
    <t>AL INTERIOR DEL DEPARTAMENTO</t>
  </si>
  <si>
    <t>APROPIACIÓN INICIAL</t>
  </si>
  <si>
    <t>DURACION (MESES)</t>
  </si>
  <si>
    <t>IMPRESOS Y PUBLIC.</t>
  </si>
  <si>
    <t>MATERIALES Y SUMINIS.</t>
  </si>
  <si>
    <t>COSTO ESTIMADO</t>
  </si>
  <si>
    <t>LOCALIZACION</t>
  </si>
  <si>
    <t>Capacitación</t>
  </si>
  <si>
    <t>ACTIVIDADES</t>
  </si>
  <si>
    <t>ACTIV 1</t>
  </si>
  <si>
    <t>ACTIV 2</t>
  </si>
  <si>
    <t>ACTIV 3</t>
  </si>
  <si>
    <t>ACTIV 4</t>
  </si>
  <si>
    <t>ACTIV 5</t>
  </si>
  <si>
    <t>ACTIV 6</t>
  </si>
  <si>
    <t>OBJETIVOS</t>
  </si>
  <si>
    <t>Proyectos Ciudadanos de educacion ambiental impulsados</t>
  </si>
  <si>
    <t>Seminario taller de capacitacion en tematica ambiental (Agua, Fauna, Aire, Flora, Suelo y Cultura)</t>
  </si>
  <si>
    <t>Promocion y divulgacion de grupos ecologicos y de participacion</t>
  </si>
  <si>
    <t>Personas Capacitadas sobre Mecanismos de Participacion, Veeduria, Policia Nacional, Agentes PAB y Agentes ambientales</t>
  </si>
  <si>
    <t>Talleres de sensibilizacion ambiental Desarrollados por la corporacion</t>
  </si>
  <si>
    <t>Publicacion y divulgacion de eventos de educacion</t>
  </si>
  <si>
    <t>Concurso departamental de cancion, pintura y poesia ecologica, conmemoracion de fechas ecologicas</t>
  </si>
  <si>
    <t>Jornadas departamentales de arborizacion urbana ejecutadas con apoyo de la Corporacion</t>
  </si>
  <si>
    <t xml:space="preserve">Proyectos de recuperacion participativa de zonas verdes </t>
  </si>
  <si>
    <t xml:space="preserve">Viviendas de interes social arborizadas </t>
  </si>
  <si>
    <t>Campañas de Promoción y Divulgación de Estrategias Ciudadanas para  Minimizar los Efectos del Cambio Climático</t>
  </si>
  <si>
    <t>Capacitación en Gestión Ambiental Urbana</t>
  </si>
  <si>
    <t>MYPIMES Capacitadas en Gestión Ambiental Empresarial</t>
  </si>
  <si>
    <t>Personas Capacitadas en Cambio Climático</t>
  </si>
  <si>
    <t>Todo el Departamento de La Guajira</t>
  </si>
  <si>
    <t>Nº de Proyectos Ciudadanos de Educación Ambiental (PROCEDAS y PRAUS) impulsados</t>
  </si>
  <si>
    <t>Adelquis Mendoza</t>
  </si>
  <si>
    <t>Numero de Organizaciones de base Comunitaria, ong´s Ambientales y Promotores Fortalecidos</t>
  </si>
  <si>
    <t>Carlos Piña</t>
  </si>
  <si>
    <t>Numero de personas capacitadas sobre mecanismos de participaciòn veeduría  y gestion ambiental</t>
  </si>
  <si>
    <t xml:space="preserve"> Zora Mendoza</t>
  </si>
  <si>
    <t xml:space="preserve">Adelquis Mendoza </t>
  </si>
  <si>
    <t>Número de Personas Capacitadas en Gestión Ambiental Urbana</t>
  </si>
  <si>
    <t xml:space="preserve"> Wilmer Gómez</t>
  </si>
  <si>
    <t>Número de MYPIMES Capacitadas en Gestión Ambiental Empresarial</t>
  </si>
  <si>
    <t>Número de Personas Capacitadas en Cambio Climático</t>
  </si>
  <si>
    <t>Numero de proyectos de vivienda de interes social y zonas verdes arborizadas</t>
  </si>
  <si>
    <t>Zora Mendoza</t>
  </si>
  <si>
    <t>Desarrollar Serminarios para el mejoramiento de la base técnica ambiental de ONG´s, OCB´s, debidamente registradas</t>
  </si>
  <si>
    <t xml:space="preserve">Fomentar la organización y participación de Grupos Ecológicos en la gestión pública ambiental </t>
  </si>
  <si>
    <t>Fortalecer los procesos de capacitación al interior de los grupos de Policía Nacional y sus especialidades, los agentes PAB, veedores y promotores ambientales comunitarios</t>
  </si>
  <si>
    <t>Realizar talleres de sensibilización ambiental en las temáticas pertinentes al momento histórico que se vive y acorde con las metas PAT</t>
  </si>
  <si>
    <t>Desarrollar eventos de ciencia, educación y participación ambiental para la socialización de nuevas dinámicas de intervención en educación ambiental</t>
  </si>
  <si>
    <t>Motivar la visibilización de experiencias exitosas de educación ambiental mediante el uso de las nuevas tecnologías de la información y la comunicación</t>
  </si>
  <si>
    <t>Realizar jornadas lúdicas para para el forrtalecimiento de la participación ambiental comunitaria mediante expresiones artísticas autóctonas</t>
  </si>
  <si>
    <t>Coordinar la realización de jornadas de arborización comunitaria urbana mediante concertación interinstitucional</t>
  </si>
  <si>
    <t xml:space="preserve">Recuperar zonas y espacios verdes comunes para contrarrestar los efectos de la erosión </t>
  </si>
  <si>
    <t>Desarrollar Campañas de arborización en viviendas de interés social por su nivel deorganización y para contrarrestar el fenómeno de Isla caliente</t>
  </si>
  <si>
    <t>Implementar campañas ciudadanas para la sensibilización frente al cambio climática y la adopción de medidas para minimizar sus impactos en la población</t>
  </si>
  <si>
    <t>Número de Campañas de Promoción y Divulgación de Estrategias Ciudadanas para  Minimizar los Efectos del Cambio Climático realizadas</t>
  </si>
  <si>
    <t>Capacitar a las comunidades urbanas frente al manejo adecuado de los residuos sólidos domiciliarios y las aguas servidas, así como el uso efeciente del agua para consumo y la energía</t>
  </si>
  <si>
    <t>Motivar la responsabilidad ambiental en MIPYME mediante la adopción de medidas según sus planes empresariales de gestión ambiental</t>
  </si>
  <si>
    <t>Capacitar a la ciudadanía en general sobre las causas, consecuencias y medidas para mitigar los efectos del cambio climático</t>
  </si>
  <si>
    <t>Pasantes universitarios</t>
  </si>
  <si>
    <t>Practiante de trabajo social</t>
  </si>
  <si>
    <t>apoyo de activiades de participación</t>
  </si>
  <si>
    <t>Trabajadora Social</t>
  </si>
  <si>
    <t xml:space="preserve">Trabajo social </t>
  </si>
  <si>
    <t>Acompañamiento y enlace de actividades de eduación ambiental en la subdirección territorial del sur</t>
  </si>
  <si>
    <t>Acompañamiento y enlace de actividades de eduación ambiental en otras areas de la subdirección</t>
  </si>
  <si>
    <t>Canecas plasticas  tipo en fibra de vidrio y poliester reformado  para residuos urbanos  de 52 *34 cm</t>
  </si>
  <si>
    <t>Elaboraciòn de Corrales en madera pulida y pintada con logo corporativo y mensaje de dimensiones de 1.2 *0,70*070</t>
  </si>
  <si>
    <t>Arboles frutales y de sombrio</t>
  </si>
  <si>
    <t>Kit de educaciòn ambiental (morral  o  tula ,lapicero , borrador lapiz  y plegable ecológico ) con mensaje y logo de corpoguajira</t>
  </si>
  <si>
    <t>Febrero</t>
  </si>
  <si>
    <t>Mayo</t>
  </si>
  <si>
    <t>Abril</t>
  </si>
  <si>
    <t>Compra de video beam</t>
  </si>
  <si>
    <t>Soporte de activides de educación ambiental</t>
  </si>
  <si>
    <t>unidad</t>
  </si>
  <si>
    <t xml:space="preserve">Soporte a actividades de cultura ambiental </t>
  </si>
  <si>
    <t xml:space="preserve">Convenio en materia fortalecimiento  de control social a la gestión ambiental en el Departamento de la Guajira </t>
  </si>
  <si>
    <t>Diciembre</t>
  </si>
  <si>
    <t>Aportes recursos económicos  ,apoyo tecnico y seguimiento</t>
  </si>
  <si>
    <t xml:space="preserve">Desarrollar la acciones  de educaciòn ambiental no formal   en las comunidades  en diferentes Municipios </t>
  </si>
  <si>
    <t>Equipo de Educación ambiental</t>
  </si>
  <si>
    <t>Convenio con entes Municipales y/o ONG's Ambientales para la recuperación de zonas verdes en areas urbanas en los 15 municipios</t>
  </si>
  <si>
    <t xml:space="preserve">Abril </t>
  </si>
  <si>
    <t>Cofinanciación de proyectos  con ONG  ambientales y perspectiva de genero en el marco  de  la Politica nacional de E. A a través de PROCEDAS</t>
  </si>
  <si>
    <t>Convenio para el fortalecimiento de Planes Institucionales de Gestión Ambiental en PYME  en el Dpto</t>
  </si>
  <si>
    <t>Convenio con universidades de la Región para la elaboración y ejecución de proyectos alrededor de la prevención del calentamiento Global</t>
  </si>
  <si>
    <t xml:space="preserve">Convenio con unidad administrativa de parques nacionales y/o ONG's Ambientales para desarrollo de acciones de educación ambiental en  ecosistemas estrategicos ( sierra nevada, macuira y SFFF) </t>
  </si>
  <si>
    <t>Aportes recursos económicos  y apoyo tecnico</t>
  </si>
  <si>
    <t>Servicios de transporte de niños a  diferentes ecosistemas del Dpto</t>
  </si>
  <si>
    <t>Soporte de acciones de participación comunitaria</t>
  </si>
  <si>
    <t>Servicio de transporte de carga para la movilización de arboles e insumos para campañas de arborización</t>
  </si>
  <si>
    <t>Adquisición de corrales en madera para arborización urbana en vivienda de interes social</t>
  </si>
  <si>
    <t xml:space="preserve">Servicio de organización de eventos de participación comunitaria en el Dpto </t>
  </si>
  <si>
    <t xml:space="preserve">Servicio de reproducción de material audiovisual  para jornadas de sensibilización </t>
  </si>
  <si>
    <t>Suministro  de herramientas menores para desarrollo de campañas de embellecimiento de zonas verdes</t>
  </si>
  <si>
    <t>Adquisición de ayudas logísticas para la realización de campañas para la prevención del calentamiento global</t>
  </si>
  <si>
    <t>suministro para la promoción de alternativas tecnológicas para la gestión ambiental urbana a nivel residencial y microempresarial</t>
  </si>
  <si>
    <t>2.1</t>
  </si>
  <si>
    <t>Maquinaria y Equipos</t>
  </si>
  <si>
    <t>2.2</t>
  </si>
  <si>
    <t>Materiales y Suministro</t>
  </si>
  <si>
    <t>2.3</t>
  </si>
  <si>
    <t xml:space="preserve">Mantenimiento General </t>
  </si>
  <si>
    <t>2.5</t>
  </si>
  <si>
    <t>Arrendamientos</t>
  </si>
  <si>
    <t>2.6</t>
  </si>
  <si>
    <t>Viáticos</t>
  </si>
  <si>
    <t>2.7</t>
  </si>
  <si>
    <t>Impresos y publicaciones.</t>
  </si>
  <si>
    <t>2.8</t>
  </si>
  <si>
    <t>Comunicación y transporte</t>
  </si>
  <si>
    <t>2.9</t>
  </si>
  <si>
    <t>Seguros</t>
  </si>
  <si>
    <t>2.10</t>
  </si>
  <si>
    <t>Impuestos, tasas y multas</t>
  </si>
  <si>
    <t>2.11</t>
  </si>
  <si>
    <t>Combustibles y peajes</t>
  </si>
  <si>
    <t>2.12</t>
  </si>
  <si>
    <t>Reparación de vehículos</t>
  </si>
  <si>
    <t>2.13</t>
  </si>
  <si>
    <t>Dotación de personal</t>
  </si>
  <si>
    <t>2.14</t>
  </si>
  <si>
    <t>Bienestar social</t>
  </si>
  <si>
    <t>2.15</t>
  </si>
  <si>
    <t>2.16</t>
  </si>
  <si>
    <t>Servicios de vigilancia</t>
  </si>
  <si>
    <t>ACTIV 7</t>
  </si>
  <si>
    <t>ACTIV 8</t>
  </si>
  <si>
    <t>ACTIV 9</t>
  </si>
  <si>
    <t>ACTIV 10</t>
  </si>
  <si>
    <t>ACTIV 11</t>
  </si>
  <si>
    <t>ACTIV 12</t>
  </si>
  <si>
    <t>ACTIV 13</t>
  </si>
  <si>
    <t>ACTIV 14</t>
  </si>
  <si>
    <t>ACTIV 15</t>
  </si>
  <si>
    <t>Profesional con perfil en disciplinas de ingenierías o ciencias sociales y experiencia en trabajo comunitario</t>
  </si>
  <si>
    <t>Profesional con perfil en disciplinas sociales y experiencia con organizaciones de base social</t>
  </si>
  <si>
    <t>Técnico de Apoyo a trabajos comunitarios y  organizaciones de base comunitaria</t>
  </si>
  <si>
    <t>apoyo para la movilización de los profesionales a sitios requeridos</t>
  </si>
  <si>
    <t>Técnico con experiencia en manejo de vehículos para campo y ciudad</t>
  </si>
  <si>
    <t>PARTICIPACIÓN COMUNITARIA</t>
  </si>
  <si>
    <t>NOMBRE DEL PROYECTO: PARTICIPACIÓN COMUNITARIA</t>
  </si>
  <si>
    <t xml:space="preserve">Zonas y espacios verdes comunes para contrarrestar los efectos de la erosión </t>
  </si>
  <si>
    <t>Héctor Arévalo - Técnico en Conducción de Vehículo</t>
  </si>
  <si>
    <t>Zora Mendoza Acosta - Trabajadora Social</t>
  </si>
  <si>
    <t>Wilmer Gómez Freile - Ingeniero Industrial</t>
  </si>
  <si>
    <t>Realizar acciones de Fortalecimiento Organizacional, liderazgo amb. y emprendimiento</t>
  </si>
  <si>
    <t>Formulación de proyecto ambiental veedurías y formación de promotores amb.</t>
  </si>
  <si>
    <t>Apoyar en el centro de documentación ambiental y el seguimiento a planes de gestión ambiental de las MIPyME</t>
  </si>
  <si>
    <t>Carlos Piña Perpiñan Técnico Operativo</t>
  </si>
  <si>
    <t xml:space="preserve">Impulsar el desarrollo de Proyectos Ambientales Ciudadanos de Educación Ambiental en el marco del artículo 23 de la Ley 99 de 1993 y el decreto 1743 de 1994 </t>
  </si>
  <si>
    <t>Eventos de ciencia educacion y participacion ambiental</t>
  </si>
  <si>
    <t xml:space="preserve">NOMBRE DEL PROYECTO: </t>
  </si>
  <si>
    <t>PLAN OPERATIVO ANUAL DE INVERSIONES - POAI - 2011, VERSIÓN 4</t>
  </si>
  <si>
    <t>Codigo: PE-F-51</t>
  </si>
  <si>
    <t>Página: 1 de 2</t>
  </si>
  <si>
    <t>VERSIÓN</t>
  </si>
  <si>
    <t>FECHA</t>
  </si>
  <si>
    <t>20 de Agosto de 2011</t>
  </si>
  <si>
    <t>Página: 1 de 5</t>
  </si>
  <si>
    <t>320-900-1</t>
  </si>
  <si>
    <t>Página: 1 de 3</t>
  </si>
  <si>
    <t>Página: 1 de 1</t>
  </si>
  <si>
    <t>Página: 1 de 6</t>
  </si>
  <si>
    <t>Ingeniero Ambiental</t>
  </si>
  <si>
    <t>Cámara de Video Full HD Semi profesional, resolución 1280 x 1920, Zoom Oprtico de 30X minimo,Lampara incorporada</t>
  </si>
  <si>
    <t>Cámara de Fotografía Full HD Semi profesional, 14 megapixeles, Zoom Oprtico de 5X minimo, Flash incorporado</t>
  </si>
  <si>
    <t>PROFESIONALES PLANTA</t>
  </si>
  <si>
    <t>PROFESIONALES CONTRATO</t>
  </si>
  <si>
    <t>1-4-5-13</t>
  </si>
</sst>
</file>

<file path=xl/styles.xml><?xml version="1.0" encoding="utf-8"?>
<styleSheet xmlns="http://schemas.openxmlformats.org/spreadsheetml/2006/main">
  <numFmts count="8">
    <numFmt numFmtId="164" formatCode="&quot;$&quot;\ #,##0_);[Red]\(&quot;$&quot;\ #,##0\)"/>
    <numFmt numFmtId="165" formatCode="&quot;$&quot;\ #,##0;[Red]&quot;$&quot;\ \-#,##0"/>
    <numFmt numFmtId="166" formatCode="_ &quot;$&quot;\ * #,##0.00_ ;_ &quot;$&quot;\ * \-#,##0.00_ ;_ &quot;$&quot;\ * &quot;-&quot;??_ ;_ @_ "/>
    <numFmt numFmtId="167" formatCode="_ * #,##0.00_ ;_ * \-#,##0.00_ ;_ * &quot;-&quot;??_ ;_ @_ "/>
    <numFmt numFmtId="168" formatCode="&quot;$&quot;\ #,##0"/>
    <numFmt numFmtId="169" formatCode="[$$-240A]\ #,##0"/>
    <numFmt numFmtId="170" formatCode="_ &quot;$&quot;\ * #,##0_ ;_ &quot;$&quot;\ * \-#,##0_ ;_ &quot;$&quot;\ * &quot;-&quot;??_ ;_ @_ "/>
    <numFmt numFmtId="171" formatCode="[$-240A]d&quot; de &quot;mmmm&quot; de &quot;yyyy;@"/>
  </numFmts>
  <fonts count="40">
    <font>
      <sz val="10"/>
      <name val="Arial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7"/>
      <name val="Arial"/>
      <family val="2"/>
    </font>
    <font>
      <b/>
      <sz val="18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9"/>
      <name val="Tahoma"/>
      <family val="2"/>
    </font>
    <font>
      <i/>
      <sz val="9"/>
      <name val="Tahoma"/>
      <family val="2"/>
    </font>
    <font>
      <sz val="11"/>
      <name val="Tahoma"/>
      <family val="2"/>
    </font>
    <font>
      <i/>
      <sz val="11"/>
      <name val="Tahoma"/>
      <family val="2"/>
    </font>
    <font>
      <b/>
      <sz val="14"/>
      <name val="Tahoma"/>
      <family val="2"/>
    </font>
    <font>
      <sz val="14"/>
      <name val="Tahoma"/>
      <family val="2"/>
    </font>
    <font>
      <b/>
      <sz val="11"/>
      <name val="Tahoma"/>
      <family val="2"/>
    </font>
    <font>
      <b/>
      <i/>
      <sz val="11"/>
      <name val="Tahoma"/>
      <family val="2"/>
    </font>
    <font>
      <b/>
      <sz val="14"/>
      <name val="Verdana"/>
      <family val="2"/>
    </font>
    <font>
      <sz val="14"/>
      <name val="Verdana"/>
      <family val="2"/>
    </font>
    <font>
      <sz val="10"/>
      <name val="Verdana"/>
      <family val="2"/>
    </font>
    <font>
      <sz val="11"/>
      <name val="Verdana"/>
      <family val="2"/>
    </font>
    <font>
      <b/>
      <sz val="11"/>
      <name val="Verdana"/>
      <family val="2"/>
    </font>
    <font>
      <i/>
      <sz val="11"/>
      <name val="Verdana"/>
      <family val="2"/>
    </font>
    <font>
      <b/>
      <sz val="9"/>
      <name val="Verdana"/>
      <family val="2"/>
    </font>
    <font>
      <sz val="9"/>
      <name val="Verdana"/>
      <family val="2"/>
    </font>
    <font>
      <b/>
      <sz val="7"/>
      <name val="Verdana"/>
      <family val="2"/>
    </font>
    <font>
      <b/>
      <sz val="10"/>
      <name val="Verdana"/>
      <family val="2"/>
    </font>
    <font>
      <b/>
      <sz val="8"/>
      <name val="Tahoma"/>
      <family val="2"/>
    </font>
    <font>
      <sz val="8"/>
      <name val="Tahoma"/>
      <family val="2"/>
    </font>
    <font>
      <b/>
      <sz val="11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Arial Narrow"/>
      <family val="2"/>
    </font>
    <font>
      <b/>
      <sz val="11"/>
      <name val="Arial Narrow"/>
      <family val="2"/>
    </font>
    <font>
      <sz val="10"/>
      <color indexed="8"/>
      <name val="Arial Narrow"/>
      <family val="2"/>
    </font>
    <font>
      <b/>
      <sz val="10"/>
      <name val="Arial Narrow"/>
      <family val="2"/>
    </font>
    <font>
      <sz val="8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304">
    <xf numFmtId="0" fontId="0" fillId="0" borderId="0" xfId="0"/>
    <xf numFmtId="0" fontId="3" fillId="0" borderId="1" xfId="0" applyFont="1" applyBorder="1" applyAlignment="1">
      <alignment vertical="top" wrapText="1"/>
    </xf>
    <xf numFmtId="0" fontId="2" fillId="0" borderId="0" xfId="0" applyFont="1" applyAlignment="1">
      <alignment vertical="top" wrapText="1"/>
    </xf>
    <xf numFmtId="0" fontId="3" fillId="0" borderId="0" xfId="0" applyFont="1" applyAlignment="1">
      <alignment vertical="top" wrapText="1"/>
    </xf>
    <xf numFmtId="0" fontId="6" fillId="0" borderId="0" xfId="0" applyFont="1"/>
    <xf numFmtId="0" fontId="5" fillId="0" borderId="0" xfId="0" applyFont="1" applyAlignment="1">
      <alignment horizontal="center"/>
    </xf>
    <xf numFmtId="0" fontId="8" fillId="0" borderId="1" xfId="0" applyFont="1" applyBorder="1" applyAlignment="1">
      <alignment vertical="top" wrapText="1"/>
    </xf>
    <xf numFmtId="0" fontId="6" fillId="0" borderId="0" xfId="0" applyFont="1" applyAlignment="1"/>
    <xf numFmtId="0" fontId="7" fillId="0" borderId="0" xfId="0" applyFont="1" applyAlignment="1">
      <alignment vertical="top" wrapText="1"/>
    </xf>
    <xf numFmtId="0" fontId="8" fillId="0" borderId="0" xfId="0" applyFont="1"/>
    <xf numFmtId="0" fontId="10" fillId="0" borderId="0" xfId="0" applyFont="1" applyAlignment="1">
      <alignment horizontal="left" vertical="top"/>
    </xf>
    <xf numFmtId="0" fontId="10" fillId="0" borderId="0" xfId="0" applyFont="1"/>
    <xf numFmtId="0" fontId="10" fillId="0" borderId="0" xfId="0" applyFont="1" applyAlignment="1"/>
    <xf numFmtId="0" fontId="7" fillId="0" borderId="0" xfId="0" applyFont="1"/>
    <xf numFmtId="0" fontId="7" fillId="0" borderId="0" xfId="0" applyFont="1" applyAlignment="1">
      <alignment horizontal="right"/>
    </xf>
    <xf numFmtId="0" fontId="8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justify"/>
    </xf>
    <xf numFmtId="0" fontId="2" fillId="0" borderId="0" xfId="0" applyFont="1"/>
    <xf numFmtId="0" fontId="8" fillId="0" borderId="0" xfId="0" applyFont="1" applyAlignment="1"/>
    <xf numFmtId="0" fontId="7" fillId="0" borderId="0" xfId="0" applyFont="1" applyAlignment="1"/>
    <xf numFmtId="0" fontId="3" fillId="0" borderId="1" xfId="0" applyFont="1" applyBorder="1" applyAlignment="1">
      <alignment horizontal="justify" vertical="top" wrapText="1"/>
    </xf>
    <xf numFmtId="0" fontId="13" fillId="0" borderId="0" xfId="0" applyFont="1" applyAlignment="1"/>
    <xf numFmtId="0" fontId="13" fillId="0" borderId="0" xfId="0" applyFont="1"/>
    <xf numFmtId="0" fontId="10" fillId="0" borderId="0" xfId="0" applyFont="1" applyAlignment="1">
      <alignment horizontal="left" vertical="justify"/>
    </xf>
    <xf numFmtId="0" fontId="14" fillId="0" borderId="0" xfId="0" applyFont="1" applyAlignment="1">
      <alignment horizontal="left" vertical="justify"/>
    </xf>
    <xf numFmtId="0" fontId="14" fillId="0" borderId="0" xfId="0" applyFont="1"/>
    <xf numFmtId="0" fontId="15" fillId="0" borderId="0" xfId="0" applyFont="1" applyAlignment="1">
      <alignment horizontal="left" vertical="justify"/>
    </xf>
    <xf numFmtId="0" fontId="14" fillId="0" borderId="0" xfId="0" applyFont="1" applyAlignment="1">
      <alignment horizontal="center" vertical="justify"/>
    </xf>
    <xf numFmtId="0" fontId="14" fillId="0" borderId="0" xfId="0" applyFont="1" applyAlignment="1">
      <alignment horizontal="left" vertical="top"/>
    </xf>
    <xf numFmtId="165" fontId="14" fillId="0" borderId="0" xfId="0" applyNumberFormat="1" applyFont="1" applyAlignment="1">
      <alignment vertical="justify"/>
    </xf>
    <xf numFmtId="0" fontId="17" fillId="0" borderId="0" xfId="0" applyFont="1"/>
    <xf numFmtId="0" fontId="18" fillId="0" borderId="0" xfId="0" applyFont="1" applyAlignment="1"/>
    <xf numFmtId="0" fontId="18" fillId="0" borderId="0" xfId="0" applyFont="1"/>
    <xf numFmtId="0" fontId="19" fillId="0" borderId="0" xfId="0" applyFont="1" applyAlignment="1">
      <alignment horizontal="left" vertical="top"/>
    </xf>
    <xf numFmtId="0" fontId="19" fillId="0" borderId="0" xfId="0" applyFont="1" applyAlignment="1">
      <alignment wrapText="1"/>
    </xf>
    <xf numFmtId="0" fontId="20" fillId="0" borderId="0" xfId="0" applyFont="1" applyAlignment="1">
      <alignment horizontal="center" wrapText="1"/>
    </xf>
    <xf numFmtId="0" fontId="19" fillId="0" borderId="0" xfId="0" applyFont="1"/>
    <xf numFmtId="0" fontId="19" fillId="0" borderId="0" xfId="0" applyFont="1" applyAlignment="1"/>
    <xf numFmtId="0" fontId="21" fillId="0" borderId="0" xfId="0" applyFont="1" applyAlignment="1">
      <alignment horizontal="left" vertical="justify"/>
    </xf>
    <xf numFmtId="0" fontId="22" fillId="0" borderId="0" xfId="0" applyFont="1"/>
    <xf numFmtId="0" fontId="22" fillId="0" borderId="0" xfId="0" applyFont="1" applyAlignment="1">
      <alignment horizontal="right"/>
    </xf>
    <xf numFmtId="0" fontId="23" fillId="0" borderId="0" xfId="0" applyFont="1" applyAlignment="1">
      <alignment horizontal="center" vertical="center"/>
    </xf>
    <xf numFmtId="0" fontId="23" fillId="0" borderId="0" xfId="0" applyFont="1"/>
    <xf numFmtId="0" fontId="23" fillId="0" borderId="1" xfId="0" applyFont="1" applyBorder="1" applyAlignment="1">
      <alignment horizontal="center" vertical="top" wrapText="1"/>
    </xf>
    <xf numFmtId="0" fontId="22" fillId="0" borderId="0" xfId="0" applyFont="1" applyAlignment="1">
      <alignment vertical="top" wrapText="1"/>
    </xf>
    <xf numFmtId="0" fontId="22" fillId="0" borderId="0" xfId="0" applyFont="1" applyBorder="1" applyAlignment="1">
      <alignment vertical="top" wrapText="1"/>
    </xf>
    <xf numFmtId="0" fontId="22" fillId="0" borderId="1" xfId="0" applyFont="1" applyBorder="1" applyAlignment="1">
      <alignment vertical="top" wrapText="1"/>
    </xf>
    <xf numFmtId="0" fontId="23" fillId="0" borderId="1" xfId="0" applyFont="1" applyBorder="1" applyAlignment="1">
      <alignment horizontal="left" vertical="top" wrapText="1"/>
    </xf>
    <xf numFmtId="16" fontId="23" fillId="0" borderId="1" xfId="0" applyNumberFormat="1" applyFont="1" applyBorder="1" applyAlignment="1">
      <alignment horizontal="left" vertical="top" wrapText="1"/>
    </xf>
    <xf numFmtId="1" fontId="23" fillId="0" borderId="1" xfId="0" applyNumberFormat="1" applyFont="1" applyBorder="1" applyAlignment="1">
      <alignment horizontal="center" vertical="top" wrapText="1"/>
    </xf>
    <xf numFmtId="3" fontId="23" fillId="0" borderId="1" xfId="0" applyNumberFormat="1" applyFont="1" applyBorder="1" applyAlignment="1">
      <alignment horizontal="right" vertical="top" wrapText="1"/>
    </xf>
    <xf numFmtId="0" fontId="23" fillId="0" borderId="0" xfId="0" applyFont="1" applyBorder="1" applyAlignment="1">
      <alignment vertical="top" wrapText="1"/>
    </xf>
    <xf numFmtId="0" fontId="23" fillId="0" borderId="0" xfId="0" applyFont="1" applyBorder="1" applyAlignment="1">
      <alignment horizontal="left" vertical="top" wrapText="1"/>
    </xf>
    <xf numFmtId="0" fontId="23" fillId="0" borderId="0" xfId="0" applyFont="1" applyBorder="1" applyAlignment="1">
      <alignment horizontal="center" vertical="top" wrapText="1"/>
    </xf>
    <xf numFmtId="0" fontId="18" fillId="0" borderId="0" xfId="0" applyFont="1" applyBorder="1"/>
    <xf numFmtId="0" fontId="25" fillId="0" borderId="1" xfId="0" applyFont="1" applyBorder="1"/>
    <xf numFmtId="3" fontId="2" fillId="0" borderId="1" xfId="0" applyNumberFormat="1" applyFont="1" applyBorder="1" applyAlignment="1">
      <alignment vertical="top" wrapText="1"/>
    </xf>
    <xf numFmtId="3" fontId="8" fillId="0" borderId="1" xfId="0" applyNumberFormat="1" applyFont="1" applyBorder="1" applyAlignment="1">
      <alignment horizontal="right" vertical="top" wrapText="1"/>
    </xf>
    <xf numFmtId="3" fontId="7" fillId="0" borderId="1" xfId="0" applyNumberFormat="1" applyFont="1" applyBorder="1" applyAlignment="1">
      <alignment horizontal="right" vertical="top" wrapText="1"/>
    </xf>
    <xf numFmtId="0" fontId="8" fillId="0" borderId="1" xfId="0" applyFont="1" applyBorder="1" applyAlignment="1">
      <alignment horizontal="left" vertical="top" wrapText="1"/>
    </xf>
    <xf numFmtId="3" fontId="8" fillId="0" borderId="0" xfId="0" applyNumberFormat="1" applyFont="1"/>
    <xf numFmtId="0" fontId="27" fillId="0" borderId="0" xfId="0" applyFont="1"/>
    <xf numFmtId="0" fontId="27" fillId="0" borderId="0" xfId="0" applyFont="1" applyAlignment="1">
      <alignment horizontal="centerContinuous"/>
    </xf>
    <xf numFmtId="3" fontId="27" fillId="0" borderId="0" xfId="0" quotePrefix="1" applyNumberFormat="1" applyFont="1" applyAlignment="1">
      <alignment horizontal="left"/>
    </xf>
    <xf numFmtId="3" fontId="27" fillId="0" borderId="0" xfId="0" applyNumberFormat="1" applyFont="1"/>
    <xf numFmtId="3" fontId="27" fillId="0" borderId="0" xfId="0" applyNumberFormat="1" applyFont="1" applyAlignment="1">
      <alignment horizontal="center"/>
    </xf>
    <xf numFmtId="3" fontId="26" fillId="0" borderId="0" xfId="0" applyNumberFormat="1" applyFont="1"/>
    <xf numFmtId="3" fontId="7" fillId="0" borderId="0" xfId="0" applyNumberFormat="1" applyFont="1" applyAlignment="1">
      <alignment horizontal="right" vertical="top" wrapText="1"/>
    </xf>
    <xf numFmtId="3" fontId="27" fillId="0" borderId="1" xfId="0" applyNumberFormat="1" applyFont="1" applyBorder="1"/>
    <xf numFmtId="3" fontId="26" fillId="0" borderId="1" xfId="0" applyNumberFormat="1" applyFont="1" applyBorder="1"/>
    <xf numFmtId="3" fontId="26" fillId="2" borderId="1" xfId="0" applyNumberFormat="1" applyFont="1" applyFill="1" applyBorder="1" applyAlignment="1">
      <alignment horizontal="right"/>
    </xf>
    <xf numFmtId="3" fontId="26" fillId="0" borderId="1" xfId="0" applyNumberFormat="1" applyFont="1" applyBorder="1" applyAlignment="1">
      <alignment horizontal="right"/>
    </xf>
    <xf numFmtId="3" fontId="27" fillId="2" borderId="1" xfId="0" applyNumberFormat="1" applyFont="1" applyFill="1" applyBorder="1" applyAlignment="1">
      <alignment horizontal="right"/>
    </xf>
    <xf numFmtId="3" fontId="27" fillId="0" borderId="1" xfId="0" applyNumberFormat="1" applyFont="1" applyBorder="1" applyAlignment="1">
      <alignment horizontal="right"/>
    </xf>
    <xf numFmtId="3" fontId="27" fillId="0" borderId="1" xfId="0" applyNumberFormat="1" applyFont="1" applyBorder="1" applyAlignment="1">
      <alignment wrapText="1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24" fillId="3" borderId="3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3" fontId="7" fillId="3" borderId="5" xfId="0" applyNumberFormat="1" applyFont="1" applyFill="1" applyBorder="1" applyAlignment="1">
      <alignment horizontal="center" vertical="center" wrapText="1"/>
    </xf>
    <xf numFmtId="3" fontId="7" fillId="3" borderId="6" xfId="0" applyNumberFormat="1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left" vertical="center" wrapText="1"/>
    </xf>
    <xf numFmtId="0" fontId="7" fillId="3" borderId="6" xfId="0" applyFont="1" applyFill="1" applyBorder="1" applyAlignment="1">
      <alignment horizontal="center" vertical="top" wrapText="1"/>
    </xf>
    <xf numFmtId="3" fontId="26" fillId="0" borderId="2" xfId="0" applyNumberFormat="1" applyFont="1" applyBorder="1"/>
    <xf numFmtId="3" fontId="27" fillId="0" borderId="2" xfId="0" applyNumberFormat="1" applyFont="1" applyBorder="1"/>
    <xf numFmtId="3" fontId="26" fillId="0" borderId="2" xfId="0" applyNumberFormat="1" applyFont="1" applyBorder="1" applyAlignment="1">
      <alignment horizontal="right"/>
    </xf>
    <xf numFmtId="3" fontId="26" fillId="3" borderId="4" xfId="0" applyNumberFormat="1" applyFont="1" applyFill="1" applyBorder="1" applyAlignment="1">
      <alignment horizontal="center"/>
    </xf>
    <xf numFmtId="3" fontId="26" fillId="3" borderId="5" xfId="0" applyNumberFormat="1" applyFont="1" applyFill="1" applyBorder="1" applyAlignment="1">
      <alignment horizontal="center"/>
    </xf>
    <xf numFmtId="3" fontId="26" fillId="3" borderId="6" xfId="0" applyNumberFormat="1" applyFont="1" applyFill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17" fontId="8" fillId="0" borderId="2" xfId="0" applyNumberFormat="1" applyFont="1" applyBorder="1" applyAlignment="1">
      <alignment horizontal="center" vertical="center" wrapText="1"/>
    </xf>
    <xf numFmtId="3" fontId="8" fillId="0" borderId="2" xfId="0" applyNumberFormat="1" applyFont="1" applyBorder="1" applyAlignment="1">
      <alignment horizontal="right" vertical="center" wrapText="1"/>
    </xf>
    <xf numFmtId="3" fontId="8" fillId="0" borderId="1" xfId="0" applyNumberFormat="1" applyFont="1" applyBorder="1" applyAlignment="1">
      <alignment horizontal="right" vertical="center" wrapText="1"/>
    </xf>
    <xf numFmtId="0" fontId="8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top" wrapText="1"/>
    </xf>
    <xf numFmtId="3" fontId="26" fillId="2" borderId="1" xfId="0" applyNumberFormat="1" applyFont="1" applyFill="1" applyBorder="1"/>
    <xf numFmtId="0" fontId="29" fillId="0" borderId="0" xfId="0" applyFont="1" applyAlignment="1">
      <alignment horizontal="left" vertical="top"/>
    </xf>
    <xf numFmtId="0" fontId="28" fillId="0" borderId="0" xfId="0" applyFont="1" applyAlignment="1">
      <alignment horizontal="center" vertical="justify"/>
    </xf>
    <xf numFmtId="0" fontId="29" fillId="0" borderId="0" xfId="0" applyFont="1" applyAlignment="1"/>
    <xf numFmtId="0" fontId="29" fillId="0" borderId="0" xfId="0" applyFont="1"/>
    <xf numFmtId="168" fontId="28" fillId="0" borderId="0" xfId="0" applyNumberFormat="1" applyFont="1" applyAlignment="1">
      <alignment vertical="justify"/>
    </xf>
    <xf numFmtId="0" fontId="28" fillId="0" borderId="0" xfId="0" applyFont="1" applyAlignment="1">
      <alignment vertical="justify"/>
    </xf>
    <xf numFmtId="0" fontId="7" fillId="3" borderId="7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164" fontId="8" fillId="0" borderId="0" xfId="0" applyNumberFormat="1" applyFont="1"/>
    <xf numFmtId="169" fontId="2" fillId="0" borderId="1" xfId="0" applyNumberFormat="1" applyFont="1" applyBorder="1" applyAlignment="1">
      <alignment vertical="top" wrapText="1"/>
    </xf>
    <xf numFmtId="0" fontId="14" fillId="0" borderId="0" xfId="0" applyFont="1" applyAlignment="1">
      <alignment horizontal="left"/>
    </xf>
    <xf numFmtId="0" fontId="18" fillId="0" borderId="1" xfId="0" applyFont="1" applyBorder="1"/>
    <xf numFmtId="3" fontId="0" fillId="0" borderId="0" xfId="0" applyNumberFormat="1"/>
    <xf numFmtId="3" fontId="27" fillId="0" borderId="1" xfId="0" applyNumberFormat="1" applyFont="1" applyFill="1" applyBorder="1" applyAlignment="1">
      <alignment horizontal="right"/>
    </xf>
    <xf numFmtId="3" fontId="26" fillId="0" borderId="1" xfId="0" applyNumberFormat="1" applyFont="1" applyFill="1" applyBorder="1" applyAlignment="1">
      <alignment horizontal="right"/>
    </xf>
    <xf numFmtId="0" fontId="32" fillId="0" borderId="0" xfId="0" applyFont="1"/>
    <xf numFmtId="0" fontId="7" fillId="3" borderId="9" xfId="0" applyFont="1" applyFill="1" applyBorder="1" applyAlignment="1">
      <alignment horizontal="center" vertical="center" wrapText="1"/>
    </xf>
    <xf numFmtId="0" fontId="28" fillId="0" borderId="0" xfId="0" applyFont="1" applyBorder="1" applyAlignment="1"/>
    <xf numFmtId="0" fontId="0" fillId="0" borderId="0" xfId="0" applyBorder="1" applyAlignment="1"/>
    <xf numFmtId="0" fontId="34" fillId="0" borderId="0" xfId="0" applyFont="1" applyBorder="1" applyAlignment="1"/>
    <xf numFmtId="0" fontId="0" fillId="0" borderId="0" xfId="0" applyBorder="1"/>
    <xf numFmtId="3" fontId="29" fillId="0" borderId="1" xfId="0" applyNumberFormat="1" applyFont="1" applyBorder="1" applyAlignment="1">
      <alignment horizontal="center" vertical="center" wrapText="1"/>
    </xf>
    <xf numFmtId="171" fontId="29" fillId="0" borderId="2" xfId="0" applyNumberFormat="1" applyFont="1" applyBorder="1" applyAlignment="1">
      <alignment horizontal="center" vertical="center" wrapText="1"/>
    </xf>
    <xf numFmtId="3" fontId="29" fillId="0" borderId="2" xfId="0" applyNumberFormat="1" applyFont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0" fontId="30" fillId="0" borderId="1" xfId="0" applyFont="1" applyBorder="1" applyAlignment="1">
      <alignment horizontal="left" vertical="center" wrapText="1"/>
    </xf>
    <xf numFmtId="3" fontId="30" fillId="0" borderId="2" xfId="0" applyNumberFormat="1" applyFont="1" applyBorder="1" applyAlignment="1">
      <alignment horizontal="left" vertical="center" wrapText="1"/>
    </xf>
    <xf numFmtId="3" fontId="30" fillId="0" borderId="1" xfId="0" applyNumberFormat="1" applyFont="1" applyBorder="1" applyAlignment="1">
      <alignment horizontal="left" vertical="center" wrapText="1"/>
    </xf>
    <xf numFmtId="0" fontId="2" fillId="0" borderId="0" xfId="0" applyFont="1" applyBorder="1" applyAlignment="1">
      <alignment horizontal="right" vertical="top" wrapText="1"/>
    </xf>
    <xf numFmtId="3" fontId="2" fillId="0" borderId="0" xfId="0" applyNumberFormat="1" applyFont="1" applyBorder="1" applyAlignment="1">
      <alignment vertical="top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168" fontId="3" fillId="0" borderId="1" xfId="0" applyNumberFormat="1" applyFont="1" applyBorder="1" applyAlignment="1">
      <alignment horizontal="center" vertical="center" wrapText="1"/>
    </xf>
    <xf numFmtId="168" fontId="6" fillId="0" borderId="1" xfId="0" applyNumberFormat="1" applyFont="1" applyBorder="1" applyAlignment="1">
      <alignment horizontal="center" vertical="center" wrapText="1"/>
    </xf>
    <xf numFmtId="168" fontId="8" fillId="0" borderId="1" xfId="0" applyNumberFormat="1" applyFont="1" applyBorder="1" applyAlignment="1">
      <alignment horizontal="center" vertical="center"/>
    </xf>
    <xf numFmtId="168" fontId="8" fillId="0" borderId="0" xfId="0" applyNumberFormat="1" applyFont="1" applyAlignment="1"/>
    <xf numFmtId="169" fontId="8" fillId="0" borderId="0" xfId="0" applyNumberFormat="1" applyFont="1" applyAlignment="1"/>
    <xf numFmtId="0" fontId="29" fillId="0" borderId="1" xfId="0" applyFont="1" applyBorder="1" applyAlignment="1">
      <alignment horizontal="left" vertical="center" wrapText="1"/>
    </xf>
    <xf numFmtId="0" fontId="29" fillId="0" borderId="1" xfId="0" applyFont="1" applyBorder="1" applyAlignment="1">
      <alignment horizontal="left" vertical="top" wrapText="1"/>
    </xf>
    <xf numFmtId="3" fontId="29" fillId="0" borderId="1" xfId="0" applyNumberFormat="1" applyFont="1" applyBorder="1" applyAlignment="1">
      <alignment horizontal="left"/>
    </xf>
    <xf numFmtId="3" fontId="3" fillId="0" borderId="0" xfId="0" applyNumberFormat="1" applyFont="1"/>
    <xf numFmtId="0" fontId="3" fillId="0" borderId="0" xfId="0" applyFont="1"/>
    <xf numFmtId="3" fontId="3" fillId="0" borderId="0" xfId="0" applyNumberFormat="1" applyFont="1" applyBorder="1" applyAlignment="1">
      <alignment horizontal="right" vertical="top" wrapText="1"/>
    </xf>
    <xf numFmtId="3" fontId="0" fillId="0" borderId="0" xfId="0" applyNumberFormat="1" applyBorder="1"/>
    <xf numFmtId="170" fontId="28" fillId="0" borderId="0" xfId="2" applyNumberFormat="1" applyFont="1" applyAlignment="1"/>
    <xf numFmtId="165" fontId="25" fillId="0" borderId="0" xfId="0" applyNumberFormat="1" applyFont="1" applyAlignment="1">
      <alignment vertical="justify"/>
    </xf>
    <xf numFmtId="14" fontId="30" fillId="0" borderId="1" xfId="0" applyNumberFormat="1" applyFont="1" applyBorder="1" applyAlignment="1">
      <alignment horizontal="center" vertical="center" wrapText="1"/>
    </xf>
    <xf numFmtId="170" fontId="8" fillId="0" borderId="0" xfId="0" applyNumberFormat="1" applyFont="1" applyAlignment="1"/>
    <xf numFmtId="0" fontId="16" fillId="0" borderId="0" xfId="0" applyFont="1" applyAlignment="1"/>
    <xf numFmtId="0" fontId="23" fillId="0" borderId="1" xfId="0" applyFont="1" applyBorder="1" applyAlignment="1">
      <alignment horizontal="justify" vertical="top" wrapText="1"/>
    </xf>
    <xf numFmtId="3" fontId="29" fillId="0" borderId="1" xfId="0" applyNumberFormat="1" applyFont="1" applyBorder="1" applyAlignment="1">
      <alignment horizontal="justify" vertical="top" wrapText="1"/>
    </xf>
    <xf numFmtId="0" fontId="23" fillId="0" borderId="1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justify" vertical="top" wrapText="1"/>
    </xf>
    <xf numFmtId="0" fontId="23" fillId="0" borderId="10" xfId="0" applyFont="1" applyBorder="1" applyAlignment="1">
      <alignment horizontal="center" vertical="center" wrapText="1"/>
    </xf>
    <xf numFmtId="167" fontId="23" fillId="0" borderId="1" xfId="1" applyFont="1" applyBorder="1" applyAlignment="1">
      <alignment horizontal="center" vertical="center" wrapText="1"/>
    </xf>
    <xf numFmtId="167" fontId="23" fillId="0" borderId="10" xfId="1" applyFont="1" applyBorder="1" applyAlignment="1">
      <alignment horizontal="center" vertical="center" wrapText="1"/>
    </xf>
    <xf numFmtId="167" fontId="22" fillId="0" borderId="1" xfId="1" applyFont="1" applyBorder="1" applyAlignment="1">
      <alignment vertical="top" wrapText="1"/>
    </xf>
    <xf numFmtId="167" fontId="25" fillId="0" borderId="1" xfId="1" applyFont="1" applyBorder="1"/>
    <xf numFmtId="0" fontId="30" fillId="0" borderId="1" xfId="0" applyFont="1" applyBorder="1" applyAlignment="1">
      <alignment horizontal="justify" vertical="top" wrapText="1"/>
    </xf>
    <xf numFmtId="167" fontId="30" fillId="0" borderId="1" xfId="1" applyFont="1" applyBorder="1" applyAlignment="1">
      <alignment horizontal="right" vertical="center" wrapText="1"/>
    </xf>
    <xf numFmtId="3" fontId="30" fillId="0" borderId="1" xfId="0" applyNumberFormat="1" applyFont="1" applyBorder="1" applyAlignment="1">
      <alignment horizontal="justify" vertical="top" wrapText="1"/>
    </xf>
    <xf numFmtId="0" fontId="25" fillId="0" borderId="2" xfId="0" applyFont="1" applyBorder="1" applyAlignment="1">
      <alignment vertical="top" wrapText="1"/>
    </xf>
    <xf numFmtId="167" fontId="25" fillId="0" borderId="2" xfId="1" applyFont="1" applyBorder="1" applyAlignment="1">
      <alignment horizontal="right" vertical="top" wrapText="1"/>
    </xf>
    <xf numFmtId="0" fontId="8" fillId="0" borderId="1" xfId="0" applyFont="1" applyBorder="1" applyAlignment="1">
      <alignment horizontal="justify" vertical="top" wrapText="1"/>
    </xf>
    <xf numFmtId="0" fontId="35" fillId="0" borderId="2" xfId="0" applyFont="1" applyBorder="1" applyAlignment="1">
      <alignment horizontal="center" vertical="center" wrapText="1"/>
    </xf>
    <xf numFmtId="0" fontId="35" fillId="0" borderId="2" xfId="0" applyFont="1" applyBorder="1" applyAlignment="1">
      <alignment horizontal="justify" vertical="top" wrapText="1"/>
    </xf>
    <xf numFmtId="0" fontId="35" fillId="0" borderId="1" xfId="0" applyFont="1" applyBorder="1" applyAlignment="1">
      <alignment horizontal="justify" vertical="top" wrapText="1"/>
    </xf>
    <xf numFmtId="169" fontId="35" fillId="0" borderId="2" xfId="0" applyNumberFormat="1" applyFont="1" applyBorder="1" applyAlignment="1">
      <alignment horizontal="center" vertical="center" wrapText="1"/>
    </xf>
    <xf numFmtId="17" fontId="35" fillId="0" borderId="1" xfId="0" applyNumberFormat="1" applyFont="1" applyBorder="1" applyAlignment="1">
      <alignment horizontal="center" vertical="center" wrapText="1"/>
    </xf>
    <xf numFmtId="0" fontId="35" fillId="0" borderId="1" xfId="0" applyFont="1" applyBorder="1" applyAlignment="1">
      <alignment horizontal="center" vertical="center" wrapText="1"/>
    </xf>
    <xf numFmtId="0" fontId="37" fillId="0" borderId="1" xfId="0" applyFont="1" applyBorder="1" applyAlignment="1">
      <alignment horizontal="justify" vertical="top" wrapText="1"/>
    </xf>
    <xf numFmtId="0" fontId="37" fillId="0" borderId="1" xfId="0" applyFont="1" applyFill="1" applyBorder="1" applyAlignment="1">
      <alignment horizontal="justify" vertical="top" wrapText="1"/>
    </xf>
    <xf numFmtId="0" fontId="35" fillId="0" borderId="1" xfId="0" applyFont="1" applyBorder="1" applyAlignment="1">
      <alignment horizontal="center" vertical="center"/>
    </xf>
    <xf numFmtId="0" fontId="35" fillId="0" borderId="11" xfId="0" applyFont="1" applyBorder="1" applyAlignment="1">
      <alignment horizontal="center" vertical="center" wrapText="1"/>
    </xf>
    <xf numFmtId="0" fontId="35" fillId="0" borderId="1" xfId="0" applyFont="1" applyFill="1" applyBorder="1" applyAlignment="1">
      <alignment horizontal="center" vertical="center"/>
    </xf>
    <xf numFmtId="0" fontId="38" fillId="0" borderId="2" xfId="0" applyFont="1" applyBorder="1" applyAlignment="1">
      <alignment horizontal="left" vertical="center" wrapText="1"/>
    </xf>
    <xf numFmtId="164" fontId="38" fillId="0" borderId="2" xfId="0" applyNumberFormat="1" applyFont="1" applyBorder="1" applyAlignment="1">
      <alignment horizontal="center" vertical="center" wrapText="1"/>
    </xf>
    <xf numFmtId="17" fontId="35" fillId="0" borderId="2" xfId="0" applyNumberFormat="1" applyFont="1" applyBorder="1" applyAlignment="1">
      <alignment horizontal="center" vertical="center" wrapText="1"/>
    </xf>
    <xf numFmtId="0" fontId="35" fillId="0" borderId="1" xfId="0" applyFont="1" applyBorder="1" applyAlignment="1">
      <alignment vertical="center" wrapText="1"/>
    </xf>
    <xf numFmtId="9" fontId="35" fillId="0" borderId="1" xfId="0" applyNumberFormat="1" applyFont="1" applyBorder="1" applyAlignment="1">
      <alignment horizontal="center" vertical="center" wrapText="1"/>
    </xf>
    <xf numFmtId="0" fontId="35" fillId="0" borderId="10" xfId="0" applyFont="1" applyBorder="1" applyAlignment="1">
      <alignment horizontal="justify" vertical="top" wrapText="1"/>
    </xf>
    <xf numFmtId="0" fontId="35" fillId="0" borderId="12" xfId="0" applyFont="1" applyBorder="1" applyAlignment="1">
      <alignment horizontal="justify" vertical="top" wrapText="1"/>
    </xf>
    <xf numFmtId="0" fontId="35" fillId="0" borderId="1" xfId="0" applyFont="1" applyFill="1" applyBorder="1" applyAlignment="1">
      <alignment horizontal="justify" vertical="top" wrapText="1"/>
    </xf>
    <xf numFmtId="0" fontId="34" fillId="0" borderId="1" xfId="0" applyFont="1" applyBorder="1" applyAlignment="1"/>
    <xf numFmtId="169" fontId="35" fillId="0" borderId="1" xfId="0" applyNumberFormat="1" applyFont="1" applyBorder="1" applyAlignment="1">
      <alignment horizontal="center" vertical="center" wrapText="1"/>
    </xf>
    <xf numFmtId="0" fontId="20" fillId="0" borderId="0" xfId="0" applyFont="1" applyAlignment="1">
      <alignment wrapText="1"/>
    </xf>
    <xf numFmtId="0" fontId="12" fillId="0" borderId="0" xfId="0" applyFont="1" applyAlignment="1"/>
    <xf numFmtId="3" fontId="29" fillId="0" borderId="1" xfId="0" applyNumberFormat="1" applyFont="1" applyFill="1" applyBorder="1" applyAlignment="1">
      <alignment horizontal="justify" vertical="top" wrapText="1"/>
    </xf>
    <xf numFmtId="167" fontId="29" fillId="0" borderId="1" xfId="1" applyFont="1" applyBorder="1" applyAlignment="1">
      <alignment horizontal="center" vertical="center" wrapText="1"/>
    </xf>
    <xf numFmtId="167" fontId="29" fillId="0" borderId="2" xfId="1" applyFont="1" applyBorder="1" applyAlignment="1">
      <alignment horizontal="center" vertical="center"/>
    </xf>
    <xf numFmtId="167" fontId="7" fillId="0" borderId="1" xfId="1" applyFont="1" applyBorder="1" applyAlignment="1">
      <alignment horizontal="center" vertical="center" wrapText="1"/>
    </xf>
    <xf numFmtId="167" fontId="14" fillId="0" borderId="0" xfId="1" applyFont="1" applyAlignment="1">
      <alignment vertical="justify"/>
    </xf>
    <xf numFmtId="3" fontId="26" fillId="0" borderId="0" xfId="0" applyNumberFormat="1" applyFont="1" applyAlignment="1"/>
    <xf numFmtId="168" fontId="28" fillId="0" borderId="1" xfId="0" applyNumberFormat="1" applyFont="1" applyBorder="1" applyAlignment="1">
      <alignment horizontal="right" vertical="top" wrapText="1"/>
    </xf>
    <xf numFmtId="168" fontId="29" fillId="0" borderId="1" xfId="0" applyNumberFormat="1" applyFont="1" applyBorder="1" applyAlignment="1">
      <alignment horizontal="right" vertical="top" wrapText="1"/>
    </xf>
    <xf numFmtId="168" fontId="29" fillId="0" borderId="1" xfId="0" applyNumberFormat="1" applyFont="1" applyBorder="1" applyAlignment="1">
      <alignment horizontal="right"/>
    </xf>
    <xf numFmtId="168" fontId="8" fillId="0" borderId="0" xfId="0" applyNumberFormat="1" applyFont="1"/>
    <xf numFmtId="170" fontId="8" fillId="0" borderId="0" xfId="0" applyNumberFormat="1" applyFont="1"/>
    <xf numFmtId="168" fontId="2" fillId="0" borderId="0" xfId="0" applyNumberFormat="1" applyFont="1" applyAlignment="1">
      <alignment vertical="top" wrapText="1"/>
    </xf>
    <xf numFmtId="3" fontId="8" fillId="0" borderId="0" xfId="0" applyNumberFormat="1" applyFont="1" applyAlignment="1"/>
    <xf numFmtId="168" fontId="29" fillId="0" borderId="0" xfId="0" applyNumberFormat="1" applyFont="1" applyBorder="1" applyAlignment="1">
      <alignment horizontal="right" vertical="top" wrapText="1"/>
    </xf>
    <xf numFmtId="0" fontId="8" fillId="0" borderId="0" xfId="0" applyFont="1" applyAlignment="1">
      <alignment horizontal="right"/>
    </xf>
    <xf numFmtId="14" fontId="8" fillId="0" borderId="0" xfId="0" applyNumberFormat="1" applyFont="1"/>
    <xf numFmtId="3" fontId="27" fillId="0" borderId="9" xfId="0" applyNumberFormat="1" applyFont="1" applyFill="1" applyBorder="1" applyAlignment="1">
      <alignment horizontal="right"/>
    </xf>
    <xf numFmtId="0" fontId="29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37" fillId="0" borderId="1" xfId="0" applyFont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24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26" xfId="0" applyFont="1" applyFill="1" applyBorder="1" applyAlignment="1">
      <alignment horizontal="center" vertical="center" wrapText="1"/>
    </xf>
    <xf numFmtId="0" fontId="35" fillId="0" borderId="1" xfId="0" applyFont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35" fillId="0" borderId="10" xfId="0" applyFont="1" applyBorder="1" applyAlignment="1">
      <alignment horizontal="center" vertical="center" wrapText="1"/>
    </xf>
    <xf numFmtId="0" fontId="35" fillId="0" borderId="2" xfId="0" applyFont="1" applyBorder="1" applyAlignment="1">
      <alignment horizontal="center" vertical="center" wrapText="1"/>
    </xf>
    <xf numFmtId="0" fontId="35" fillId="0" borderId="9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36" fillId="0" borderId="13" xfId="0" applyFont="1" applyBorder="1" applyAlignment="1">
      <alignment horizontal="center" vertical="center" wrapText="1"/>
    </xf>
    <xf numFmtId="0" fontId="36" fillId="0" borderId="14" xfId="0" applyFont="1" applyBorder="1" applyAlignment="1">
      <alignment horizontal="center" vertical="center" wrapText="1"/>
    </xf>
    <xf numFmtId="0" fontId="36" fillId="0" borderId="15" xfId="0" applyFont="1" applyBorder="1" applyAlignment="1">
      <alignment horizontal="center" vertical="center" wrapText="1"/>
    </xf>
    <xf numFmtId="0" fontId="36" fillId="0" borderId="16" xfId="0" applyFont="1" applyBorder="1" applyAlignment="1">
      <alignment horizontal="center" vertical="center" wrapText="1"/>
    </xf>
    <xf numFmtId="0" fontId="36" fillId="0" borderId="0" xfId="0" applyFont="1" applyBorder="1" applyAlignment="1">
      <alignment horizontal="center" vertical="center" wrapText="1"/>
    </xf>
    <xf numFmtId="0" fontId="36" fillId="0" borderId="17" xfId="0" applyFont="1" applyBorder="1" applyAlignment="1">
      <alignment horizontal="center" vertical="center" wrapText="1"/>
    </xf>
    <xf numFmtId="0" fontId="36" fillId="0" borderId="18" xfId="0" applyFont="1" applyBorder="1" applyAlignment="1">
      <alignment horizontal="center" vertical="center" wrapText="1"/>
    </xf>
    <xf numFmtId="0" fontId="36" fillId="0" borderId="19" xfId="0" applyFont="1" applyBorder="1" applyAlignment="1">
      <alignment horizontal="center" vertical="center" wrapText="1"/>
    </xf>
    <xf numFmtId="0" fontId="36" fillId="0" borderId="20" xfId="0" applyFont="1" applyBorder="1" applyAlignment="1">
      <alignment horizontal="center" vertical="center" wrapText="1"/>
    </xf>
    <xf numFmtId="0" fontId="39" fillId="0" borderId="21" xfId="0" applyFont="1" applyBorder="1" applyAlignment="1">
      <alignment horizontal="center"/>
    </xf>
    <xf numFmtId="0" fontId="39" fillId="0" borderId="12" xfId="0" applyFont="1" applyBorder="1" applyAlignment="1">
      <alignment horizontal="center"/>
    </xf>
    <xf numFmtId="0" fontId="39" fillId="0" borderId="11" xfId="0" applyFont="1" applyBorder="1" applyAlignment="1">
      <alignment horizontal="center"/>
    </xf>
    <xf numFmtId="0" fontId="35" fillId="0" borderId="2" xfId="0" applyFont="1" applyBorder="1" applyAlignment="1">
      <alignment vertical="center" wrapText="1"/>
    </xf>
    <xf numFmtId="0" fontId="37" fillId="0" borderId="10" xfId="0" applyFont="1" applyBorder="1" applyAlignment="1">
      <alignment horizontal="center" vertical="center" wrapText="1"/>
    </xf>
    <xf numFmtId="0" fontId="37" fillId="0" borderId="9" xfId="0" applyFont="1" applyBorder="1" applyAlignment="1">
      <alignment horizontal="center" vertical="center" wrapText="1"/>
    </xf>
    <xf numFmtId="170" fontId="28" fillId="0" borderId="0" xfId="2" applyNumberFormat="1" applyFont="1" applyAlignment="1"/>
    <xf numFmtId="165" fontId="28" fillId="0" borderId="0" xfId="0" applyNumberFormat="1" applyFont="1" applyAlignment="1">
      <alignment horizontal="right"/>
    </xf>
    <xf numFmtId="170" fontId="28" fillId="0" borderId="0" xfId="2" applyNumberFormat="1" applyFont="1" applyAlignment="1">
      <alignment horizontal="center"/>
    </xf>
    <xf numFmtId="0" fontId="35" fillId="0" borderId="10" xfId="0" applyFont="1" applyBorder="1" applyAlignment="1">
      <alignment horizontal="justify" vertical="top" wrapText="1"/>
    </xf>
    <xf numFmtId="0" fontId="35" fillId="0" borderId="2" xfId="0" applyFont="1" applyBorder="1" applyAlignment="1">
      <alignment horizontal="justify" vertical="top" wrapText="1"/>
    </xf>
    <xf numFmtId="0" fontId="35" fillId="4" borderId="1" xfId="0" applyFont="1" applyFill="1" applyBorder="1" applyAlignment="1">
      <alignment horizontal="center" vertical="center" wrapText="1"/>
    </xf>
    <xf numFmtId="0" fontId="22" fillId="0" borderId="0" xfId="0" applyFont="1" applyBorder="1" applyAlignment="1">
      <alignment horizontal="left" vertical="top" wrapText="1"/>
    </xf>
    <xf numFmtId="0" fontId="22" fillId="3" borderId="25" xfId="0" applyFont="1" applyFill="1" applyBorder="1" applyAlignment="1">
      <alignment horizontal="center" vertical="center" wrapText="1"/>
    </xf>
    <xf numFmtId="0" fontId="22" fillId="3" borderId="26" xfId="0" applyFont="1" applyFill="1" applyBorder="1" applyAlignment="1">
      <alignment horizontal="center" vertical="center" wrapText="1"/>
    </xf>
    <xf numFmtId="0" fontId="22" fillId="3" borderId="24" xfId="0" applyFont="1" applyFill="1" applyBorder="1" applyAlignment="1">
      <alignment horizontal="center" vertic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3" borderId="27" xfId="0" applyFont="1" applyFill="1" applyBorder="1" applyAlignment="1">
      <alignment horizontal="center" vertical="center" wrapText="1"/>
    </xf>
    <xf numFmtId="0" fontId="22" fillId="3" borderId="28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wrapText="1"/>
    </xf>
    <xf numFmtId="166" fontId="22" fillId="3" borderId="24" xfId="2" applyFont="1" applyFill="1" applyBorder="1" applyAlignment="1">
      <alignment horizontal="center" vertical="center" wrapText="1"/>
    </xf>
    <xf numFmtId="166" fontId="22" fillId="3" borderId="3" xfId="2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top" wrapText="1"/>
    </xf>
    <xf numFmtId="0" fontId="14" fillId="0" borderId="0" xfId="0" applyFont="1" applyAlignment="1">
      <alignment horizontal="left"/>
    </xf>
    <xf numFmtId="167" fontId="28" fillId="0" borderId="0" xfId="1" applyFont="1" applyAlignment="1">
      <alignment horizontal="center"/>
    </xf>
    <xf numFmtId="0" fontId="4" fillId="3" borderId="7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right" vertical="top" wrapText="1"/>
    </xf>
    <xf numFmtId="0" fontId="2" fillId="0" borderId="0" xfId="0" applyFont="1" applyBorder="1" applyAlignment="1">
      <alignment horizontal="left" vertical="top" wrapText="1"/>
    </xf>
    <xf numFmtId="0" fontId="2" fillId="3" borderId="29" xfId="0" applyFont="1" applyFill="1" applyBorder="1" applyAlignment="1">
      <alignment horizontal="center" vertical="center" wrapText="1"/>
    </xf>
    <xf numFmtId="0" fontId="2" fillId="3" borderId="30" xfId="0" applyFont="1" applyFill="1" applyBorder="1" applyAlignment="1">
      <alignment horizontal="center" vertical="center" wrapText="1"/>
    </xf>
    <xf numFmtId="0" fontId="2" fillId="3" borderId="31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0" borderId="15" xfId="0" applyFont="1" applyBorder="1" applyAlignment="1">
      <alignment horizontal="right" vertical="top" wrapText="1"/>
    </xf>
    <xf numFmtId="3" fontId="29" fillId="0" borderId="1" xfId="0" applyNumberFormat="1" applyFont="1" applyBorder="1" applyAlignment="1">
      <alignment horizontal="left"/>
    </xf>
    <xf numFmtId="0" fontId="29" fillId="0" borderId="1" xfId="0" applyFont="1" applyBorder="1" applyAlignment="1">
      <alignment horizontal="left" vertical="top" wrapText="1"/>
    </xf>
    <xf numFmtId="170" fontId="28" fillId="0" borderId="0" xfId="2" applyNumberFormat="1" applyFont="1" applyAlignment="1">
      <alignment horizontal="left"/>
    </xf>
    <xf numFmtId="0" fontId="29" fillId="0" borderId="1" xfId="0" applyFont="1" applyBorder="1" applyAlignment="1">
      <alignment horizontal="left" vertical="center" wrapText="1"/>
    </xf>
    <xf numFmtId="0" fontId="7" fillId="3" borderId="32" xfId="0" applyFont="1" applyFill="1" applyBorder="1" applyAlignment="1">
      <alignment horizontal="center" vertical="top" wrapText="1"/>
    </xf>
    <xf numFmtId="0" fontId="7" fillId="3" borderId="33" xfId="0" applyFont="1" applyFill="1" applyBorder="1" applyAlignment="1">
      <alignment horizontal="center" vertical="top" wrapText="1"/>
    </xf>
    <xf numFmtId="0" fontId="28" fillId="0" borderId="1" xfId="0" applyFont="1" applyBorder="1" applyAlignment="1">
      <alignment horizontal="left" vertical="center" wrapText="1"/>
    </xf>
    <xf numFmtId="3" fontId="26" fillId="0" borderId="0" xfId="0" applyNumberFormat="1" applyFont="1" applyAlignment="1">
      <alignment horizontal="center"/>
    </xf>
    <xf numFmtId="3" fontId="26" fillId="3" borderId="4" xfId="0" applyNumberFormat="1" applyFont="1" applyFill="1" applyBorder="1" applyAlignment="1">
      <alignment horizontal="center"/>
    </xf>
    <xf numFmtId="3" fontId="26" fillId="3" borderId="5" xfId="0" applyNumberFormat="1" applyFont="1" applyFill="1" applyBorder="1" applyAlignment="1">
      <alignment horizontal="center"/>
    </xf>
    <xf numFmtId="3" fontId="26" fillId="3" borderId="6" xfId="0" applyNumberFormat="1" applyFont="1" applyFill="1" applyBorder="1" applyAlignment="1">
      <alignment horizontal="center"/>
    </xf>
    <xf numFmtId="3" fontId="26" fillId="3" borderId="34" xfId="0" applyNumberFormat="1" applyFont="1" applyFill="1" applyBorder="1" applyAlignment="1">
      <alignment horizontal="center" vertical="center"/>
    </xf>
    <xf numFmtId="3" fontId="26" fillId="3" borderId="35" xfId="0" applyNumberFormat="1" applyFont="1" applyFill="1" applyBorder="1" applyAlignment="1">
      <alignment horizontal="center" vertical="center"/>
    </xf>
    <xf numFmtId="3" fontId="26" fillId="3" borderId="7" xfId="0" applyNumberFormat="1" applyFont="1" applyFill="1" applyBorder="1" applyAlignment="1">
      <alignment horizontal="center"/>
    </xf>
    <xf numFmtId="3" fontId="26" fillId="3" borderId="8" xfId="0" applyNumberFormat="1" applyFont="1" applyFill="1" applyBorder="1" applyAlignment="1">
      <alignment horizontal="center"/>
    </xf>
    <xf numFmtId="3" fontId="26" fillId="3" borderId="36" xfId="0" applyNumberFormat="1" applyFont="1" applyFill="1" applyBorder="1" applyAlignment="1">
      <alignment horizontal="center" wrapText="1"/>
    </xf>
    <xf numFmtId="3" fontId="26" fillId="3" borderId="37" xfId="0" applyNumberFormat="1" applyFont="1" applyFill="1" applyBorder="1" applyAlignment="1">
      <alignment horizontal="center" wrapText="1"/>
    </xf>
    <xf numFmtId="3" fontId="26" fillId="3" borderId="38" xfId="0" applyNumberFormat="1" applyFont="1" applyFill="1" applyBorder="1" applyAlignment="1">
      <alignment horizontal="center" vertical="center"/>
    </xf>
    <xf numFmtId="3" fontId="26" fillId="3" borderId="39" xfId="0" applyNumberFormat="1" applyFont="1" applyFill="1" applyBorder="1" applyAlignment="1">
      <alignment horizontal="center" vertical="center"/>
    </xf>
    <xf numFmtId="0" fontId="27" fillId="0" borderId="14" xfId="0" applyFont="1" applyBorder="1" applyAlignment="1">
      <alignment horizontal="center"/>
    </xf>
    <xf numFmtId="0" fontId="31" fillId="0" borderId="0" xfId="0" applyFont="1" applyAlignment="1">
      <alignment horizontal="center"/>
    </xf>
    <xf numFmtId="3" fontId="26" fillId="3" borderId="38" xfId="0" applyNumberFormat="1" applyFont="1" applyFill="1" applyBorder="1" applyAlignment="1">
      <alignment horizontal="center"/>
    </xf>
    <xf numFmtId="3" fontId="26" fillId="3" borderId="39" xfId="0" applyNumberFormat="1" applyFont="1" applyFill="1" applyBorder="1" applyAlignment="1">
      <alignment horizontal="center"/>
    </xf>
    <xf numFmtId="3" fontId="26" fillId="3" borderId="22" xfId="0" applyNumberFormat="1" applyFont="1" applyFill="1" applyBorder="1" applyAlignment="1">
      <alignment horizontal="center" vertical="center"/>
    </xf>
    <xf numFmtId="3" fontId="26" fillId="3" borderId="23" xfId="0" applyNumberFormat="1" applyFont="1" applyFill="1" applyBorder="1" applyAlignment="1">
      <alignment horizontal="center" vertical="center"/>
    </xf>
    <xf numFmtId="3" fontId="26" fillId="3" borderId="38" xfId="0" applyNumberFormat="1" applyFont="1" applyFill="1" applyBorder="1" applyAlignment="1">
      <alignment horizontal="center" wrapText="1"/>
    </xf>
    <xf numFmtId="3" fontId="26" fillId="3" borderId="39" xfId="0" applyNumberFormat="1" applyFont="1" applyFill="1" applyBorder="1" applyAlignment="1">
      <alignment horizontal="center" wrapText="1"/>
    </xf>
    <xf numFmtId="167" fontId="35" fillId="0" borderId="2" xfId="1" applyFont="1" applyBorder="1" applyAlignment="1">
      <alignment horizontal="center" vertical="center" wrapText="1"/>
    </xf>
    <xf numFmtId="167" fontId="35" fillId="0" borderId="1" xfId="1" applyFont="1" applyBorder="1" applyAlignment="1">
      <alignment horizontal="center" vertical="center" wrapText="1"/>
    </xf>
    <xf numFmtId="167" fontId="38" fillId="0" borderId="2" xfId="1" applyFont="1" applyBorder="1" applyAlignment="1">
      <alignment horizontal="center" vertical="center" wrapText="1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plotArea>
      <c:layout/>
      <c:pieChart>
        <c:varyColors val="1"/>
        <c:ser>
          <c:idx val="0"/>
          <c:order val="0"/>
          <c:cat>
            <c:strRef>
              <c:f>Grafico!$B$11:$B$14</c:f>
              <c:strCache>
                <c:ptCount val="4"/>
                <c:pt idx="0">
                  <c:v>SERVICIOS PERSONALES</c:v>
                </c:pt>
                <c:pt idx="1">
                  <c:v>GASTOS GENERALES</c:v>
                </c:pt>
                <c:pt idx="2">
                  <c:v>CONTRATOS</c:v>
                </c:pt>
                <c:pt idx="3">
                  <c:v>CONVENIOS</c:v>
                </c:pt>
              </c:strCache>
            </c:strRef>
          </c:cat>
          <c:val>
            <c:numRef>
              <c:f>Grafico!$C$11:$C$14</c:f>
              <c:numCache>
                <c:formatCode>#,##0</c:formatCode>
                <c:ptCount val="4"/>
                <c:pt idx="0">
                  <c:v>108719342.25332499</c:v>
                </c:pt>
                <c:pt idx="1">
                  <c:v>152370000</c:v>
                </c:pt>
                <c:pt idx="2">
                  <c:v>285557151.63999999</c:v>
                </c:pt>
                <c:pt idx="3">
                  <c:v>183598302.36000004</c:v>
                </c:pt>
              </c:numCache>
            </c:numRef>
          </c:val>
        </c:ser>
        <c:firstSliceAng val="0"/>
      </c:pieChart>
      <c:spPr>
        <a:noFill/>
        <a:ln w="25400">
          <a:noFill/>
        </a:ln>
      </c:spPr>
    </c:plotArea>
    <c:legend>
      <c:legendPos val="r"/>
    </c:legend>
    <c:plotVisOnly val="1"/>
    <c:dispBlanksAs val="zero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8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238125</xdr:colOff>
      <xdr:row>0</xdr:row>
      <xdr:rowOff>85725</xdr:rowOff>
    </xdr:from>
    <xdr:to>
      <xdr:col>2</xdr:col>
      <xdr:colOff>657225</xdr:colOff>
      <xdr:row>5</xdr:row>
      <xdr:rowOff>142875</xdr:rowOff>
    </xdr:to>
    <xdr:pic>
      <xdr:nvPicPr>
        <xdr:cNvPr id="1091" name="Picture 2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85725"/>
          <a:ext cx="1524000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238125</xdr:colOff>
      <xdr:row>0</xdr:row>
      <xdr:rowOff>85725</xdr:rowOff>
    </xdr:from>
    <xdr:to>
      <xdr:col>2</xdr:col>
      <xdr:colOff>657225</xdr:colOff>
      <xdr:row>5</xdr:row>
      <xdr:rowOff>142875</xdr:rowOff>
    </xdr:to>
    <xdr:pic>
      <xdr:nvPicPr>
        <xdr:cNvPr id="2073" name="Picture 2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3875" y="85725"/>
          <a:ext cx="142875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228600</xdr:colOff>
      <xdr:row>0</xdr:row>
      <xdr:rowOff>85725</xdr:rowOff>
    </xdr:from>
    <xdr:to>
      <xdr:col>2</xdr:col>
      <xdr:colOff>295275</xdr:colOff>
      <xdr:row>5</xdr:row>
      <xdr:rowOff>142875</xdr:rowOff>
    </xdr:to>
    <xdr:pic>
      <xdr:nvPicPr>
        <xdr:cNvPr id="3096" name="Picture 2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28650" y="85725"/>
          <a:ext cx="2057400" cy="1019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323850</xdr:colOff>
      <xdr:row>0</xdr:row>
      <xdr:rowOff>76200</xdr:rowOff>
    </xdr:from>
    <xdr:to>
      <xdr:col>2</xdr:col>
      <xdr:colOff>857250</xdr:colOff>
      <xdr:row>5</xdr:row>
      <xdr:rowOff>133350</xdr:rowOff>
    </xdr:to>
    <xdr:pic>
      <xdr:nvPicPr>
        <xdr:cNvPr id="4120" name="Picture 2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6750" y="76200"/>
          <a:ext cx="1924050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266700</xdr:colOff>
      <xdr:row>0</xdr:row>
      <xdr:rowOff>76200</xdr:rowOff>
    </xdr:from>
    <xdr:to>
      <xdr:col>2</xdr:col>
      <xdr:colOff>485775</xdr:colOff>
      <xdr:row>5</xdr:row>
      <xdr:rowOff>133350</xdr:rowOff>
    </xdr:to>
    <xdr:pic>
      <xdr:nvPicPr>
        <xdr:cNvPr id="5143" name="Picture 2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6700" y="76200"/>
          <a:ext cx="20097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266700</xdr:colOff>
      <xdr:row>0</xdr:row>
      <xdr:rowOff>76200</xdr:rowOff>
    </xdr:from>
    <xdr:to>
      <xdr:col>2</xdr:col>
      <xdr:colOff>485775</xdr:colOff>
      <xdr:row>5</xdr:row>
      <xdr:rowOff>133350</xdr:rowOff>
    </xdr:to>
    <xdr:pic>
      <xdr:nvPicPr>
        <xdr:cNvPr id="6166" name="Picture 2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6700" y="76200"/>
          <a:ext cx="213360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228600</xdr:colOff>
      <xdr:row>0</xdr:row>
      <xdr:rowOff>85725</xdr:rowOff>
    </xdr:from>
    <xdr:to>
      <xdr:col>2</xdr:col>
      <xdr:colOff>295275</xdr:colOff>
      <xdr:row>5</xdr:row>
      <xdr:rowOff>142875</xdr:rowOff>
    </xdr:to>
    <xdr:pic>
      <xdr:nvPicPr>
        <xdr:cNvPr id="8214" name="Picture 2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6750" y="85725"/>
          <a:ext cx="1400175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276225</xdr:colOff>
      <xdr:row>0</xdr:row>
      <xdr:rowOff>85725</xdr:rowOff>
    </xdr:from>
    <xdr:to>
      <xdr:col>2</xdr:col>
      <xdr:colOff>485775</xdr:colOff>
      <xdr:row>5</xdr:row>
      <xdr:rowOff>142875</xdr:rowOff>
    </xdr:to>
    <xdr:pic>
      <xdr:nvPicPr>
        <xdr:cNvPr id="7189" name="Picture 2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6225" y="85725"/>
          <a:ext cx="1876425" cy="1057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276225</xdr:colOff>
      <xdr:row>0</xdr:row>
      <xdr:rowOff>85725</xdr:rowOff>
    </xdr:from>
    <xdr:to>
      <xdr:col>2</xdr:col>
      <xdr:colOff>485775</xdr:colOff>
      <xdr:row>5</xdr:row>
      <xdr:rowOff>142875</xdr:rowOff>
    </xdr:to>
    <xdr:pic>
      <xdr:nvPicPr>
        <xdr:cNvPr id="9256" name="Picture 2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6225" y="85725"/>
          <a:ext cx="194310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752475</xdr:colOff>
      <xdr:row>11</xdr:row>
      <xdr:rowOff>19050</xdr:rowOff>
    </xdr:from>
    <xdr:to>
      <xdr:col>11</xdr:col>
      <xdr:colOff>28575</xdr:colOff>
      <xdr:row>33</xdr:row>
      <xdr:rowOff>0</xdr:rowOff>
    </xdr:to>
    <xdr:graphicFrame macro="">
      <xdr:nvGraphicFramePr>
        <xdr:cNvPr id="9257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dmundo\Documentos%20c\Documents%20and%20Settings\WINDOWS%20XP\Mis%20documentos\CONSOLIDADO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MONITOREO"/>
      <sheetName val="SIG"/>
      <sheetName val="EDUCACION"/>
      <sheetName val="FORTALECIMIENT"/>
      <sheetName val="CALIDAD VIDA"/>
      <sheetName val="CUENTAS AMBIENT"/>
      <sheetName val="CUENCAS"/>
      <sheetName val="CONTROL ESPECIES"/>
      <sheetName val="MARINOS"/>
      <sheetName val="AGUAS"/>
      <sheetName val="WAYUU"/>
      <sheetName val="SEDE"/>
      <sheetName val="CONSOLIDADO"/>
      <sheetName val="CONSOLID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73"/>
  <sheetViews>
    <sheetView showGridLines="0" tabSelected="1" zoomScale="110" zoomScaleNormal="110" workbookViewId="0">
      <selection activeCell="L26" sqref="L26"/>
    </sheetView>
  </sheetViews>
  <sheetFormatPr baseColWidth="10" defaultRowHeight="12.75"/>
  <cols>
    <col min="1" max="1" width="3.7109375" style="4" customWidth="1"/>
    <col min="2" max="2" width="16.5703125" style="4" customWidth="1"/>
    <col min="3" max="3" width="18.28515625" style="4" customWidth="1"/>
    <col min="4" max="4" width="15.42578125" style="4" customWidth="1"/>
    <col min="5" max="5" width="14.5703125" style="4" customWidth="1"/>
    <col min="6" max="6" width="7.5703125" style="4" customWidth="1"/>
    <col min="7" max="7" width="8.7109375" style="4" customWidth="1"/>
    <col min="8" max="8" width="11.140625" style="4" customWidth="1"/>
    <col min="9" max="9" width="18.28515625" style="4" customWidth="1"/>
    <col min="10" max="10" width="12.85546875" style="4" customWidth="1"/>
    <col min="11" max="11" width="15" style="4" customWidth="1"/>
    <col min="12" max="16384" width="11.42578125" style="4"/>
  </cols>
  <sheetData>
    <row r="1" spans="1:11" ht="12.75" customHeight="1">
      <c r="A1" s="218"/>
      <c r="B1" s="219"/>
      <c r="C1" s="220"/>
      <c r="D1" s="227" t="s">
        <v>271</v>
      </c>
      <c r="E1" s="228"/>
      <c r="F1" s="228"/>
      <c r="G1" s="228"/>
      <c r="H1" s="228"/>
      <c r="I1" s="229"/>
      <c r="J1" s="182"/>
      <c r="K1" s="118"/>
    </row>
    <row r="2" spans="1:11" ht="12.75" customHeight="1">
      <c r="A2" s="221"/>
      <c r="B2" s="222"/>
      <c r="C2" s="223"/>
      <c r="D2" s="230"/>
      <c r="E2" s="231"/>
      <c r="F2" s="231"/>
      <c r="G2" s="231"/>
      <c r="H2" s="231"/>
      <c r="I2" s="232"/>
      <c r="J2" s="182"/>
      <c r="K2" s="118"/>
    </row>
    <row r="3" spans="1:11" ht="12.75" customHeight="1">
      <c r="A3" s="221"/>
      <c r="B3" s="222"/>
      <c r="C3" s="223"/>
      <c r="D3" s="230"/>
      <c r="E3" s="231"/>
      <c r="F3" s="231"/>
      <c r="G3" s="231"/>
      <c r="H3" s="231"/>
      <c r="I3" s="232"/>
      <c r="J3" s="182" t="s">
        <v>272</v>
      </c>
      <c r="K3" s="117"/>
    </row>
    <row r="4" spans="1:11" ht="12.75" customHeight="1">
      <c r="A4" s="221"/>
      <c r="B4" s="222"/>
      <c r="C4" s="223"/>
      <c r="D4" s="233"/>
      <c r="E4" s="234"/>
      <c r="F4" s="234"/>
      <c r="G4" s="234"/>
      <c r="H4" s="234"/>
      <c r="I4" s="235"/>
      <c r="J4" s="182" t="s">
        <v>277</v>
      </c>
      <c r="K4" s="117"/>
    </row>
    <row r="5" spans="1:11" ht="12.75" customHeight="1">
      <c r="A5" s="221"/>
      <c r="B5" s="222"/>
      <c r="C5" s="223"/>
      <c r="D5" s="236" t="s">
        <v>274</v>
      </c>
      <c r="E5" s="237"/>
      <c r="F5" s="238"/>
      <c r="G5" s="236" t="s">
        <v>275</v>
      </c>
      <c r="H5" s="237"/>
      <c r="I5" s="237"/>
      <c r="J5" s="182"/>
      <c r="K5" s="117"/>
    </row>
    <row r="6" spans="1:11" s="22" customFormat="1" ht="18" customHeight="1">
      <c r="A6" s="224"/>
      <c r="B6" s="225"/>
      <c r="C6" s="226"/>
      <c r="D6" s="236">
        <v>0</v>
      </c>
      <c r="E6" s="237"/>
      <c r="F6" s="238"/>
      <c r="G6" s="236" t="s">
        <v>276</v>
      </c>
      <c r="H6" s="237"/>
      <c r="I6" s="237"/>
      <c r="J6" s="182"/>
      <c r="K6" s="117"/>
    </row>
    <row r="7" spans="1:11" s="22" customFormat="1" ht="18" customHeight="1">
      <c r="B7" s="116"/>
      <c r="C7" s="116"/>
      <c r="D7" s="116"/>
      <c r="E7" s="116"/>
      <c r="F7" s="116"/>
      <c r="G7" s="116"/>
      <c r="H7" s="116"/>
      <c r="I7" s="116"/>
      <c r="J7" s="116"/>
      <c r="K7" s="116"/>
    </row>
    <row r="8" spans="1:11" s="11" customFormat="1" ht="17.25" customHeight="1">
      <c r="A8" s="203" t="s">
        <v>270</v>
      </c>
      <c r="B8" s="203"/>
      <c r="C8" s="204"/>
      <c r="D8" s="99" t="s">
        <v>258</v>
      </c>
      <c r="E8" s="104"/>
      <c r="F8" s="104"/>
      <c r="G8" s="104"/>
      <c r="H8" s="104"/>
      <c r="I8" s="104"/>
      <c r="J8" s="104" t="s">
        <v>114</v>
      </c>
      <c r="K8" s="100" t="s">
        <v>278</v>
      </c>
    </row>
    <row r="9" spans="1:11" s="11" customFormat="1" ht="15">
      <c r="A9" s="101" t="s">
        <v>8</v>
      </c>
      <c r="B9" s="102"/>
      <c r="C9" s="102"/>
      <c r="D9" s="242">
        <f>675141643+55103153</f>
        <v>730244796</v>
      </c>
      <c r="E9" s="242"/>
      <c r="F9" s="103"/>
      <c r="G9" s="103"/>
      <c r="H9" s="103"/>
      <c r="I9" s="103"/>
      <c r="J9" s="103"/>
      <c r="K9" s="103"/>
    </row>
    <row r="10" spans="1:11" s="11" customFormat="1" ht="15">
      <c r="A10" s="101" t="s">
        <v>10</v>
      </c>
      <c r="B10" s="102"/>
      <c r="C10" s="102"/>
      <c r="D10" s="243">
        <v>0</v>
      </c>
      <c r="E10" s="243"/>
      <c r="F10" s="104"/>
      <c r="G10" s="104"/>
      <c r="H10" s="104"/>
      <c r="I10" s="104"/>
      <c r="J10" s="104"/>
      <c r="K10" s="104"/>
    </row>
    <row r="11" spans="1:11" s="11" customFormat="1" ht="15">
      <c r="A11" s="101" t="s">
        <v>9</v>
      </c>
      <c r="B11" s="102"/>
      <c r="C11" s="102"/>
      <c r="D11" s="244">
        <f>D9</f>
        <v>730244796</v>
      </c>
      <c r="E11" s="244"/>
      <c r="F11" s="104"/>
      <c r="G11" s="104"/>
      <c r="H11" s="104"/>
      <c r="I11" s="104"/>
      <c r="J11" s="104"/>
      <c r="K11" s="104"/>
    </row>
    <row r="12" spans="1:11" ht="14.25">
      <c r="A12" s="102"/>
      <c r="B12" s="102"/>
      <c r="C12" s="102"/>
      <c r="D12" s="102"/>
      <c r="E12" s="102"/>
      <c r="F12" s="102"/>
      <c r="G12" s="102"/>
      <c r="H12" s="102"/>
      <c r="I12" s="102"/>
      <c r="J12" s="102"/>
      <c r="K12" s="102"/>
    </row>
    <row r="13" spans="1:11" s="9" customFormat="1" ht="12" thickBot="1">
      <c r="A13" s="13" t="s">
        <v>11</v>
      </c>
      <c r="K13" s="14" t="s">
        <v>12</v>
      </c>
    </row>
    <row r="14" spans="1:11" s="15" customFormat="1" ht="11.25">
      <c r="A14" s="211" t="s">
        <v>49</v>
      </c>
      <c r="B14" s="206" t="s">
        <v>1</v>
      </c>
      <c r="C14" s="105"/>
      <c r="D14" s="105"/>
      <c r="E14" s="206" t="s">
        <v>122</v>
      </c>
      <c r="F14" s="210" t="s">
        <v>0</v>
      </c>
      <c r="G14" s="210"/>
      <c r="H14" s="210"/>
      <c r="I14" s="206" t="s">
        <v>50</v>
      </c>
      <c r="J14" s="206" t="s">
        <v>51</v>
      </c>
      <c r="K14" s="208" t="s">
        <v>3</v>
      </c>
    </row>
    <row r="15" spans="1:11" s="15" customFormat="1" ht="30.75" customHeight="1" thickBot="1">
      <c r="A15" s="212"/>
      <c r="B15" s="214"/>
      <c r="C15" s="115" t="s">
        <v>132</v>
      </c>
      <c r="D15" s="106" t="s">
        <v>123</v>
      </c>
      <c r="E15" s="214"/>
      <c r="F15" s="78" t="s">
        <v>2</v>
      </c>
      <c r="G15" s="78" t="s">
        <v>6</v>
      </c>
      <c r="H15" s="78" t="s">
        <v>119</v>
      </c>
      <c r="I15" s="207"/>
      <c r="J15" s="207"/>
      <c r="K15" s="209"/>
    </row>
    <row r="16" spans="1:11" s="15" customFormat="1" ht="89.25">
      <c r="A16" s="75">
        <v>1</v>
      </c>
      <c r="B16" s="164" t="s">
        <v>133</v>
      </c>
      <c r="C16" s="165" t="s">
        <v>268</v>
      </c>
      <c r="D16" s="163" t="s">
        <v>147</v>
      </c>
      <c r="E16" s="301">
        <f>+D9*0.07</f>
        <v>51117135.720000006</v>
      </c>
      <c r="F16" s="167">
        <v>43862</v>
      </c>
      <c r="G16" s="167">
        <v>11658</v>
      </c>
      <c r="H16" s="168">
        <v>11</v>
      </c>
      <c r="I16" s="179" t="s">
        <v>148</v>
      </c>
      <c r="J16" s="168">
        <v>4</v>
      </c>
      <c r="K16" s="163" t="s">
        <v>149</v>
      </c>
    </row>
    <row r="17" spans="1:11" s="15" customFormat="1" ht="63.75">
      <c r="A17" s="75">
        <v>2</v>
      </c>
      <c r="B17" s="164" t="s">
        <v>134</v>
      </c>
      <c r="C17" s="165" t="s">
        <v>161</v>
      </c>
      <c r="D17" s="163" t="s">
        <v>147</v>
      </c>
      <c r="E17" s="301">
        <f>7*D9/100</f>
        <v>51117135.719999999</v>
      </c>
      <c r="F17" s="167">
        <v>43862</v>
      </c>
      <c r="G17" s="167">
        <v>11658</v>
      </c>
      <c r="H17" s="168">
        <v>11</v>
      </c>
      <c r="I17" s="245" t="s">
        <v>150</v>
      </c>
      <c r="J17" s="213">
        <v>5</v>
      </c>
      <c r="K17" s="215" t="s">
        <v>151</v>
      </c>
    </row>
    <row r="18" spans="1:11" s="15" customFormat="1" ht="51">
      <c r="A18" s="75">
        <v>3</v>
      </c>
      <c r="B18" s="164" t="s">
        <v>135</v>
      </c>
      <c r="C18" s="165" t="s">
        <v>162</v>
      </c>
      <c r="D18" s="163" t="s">
        <v>147</v>
      </c>
      <c r="E18" s="301">
        <f>7*D9/100</f>
        <v>51117135.719999999</v>
      </c>
      <c r="F18" s="167">
        <v>43862</v>
      </c>
      <c r="G18" s="167">
        <v>11658</v>
      </c>
      <c r="H18" s="168">
        <v>11</v>
      </c>
      <c r="I18" s="246"/>
      <c r="J18" s="213"/>
      <c r="K18" s="216"/>
    </row>
    <row r="19" spans="1:11" s="15" customFormat="1" ht="106.5" customHeight="1">
      <c r="A19" s="92">
        <v>4</v>
      </c>
      <c r="B19" s="165" t="s">
        <v>136</v>
      </c>
      <c r="C19" s="165" t="s">
        <v>163</v>
      </c>
      <c r="D19" s="168" t="s">
        <v>147</v>
      </c>
      <c r="E19" s="302">
        <f>5*D9/100</f>
        <v>36512239.799999997</v>
      </c>
      <c r="F19" s="167">
        <v>43862</v>
      </c>
      <c r="G19" s="167">
        <v>11658</v>
      </c>
      <c r="H19" s="168">
        <v>11</v>
      </c>
      <c r="I19" s="247" t="s">
        <v>152</v>
      </c>
      <c r="J19" s="205">
        <v>400</v>
      </c>
      <c r="K19" s="213" t="s">
        <v>153</v>
      </c>
    </row>
    <row r="20" spans="1:11" s="15" customFormat="1" ht="79.5" customHeight="1">
      <c r="A20" s="92">
        <v>5</v>
      </c>
      <c r="B20" s="165" t="s">
        <v>137</v>
      </c>
      <c r="C20" s="165" t="s">
        <v>164</v>
      </c>
      <c r="D20" s="168" t="s">
        <v>147</v>
      </c>
      <c r="E20" s="302">
        <f>5*D9/100</f>
        <v>36512239.799999997</v>
      </c>
      <c r="F20" s="167">
        <v>43862</v>
      </c>
      <c r="G20" s="167">
        <v>11658</v>
      </c>
      <c r="H20" s="168">
        <v>11</v>
      </c>
      <c r="I20" s="247"/>
      <c r="J20" s="205"/>
      <c r="K20" s="213"/>
    </row>
    <row r="21" spans="1:11" s="15" customFormat="1" ht="93.75" customHeight="1">
      <c r="A21" s="92">
        <v>6</v>
      </c>
      <c r="B21" s="169" t="s">
        <v>269</v>
      </c>
      <c r="C21" s="165" t="s">
        <v>165</v>
      </c>
      <c r="D21" s="168" t="s">
        <v>147</v>
      </c>
      <c r="E21" s="302">
        <f>5*D9/100</f>
        <v>36512239.799999997</v>
      </c>
      <c r="F21" s="167">
        <v>43862</v>
      </c>
      <c r="G21" s="167">
        <v>11658</v>
      </c>
      <c r="H21" s="168">
        <v>11</v>
      </c>
      <c r="I21" s="247"/>
      <c r="J21" s="205"/>
      <c r="K21" s="213"/>
    </row>
    <row r="22" spans="1:11" s="15" customFormat="1" ht="93.75" customHeight="1">
      <c r="A22" s="92">
        <v>7</v>
      </c>
      <c r="B22" s="169" t="s">
        <v>138</v>
      </c>
      <c r="C22" s="165" t="s">
        <v>166</v>
      </c>
      <c r="D22" s="168" t="s">
        <v>147</v>
      </c>
      <c r="E22" s="302">
        <f>5*D9/100</f>
        <v>36512239.799999997</v>
      </c>
      <c r="F22" s="167">
        <v>43862</v>
      </c>
      <c r="G22" s="167">
        <v>11658</v>
      </c>
      <c r="H22" s="168">
        <v>11</v>
      </c>
      <c r="I22" s="247"/>
      <c r="J22" s="205"/>
      <c r="K22" s="213"/>
    </row>
    <row r="23" spans="1:11" s="15" customFormat="1" ht="91.5" customHeight="1">
      <c r="A23" s="92">
        <v>8</v>
      </c>
      <c r="B23" s="169" t="s">
        <v>139</v>
      </c>
      <c r="C23" s="165" t="s">
        <v>167</v>
      </c>
      <c r="D23" s="168" t="s">
        <v>147</v>
      </c>
      <c r="E23" s="302">
        <f>5*D9/100</f>
        <v>36512239.799999997</v>
      </c>
      <c r="F23" s="167">
        <v>43862</v>
      </c>
      <c r="G23" s="167">
        <v>11658</v>
      </c>
      <c r="H23" s="168">
        <v>11</v>
      </c>
      <c r="I23" s="247"/>
      <c r="J23" s="205"/>
      <c r="K23" s="213"/>
    </row>
    <row r="24" spans="1:11" s="15" customFormat="1" ht="67.5" customHeight="1">
      <c r="A24" s="75">
        <v>9</v>
      </c>
      <c r="B24" s="169" t="s">
        <v>140</v>
      </c>
      <c r="C24" s="164" t="s">
        <v>168</v>
      </c>
      <c r="D24" s="163" t="s">
        <v>147</v>
      </c>
      <c r="E24" s="301">
        <f>7*D9/100</f>
        <v>51117135.719999999</v>
      </c>
      <c r="F24" s="167">
        <v>43862</v>
      </c>
      <c r="G24" s="167">
        <v>11658</v>
      </c>
      <c r="H24" s="168">
        <v>11</v>
      </c>
      <c r="I24" s="215" t="s">
        <v>159</v>
      </c>
      <c r="J24" s="240">
        <v>3</v>
      </c>
      <c r="K24" s="215" t="s">
        <v>160</v>
      </c>
    </row>
    <row r="25" spans="1:11" s="15" customFormat="1" ht="96" hidden="1" customHeight="1">
      <c r="A25" s="75"/>
      <c r="B25" s="169" t="s">
        <v>141</v>
      </c>
      <c r="C25" s="164"/>
      <c r="D25" s="163" t="s">
        <v>147</v>
      </c>
      <c r="E25" s="301"/>
      <c r="F25" s="167">
        <v>43862</v>
      </c>
      <c r="G25" s="167">
        <v>11658</v>
      </c>
      <c r="H25" s="168">
        <v>11</v>
      </c>
      <c r="I25" s="217"/>
      <c r="J25" s="241"/>
      <c r="K25" s="217"/>
    </row>
    <row r="26" spans="1:11" s="15" customFormat="1" ht="63.75">
      <c r="A26" s="75">
        <v>10</v>
      </c>
      <c r="B26" s="164" t="s">
        <v>260</v>
      </c>
      <c r="C26" s="164" t="s">
        <v>169</v>
      </c>
      <c r="D26" s="163" t="s">
        <v>147</v>
      </c>
      <c r="E26" s="301">
        <f>3.5*D9/100</f>
        <v>25558567.859999999</v>
      </c>
      <c r="F26" s="167">
        <v>43862</v>
      </c>
      <c r="G26" s="167">
        <v>11658</v>
      </c>
      <c r="H26" s="168">
        <v>11</v>
      </c>
      <c r="I26" s="217"/>
      <c r="J26" s="241"/>
      <c r="K26" s="217"/>
    </row>
    <row r="27" spans="1:11" s="15" customFormat="1" ht="78.75" customHeight="1">
      <c r="A27" s="75">
        <v>11</v>
      </c>
      <c r="B27" s="165" t="s">
        <v>142</v>
      </c>
      <c r="C27" s="164" t="s">
        <v>170</v>
      </c>
      <c r="D27" s="168" t="s">
        <v>147</v>
      </c>
      <c r="E27" s="301">
        <f>3.5*D9/100</f>
        <v>25558567.859999999</v>
      </c>
      <c r="F27" s="167">
        <v>43862</v>
      </c>
      <c r="G27" s="167">
        <v>11658</v>
      </c>
      <c r="H27" s="168">
        <v>11</v>
      </c>
      <c r="I27" s="239"/>
      <c r="J27" s="216"/>
      <c r="K27" s="216"/>
    </row>
    <row r="28" spans="1:11" s="15" customFormat="1" ht="90.75" customHeight="1">
      <c r="A28" s="75">
        <v>12</v>
      </c>
      <c r="B28" s="170" t="s">
        <v>143</v>
      </c>
      <c r="C28" s="164" t="s">
        <v>171</v>
      </c>
      <c r="D28" s="168" t="s">
        <v>147</v>
      </c>
      <c r="E28" s="301">
        <f>10*D9/100</f>
        <v>73024479.599999994</v>
      </c>
      <c r="F28" s="167">
        <v>43862</v>
      </c>
      <c r="G28" s="167">
        <v>11658</v>
      </c>
      <c r="H28" s="168">
        <v>11</v>
      </c>
      <c r="I28" s="180" t="s">
        <v>172</v>
      </c>
      <c r="J28" s="171">
        <v>10</v>
      </c>
      <c r="K28" s="172" t="s">
        <v>154</v>
      </c>
    </row>
    <row r="29" spans="1:11" s="15" customFormat="1" ht="114.75">
      <c r="A29" s="75">
        <v>13</v>
      </c>
      <c r="B29" s="170" t="s">
        <v>144</v>
      </c>
      <c r="C29" s="164" t="s">
        <v>173</v>
      </c>
      <c r="D29" s="168" t="s">
        <v>147</v>
      </c>
      <c r="E29" s="301">
        <f>10*D9/100</f>
        <v>73024479.599999994</v>
      </c>
      <c r="F29" s="167">
        <v>43862</v>
      </c>
      <c r="G29" s="167">
        <v>11658</v>
      </c>
      <c r="H29" s="168">
        <v>11</v>
      </c>
      <c r="I29" s="165" t="s">
        <v>155</v>
      </c>
      <c r="J29" s="171">
        <v>200</v>
      </c>
      <c r="K29" s="172" t="s">
        <v>156</v>
      </c>
    </row>
    <row r="30" spans="1:11" s="15" customFormat="1" ht="79.5" customHeight="1">
      <c r="A30" s="75">
        <v>14</v>
      </c>
      <c r="B30" s="170" t="s">
        <v>145</v>
      </c>
      <c r="C30" s="164" t="s">
        <v>174</v>
      </c>
      <c r="D30" s="168" t="s">
        <v>147</v>
      </c>
      <c r="E30" s="301">
        <f>10*D9/100</f>
        <v>73024479.599999994</v>
      </c>
      <c r="F30" s="167">
        <v>43862</v>
      </c>
      <c r="G30" s="167">
        <v>11658</v>
      </c>
      <c r="H30" s="168">
        <v>11</v>
      </c>
      <c r="I30" s="165" t="s">
        <v>157</v>
      </c>
      <c r="J30" s="171">
        <v>10</v>
      </c>
      <c r="K30" s="168" t="s">
        <v>156</v>
      </c>
    </row>
    <row r="31" spans="1:11" s="15" customFormat="1" ht="76.5">
      <c r="A31" s="75">
        <v>15</v>
      </c>
      <c r="B31" s="170" t="s">
        <v>146</v>
      </c>
      <c r="C31" s="164" t="s">
        <v>175</v>
      </c>
      <c r="D31" s="168" t="s">
        <v>147</v>
      </c>
      <c r="E31" s="301">
        <f>10*D9/100</f>
        <v>73024479.599999994</v>
      </c>
      <c r="F31" s="167">
        <v>43862</v>
      </c>
      <c r="G31" s="167">
        <v>11658</v>
      </c>
      <c r="H31" s="168">
        <v>11</v>
      </c>
      <c r="I31" s="181" t="s">
        <v>158</v>
      </c>
      <c r="J31" s="173">
        <v>400</v>
      </c>
      <c r="K31" s="168" t="s">
        <v>151</v>
      </c>
    </row>
    <row r="32" spans="1:11" s="15" customFormat="1">
      <c r="A32" s="75"/>
      <c r="B32" s="174" t="s">
        <v>29</v>
      </c>
      <c r="C32" s="174"/>
      <c r="D32" s="174"/>
      <c r="E32" s="303">
        <f>SUM(E16:E31)</f>
        <v>730244796.00000012</v>
      </c>
      <c r="F32" s="176"/>
      <c r="G32" s="176"/>
      <c r="H32" s="163"/>
      <c r="I32" s="177"/>
      <c r="J32" s="178"/>
      <c r="K32" s="163"/>
    </row>
    <row r="33" spans="1:11" s="15" customFormat="1" ht="31.15" hidden="1" customHeight="1">
      <c r="A33" s="75">
        <v>8</v>
      </c>
      <c r="B33" s="76"/>
      <c r="C33" s="76"/>
      <c r="D33" s="76"/>
      <c r="E33" s="76"/>
      <c r="F33" s="93"/>
      <c r="G33" s="93"/>
      <c r="H33" s="92"/>
      <c r="I33" s="75"/>
      <c r="J33" s="75"/>
      <c r="K33" s="75"/>
    </row>
    <row r="34" spans="1:11" s="9" customFormat="1" ht="11.25"/>
    <row r="35" spans="1:11" s="9" customFormat="1" ht="11.25">
      <c r="E35" s="107"/>
    </row>
    <row r="36" spans="1:11" s="9" customFormat="1" ht="11.25"/>
    <row r="37" spans="1:11" s="9" customFormat="1" ht="11.25"/>
    <row r="38" spans="1:11" s="9" customFormat="1" ht="11.25"/>
    <row r="39" spans="1:11" s="9" customFormat="1" ht="11.25"/>
    <row r="40" spans="1:11" s="9" customFormat="1" ht="11.25"/>
    <row r="41" spans="1:11" s="9" customFormat="1" ht="11.25"/>
    <row r="42" spans="1:11" s="9" customFormat="1" ht="11.25"/>
    <row r="43" spans="1:11" s="9" customFormat="1" ht="11.25"/>
    <row r="44" spans="1:11" s="9" customFormat="1" ht="11.25"/>
    <row r="45" spans="1:11" s="9" customFormat="1" ht="11.25"/>
    <row r="46" spans="1:11" s="9" customFormat="1" ht="11.25"/>
    <row r="47" spans="1:11" s="9" customFormat="1" ht="11.25"/>
    <row r="48" spans="1:11" s="9" customFormat="1" ht="11.25"/>
    <row r="49" s="9" customFormat="1" ht="11.25"/>
    <row r="50" s="9" customFormat="1" ht="11.25"/>
    <row r="51" s="9" customFormat="1" ht="11.25"/>
    <row r="52" s="9" customFormat="1" ht="11.25"/>
    <row r="53" s="9" customFormat="1" ht="11.25"/>
    <row r="54" s="9" customFormat="1" ht="11.25"/>
    <row r="55" s="9" customFormat="1" ht="11.25"/>
    <row r="56" s="9" customFormat="1" ht="11.25"/>
    <row r="57" s="9" customFormat="1" ht="11.25"/>
    <row r="58" s="9" customFormat="1" ht="11.25"/>
    <row r="59" s="9" customFormat="1" ht="11.25"/>
    <row r="60" s="9" customFormat="1" ht="11.25"/>
    <row r="61" s="9" customFormat="1" ht="11.25"/>
    <row r="62" s="9" customFormat="1" ht="11.25"/>
    <row r="63" s="9" customFormat="1" ht="11.25"/>
    <row r="64" s="9" customFormat="1" ht="11.25"/>
    <row r="65" s="9" customFormat="1" ht="11.25"/>
    <row r="66" s="9" customFormat="1" ht="11.25"/>
    <row r="67" s="9" customFormat="1" ht="11.25"/>
    <row r="68" s="9" customFormat="1" ht="11.25"/>
    <row r="69" s="9" customFormat="1" ht="11.25"/>
    <row r="70" s="9" customFormat="1" ht="11.25"/>
    <row r="71" s="9" customFormat="1" ht="11.25"/>
    <row r="72" s="9" customFormat="1" ht="11.25"/>
    <row r="73" s="9" customFormat="1" ht="11.25"/>
  </sheetData>
  <mergeCells count="26">
    <mergeCell ref="K24:K27"/>
    <mergeCell ref="J17:J18"/>
    <mergeCell ref="A1:C6"/>
    <mergeCell ref="D1:I4"/>
    <mergeCell ref="D5:F5"/>
    <mergeCell ref="G5:I5"/>
    <mergeCell ref="D6:F6"/>
    <mergeCell ref="G6:I6"/>
    <mergeCell ref="I24:I27"/>
    <mergeCell ref="J24:J27"/>
    <mergeCell ref="D9:E9"/>
    <mergeCell ref="D10:E10"/>
    <mergeCell ref="D11:E11"/>
    <mergeCell ref="I17:I18"/>
    <mergeCell ref="I14:I15"/>
    <mergeCell ref="I19:I23"/>
    <mergeCell ref="A8:C8"/>
    <mergeCell ref="J19:J23"/>
    <mergeCell ref="J14:J15"/>
    <mergeCell ref="K14:K15"/>
    <mergeCell ref="F14:H14"/>
    <mergeCell ref="A14:A15"/>
    <mergeCell ref="K19:K23"/>
    <mergeCell ref="B14:B15"/>
    <mergeCell ref="E14:E15"/>
    <mergeCell ref="K17:K18"/>
  </mergeCells>
  <phoneticPr fontId="0" type="noConversion"/>
  <printOptions horizontalCentered="1" verticalCentered="1"/>
  <pageMargins left="0.98425196850393704" right="0.98425196850393704" top="0.98425196850393704" bottom="0.98425196850393704" header="0" footer="0"/>
  <pageSetup paperSize="5" scale="9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J30"/>
  <sheetViews>
    <sheetView showGridLines="0" topLeftCell="A13" workbookViewId="0">
      <selection activeCell="F20" sqref="F20"/>
    </sheetView>
  </sheetViews>
  <sheetFormatPr baseColWidth="10" defaultRowHeight="12.75"/>
  <cols>
    <col min="1" max="1" width="4.28515625" style="32" customWidth="1"/>
    <col min="2" max="2" width="15.140625" style="32" customWidth="1"/>
    <col min="3" max="3" width="15.28515625" style="32" customWidth="1"/>
    <col min="4" max="4" width="17.7109375" style="32" customWidth="1"/>
    <col min="5" max="5" width="12.7109375" style="32" customWidth="1"/>
    <col min="6" max="6" width="12" style="32" customWidth="1"/>
    <col min="7" max="7" width="8.85546875" style="32" customWidth="1"/>
    <col min="8" max="8" width="11.42578125" style="32"/>
    <col min="9" max="9" width="14.85546875" style="32" customWidth="1"/>
    <col min="10" max="10" width="19.140625" style="32" customWidth="1"/>
    <col min="11" max="11" width="8.28515625" style="32" customWidth="1"/>
    <col min="12" max="16384" width="11.42578125" style="32"/>
  </cols>
  <sheetData>
    <row r="1" spans="1:10" ht="18.75" customHeight="1">
      <c r="A1" s="218"/>
      <c r="B1" s="219"/>
      <c r="C1" s="220"/>
      <c r="D1" s="227" t="s">
        <v>271</v>
      </c>
      <c r="E1" s="228"/>
      <c r="F1" s="228"/>
      <c r="G1" s="228"/>
      <c r="H1" s="228"/>
      <c r="I1" s="229"/>
      <c r="J1" s="182"/>
    </row>
    <row r="2" spans="1:10" ht="15.75" customHeight="1">
      <c r="A2" s="221"/>
      <c r="B2" s="222"/>
      <c r="C2" s="223"/>
      <c r="D2" s="230"/>
      <c r="E2" s="231"/>
      <c r="F2" s="231"/>
      <c r="G2" s="231"/>
      <c r="H2" s="231"/>
      <c r="I2" s="232"/>
      <c r="J2" s="182"/>
    </row>
    <row r="3" spans="1:10">
      <c r="A3" s="221"/>
      <c r="B3" s="222"/>
      <c r="C3" s="223"/>
      <c r="D3" s="230"/>
      <c r="E3" s="231"/>
      <c r="F3" s="231"/>
      <c r="G3" s="231"/>
      <c r="H3" s="231"/>
      <c r="I3" s="232"/>
      <c r="J3" s="182" t="s">
        <v>272</v>
      </c>
    </row>
    <row r="4" spans="1:10" ht="12" customHeight="1">
      <c r="A4" s="221"/>
      <c r="B4" s="222"/>
      <c r="C4" s="223"/>
      <c r="D4" s="233"/>
      <c r="E4" s="234"/>
      <c r="F4" s="234"/>
      <c r="G4" s="234"/>
      <c r="H4" s="234"/>
      <c r="I4" s="235"/>
      <c r="J4" s="182" t="s">
        <v>279</v>
      </c>
    </row>
    <row r="5" spans="1:10" ht="13.5">
      <c r="A5" s="221"/>
      <c r="B5" s="222"/>
      <c r="C5" s="223"/>
      <c r="D5" s="236" t="s">
        <v>274</v>
      </c>
      <c r="E5" s="237"/>
      <c r="F5" s="238"/>
      <c r="G5" s="236" t="s">
        <v>275</v>
      </c>
      <c r="H5" s="237"/>
      <c r="I5" s="237"/>
      <c r="J5" s="182"/>
    </row>
    <row r="6" spans="1:10" ht="13.5">
      <c r="A6" s="224"/>
      <c r="B6" s="225"/>
      <c r="C6" s="226"/>
      <c r="D6" s="236">
        <v>0</v>
      </c>
      <c r="E6" s="237"/>
      <c r="F6" s="238"/>
      <c r="G6" s="236" t="s">
        <v>276</v>
      </c>
      <c r="H6" s="237"/>
      <c r="I6" s="237"/>
      <c r="J6" s="182"/>
    </row>
    <row r="7" spans="1:10" s="30" customFormat="1" ht="18">
      <c r="A7" s="147"/>
      <c r="B7" s="147"/>
      <c r="C7" s="147"/>
      <c r="D7" s="147"/>
      <c r="E7" s="147"/>
      <c r="F7" s="147"/>
      <c r="G7" s="147"/>
      <c r="H7" s="147"/>
      <c r="I7" s="147"/>
      <c r="J7" s="147"/>
    </row>
    <row r="8" spans="1:10" s="36" customFormat="1" ht="14.25" customHeight="1">
      <c r="A8" s="33" t="s">
        <v>7</v>
      </c>
      <c r="B8" s="33"/>
      <c r="C8" s="184"/>
      <c r="D8" s="255" t="s">
        <v>258</v>
      </c>
      <c r="E8" s="255"/>
      <c r="F8" s="255"/>
      <c r="G8" s="184"/>
      <c r="H8" s="184"/>
      <c r="I8" s="34" t="str">
        <f>'POA-01'!J8</f>
        <v>CODIGO</v>
      </c>
      <c r="J8" s="35" t="str">
        <f>'POA-01'!K8</f>
        <v>320-900-1</v>
      </c>
    </row>
    <row r="9" spans="1:10" s="36" customFormat="1" ht="15">
      <c r="A9" s="37" t="s">
        <v>8</v>
      </c>
      <c r="B9" s="37"/>
      <c r="D9" s="143">
        <f>+'POA-01'!D9:E9</f>
        <v>730244796</v>
      </c>
      <c r="F9" s="143"/>
      <c r="G9" s="38"/>
      <c r="H9" s="38"/>
      <c r="I9" s="38"/>
      <c r="J9" s="37"/>
    </row>
    <row r="10" spans="1:10" s="36" customFormat="1" ht="14.25">
      <c r="A10" s="37" t="s">
        <v>10</v>
      </c>
      <c r="B10" s="37"/>
      <c r="D10" s="144">
        <v>0</v>
      </c>
      <c r="E10" s="38"/>
      <c r="F10" s="38"/>
      <c r="G10" s="38"/>
      <c r="H10" s="38"/>
      <c r="I10" s="38"/>
      <c r="J10" s="37"/>
    </row>
    <row r="11" spans="1:10" s="36" customFormat="1" ht="15">
      <c r="A11" s="37" t="s">
        <v>9</v>
      </c>
      <c r="B11" s="37"/>
      <c r="D11" s="143">
        <f>+'POA-01'!D11:E11</f>
        <v>730244796</v>
      </c>
      <c r="E11" s="38"/>
      <c r="F11" s="38"/>
      <c r="G11" s="38"/>
      <c r="H11" s="38"/>
      <c r="I11" s="38"/>
      <c r="J11" s="37"/>
    </row>
    <row r="12" spans="1:10">
      <c r="A12" s="31"/>
      <c r="B12" s="31"/>
      <c r="C12" s="31"/>
      <c r="D12" s="31"/>
      <c r="E12" s="31"/>
      <c r="F12" s="31"/>
      <c r="G12" s="31"/>
      <c r="H12" s="31"/>
      <c r="I12" s="31"/>
      <c r="J12" s="31"/>
    </row>
    <row r="13" spans="1:10" s="39" customFormat="1" ht="12" thickBot="1">
      <c r="A13" s="39" t="s">
        <v>18</v>
      </c>
      <c r="J13" s="40" t="s">
        <v>19</v>
      </c>
    </row>
    <row r="14" spans="1:10" s="41" customFormat="1" ht="12" customHeight="1">
      <c r="A14" s="249" t="s">
        <v>49</v>
      </c>
      <c r="B14" s="251" t="s">
        <v>13</v>
      </c>
      <c r="C14" s="251" t="s">
        <v>14</v>
      </c>
      <c r="D14" s="251" t="s">
        <v>15</v>
      </c>
      <c r="E14" s="251" t="s">
        <v>0</v>
      </c>
      <c r="F14" s="251"/>
      <c r="G14" s="251"/>
      <c r="H14" s="251"/>
      <c r="I14" s="256" t="s">
        <v>23</v>
      </c>
      <c r="J14" s="253" t="s">
        <v>16</v>
      </c>
    </row>
    <row r="15" spans="1:10" s="41" customFormat="1" ht="21" customHeight="1" thickBot="1">
      <c r="A15" s="250"/>
      <c r="B15" s="252"/>
      <c r="C15" s="252"/>
      <c r="D15" s="252"/>
      <c r="E15" s="77" t="s">
        <v>2</v>
      </c>
      <c r="F15" s="77" t="s">
        <v>4</v>
      </c>
      <c r="G15" s="77" t="s">
        <v>5</v>
      </c>
      <c r="H15" s="77" t="s">
        <v>22</v>
      </c>
      <c r="I15" s="257"/>
      <c r="J15" s="254"/>
    </row>
    <row r="16" spans="1:10" s="42" customFormat="1" ht="11.25">
      <c r="A16" s="248" t="s">
        <v>20</v>
      </c>
      <c r="B16" s="248"/>
      <c r="C16" s="248"/>
      <c r="D16" s="248"/>
      <c r="E16" s="248"/>
      <c r="F16" s="248"/>
      <c r="G16" s="248"/>
      <c r="H16" s="248"/>
      <c r="I16" s="248"/>
      <c r="J16" s="248"/>
    </row>
    <row r="17" spans="1:10" s="42" customFormat="1" ht="27" hidden="1" customHeight="1">
      <c r="A17" s="47">
        <v>1</v>
      </c>
      <c r="B17" s="47"/>
      <c r="C17" s="47"/>
      <c r="D17" s="47"/>
      <c r="E17" s="48"/>
      <c r="F17" s="48"/>
      <c r="G17" s="49"/>
      <c r="H17" s="43"/>
      <c r="I17" s="50"/>
      <c r="J17" s="50"/>
    </row>
    <row r="18" spans="1:10" s="42" customFormat="1" ht="25.5">
      <c r="A18" s="150">
        <v>1</v>
      </c>
      <c r="B18" s="157" t="s">
        <v>176</v>
      </c>
      <c r="C18" s="157" t="s">
        <v>177</v>
      </c>
      <c r="D18" s="157" t="s">
        <v>178</v>
      </c>
      <c r="E18" s="145">
        <v>40603</v>
      </c>
      <c r="F18" s="145">
        <v>40908</v>
      </c>
      <c r="G18" s="123">
        <v>10</v>
      </c>
      <c r="H18" s="123">
        <v>100</v>
      </c>
      <c r="I18" s="158">
        <v>561619</v>
      </c>
      <c r="J18" s="158">
        <f>+G18*I18</f>
        <v>5616190</v>
      </c>
    </row>
    <row r="19" spans="1:10" s="42" customFormat="1" ht="76.5">
      <c r="A19" s="150">
        <v>2</v>
      </c>
      <c r="B19" s="157" t="s">
        <v>179</v>
      </c>
      <c r="C19" s="157" t="s">
        <v>180</v>
      </c>
      <c r="D19" s="159" t="s">
        <v>181</v>
      </c>
      <c r="E19" s="145">
        <v>40603</v>
      </c>
      <c r="F19" s="145">
        <v>40908</v>
      </c>
      <c r="G19" s="123">
        <v>10</v>
      </c>
      <c r="H19" s="123">
        <v>100</v>
      </c>
      <c r="I19" s="158">
        <v>2400000</v>
      </c>
      <c r="J19" s="158">
        <f>+G19*I19</f>
        <v>24000000</v>
      </c>
    </row>
    <row r="20" spans="1:10" s="42" customFormat="1" ht="76.5">
      <c r="A20" s="150">
        <v>3</v>
      </c>
      <c r="B20" s="157" t="s">
        <v>282</v>
      </c>
      <c r="C20" s="157" t="s">
        <v>282</v>
      </c>
      <c r="D20" s="159" t="s">
        <v>182</v>
      </c>
      <c r="E20" s="145">
        <v>40603</v>
      </c>
      <c r="F20" s="145">
        <v>40908</v>
      </c>
      <c r="G20" s="123">
        <v>10</v>
      </c>
      <c r="H20" s="123">
        <v>100</v>
      </c>
      <c r="I20" s="158">
        <v>2400000</v>
      </c>
      <c r="J20" s="158">
        <f>+I20*G20</f>
        <v>24000000</v>
      </c>
    </row>
    <row r="21" spans="1:10">
      <c r="A21" s="110"/>
      <c r="B21" s="110"/>
      <c r="C21" s="110"/>
      <c r="D21" s="110"/>
      <c r="E21" s="110"/>
      <c r="F21" s="110"/>
      <c r="G21" s="110"/>
      <c r="H21" s="110"/>
      <c r="I21" s="110"/>
      <c r="J21" s="110"/>
    </row>
    <row r="22" spans="1:10" s="42" customFormat="1">
      <c r="B22" s="32"/>
      <c r="C22" s="32"/>
      <c r="D22" s="32"/>
      <c r="E22" s="32"/>
      <c r="F22" s="32"/>
      <c r="G22" s="32"/>
      <c r="H22" s="32"/>
      <c r="I22" s="160" t="s">
        <v>115</v>
      </c>
      <c r="J22" s="161">
        <f>SUM(J18:J20)</f>
        <v>53616190</v>
      </c>
    </row>
    <row r="23" spans="1:10" s="42" customFormat="1" ht="12.75" customHeight="1">
      <c r="A23" s="248" t="s">
        <v>21</v>
      </c>
      <c r="B23" s="248"/>
      <c r="C23" s="248"/>
      <c r="D23" s="248"/>
      <c r="E23" s="44"/>
      <c r="F23" s="44"/>
      <c r="G23" s="44"/>
      <c r="H23" s="45"/>
    </row>
    <row r="24" spans="1:10" s="42" customFormat="1" ht="56.25">
      <c r="A24" s="150">
        <v>1</v>
      </c>
      <c r="B24" s="148" t="s">
        <v>261</v>
      </c>
      <c r="C24" s="148" t="s">
        <v>257</v>
      </c>
      <c r="D24" s="148" t="s">
        <v>256</v>
      </c>
      <c r="E24" s="145">
        <v>40756</v>
      </c>
      <c r="F24" s="145">
        <v>40908</v>
      </c>
      <c r="G24" s="123">
        <v>5</v>
      </c>
      <c r="H24" s="123">
        <v>100</v>
      </c>
      <c r="I24" s="153">
        <v>1573901.1452937999</v>
      </c>
      <c r="J24" s="153">
        <f>+I24*G24</f>
        <v>7869505.7264689999</v>
      </c>
    </row>
    <row r="25" spans="1:10" s="42" customFormat="1" ht="79.5" customHeight="1">
      <c r="A25" s="150">
        <v>2</v>
      </c>
      <c r="B25" s="151" t="s">
        <v>262</v>
      </c>
      <c r="C25" s="151" t="s">
        <v>254</v>
      </c>
      <c r="D25" s="151" t="s">
        <v>264</v>
      </c>
      <c r="E25" s="145">
        <v>40756</v>
      </c>
      <c r="F25" s="145">
        <v>40908</v>
      </c>
      <c r="G25" s="123">
        <v>5</v>
      </c>
      <c r="H25" s="123">
        <v>100</v>
      </c>
      <c r="I25" s="153">
        <v>3564035.8373191999</v>
      </c>
      <c r="J25" s="153">
        <f>+I25*G25</f>
        <v>17820179.186595999</v>
      </c>
    </row>
    <row r="26" spans="1:10" s="42" customFormat="1" ht="102" customHeight="1">
      <c r="A26" s="152">
        <v>3</v>
      </c>
      <c r="B26" s="148" t="s">
        <v>263</v>
      </c>
      <c r="C26" s="148" t="s">
        <v>253</v>
      </c>
      <c r="D26" s="148" t="s">
        <v>265</v>
      </c>
      <c r="E26" s="145">
        <v>40756</v>
      </c>
      <c r="F26" s="145">
        <v>40908</v>
      </c>
      <c r="G26" s="123">
        <v>5</v>
      </c>
      <c r="H26" s="123">
        <v>100</v>
      </c>
      <c r="I26" s="154">
        <v>3223576.4108347995</v>
      </c>
      <c r="J26" s="153">
        <f>+I26*G26</f>
        <v>16117882.054173999</v>
      </c>
    </row>
    <row r="27" spans="1:10" s="42" customFormat="1" ht="93.75" customHeight="1">
      <c r="A27" s="150">
        <v>4</v>
      </c>
      <c r="B27" s="148" t="s">
        <v>267</v>
      </c>
      <c r="C27" s="148" t="s">
        <v>255</v>
      </c>
      <c r="D27" s="148" t="s">
        <v>266</v>
      </c>
      <c r="E27" s="145">
        <v>40756</v>
      </c>
      <c r="F27" s="145">
        <v>40908</v>
      </c>
      <c r="G27" s="123">
        <v>5</v>
      </c>
      <c r="H27" s="123">
        <v>100</v>
      </c>
      <c r="I27" s="154">
        <v>2659117.0572172003</v>
      </c>
      <c r="J27" s="153">
        <f>+I27*G27</f>
        <v>13295585.286086001</v>
      </c>
    </row>
    <row r="28" spans="1:10" s="42" customFormat="1" ht="11.25">
      <c r="A28" s="53"/>
      <c r="B28" s="51"/>
      <c r="C28" s="51"/>
      <c r="D28" s="52"/>
      <c r="E28" s="51"/>
      <c r="F28" s="51"/>
      <c r="G28" s="51"/>
      <c r="H28" s="53"/>
      <c r="I28" s="46" t="s">
        <v>115</v>
      </c>
      <c r="J28" s="155">
        <f>SUM(J24:J27)</f>
        <v>55103152.253324993</v>
      </c>
    </row>
    <row r="29" spans="1:10">
      <c r="B29" s="54"/>
      <c r="C29" s="54"/>
      <c r="D29" s="54"/>
      <c r="E29" s="54"/>
      <c r="F29" s="54"/>
      <c r="G29" s="54"/>
      <c r="H29" s="54"/>
    </row>
    <row r="30" spans="1:10">
      <c r="I30" s="55" t="s">
        <v>29</v>
      </c>
      <c r="J30" s="156">
        <f>SUM(J28,J22)</f>
        <v>108719342.25332499</v>
      </c>
    </row>
  </sheetData>
  <mergeCells count="16">
    <mergeCell ref="D8:F8"/>
    <mergeCell ref="I14:I15"/>
    <mergeCell ref="A1:C6"/>
    <mergeCell ref="D1:I4"/>
    <mergeCell ref="D5:F5"/>
    <mergeCell ref="G5:I5"/>
    <mergeCell ref="D6:F6"/>
    <mergeCell ref="G6:I6"/>
    <mergeCell ref="A23:D23"/>
    <mergeCell ref="A14:A15"/>
    <mergeCell ref="B14:B15"/>
    <mergeCell ref="C14:C15"/>
    <mergeCell ref="D14:D15"/>
    <mergeCell ref="A16:J16"/>
    <mergeCell ref="J14:J15"/>
    <mergeCell ref="E14:H14"/>
  </mergeCells>
  <phoneticPr fontId="0" type="noConversion"/>
  <printOptions horizontalCentered="1" verticalCentered="1"/>
  <pageMargins left="0.94488188976377963" right="0.98425196850393704" top="0.9055118110236221" bottom="0.98425196850393704" header="0" footer="0"/>
  <pageSetup paperSize="119" scale="95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J22"/>
  <sheetViews>
    <sheetView showGridLines="0" topLeftCell="A10" workbookViewId="0">
      <selection activeCell="L20" sqref="L20"/>
    </sheetView>
  </sheetViews>
  <sheetFormatPr baseColWidth="10" defaultRowHeight="12.75"/>
  <cols>
    <col min="1" max="1" width="6" style="4" customWidth="1"/>
    <col min="2" max="2" width="29.85546875" style="4" customWidth="1"/>
    <col min="3" max="3" width="14.28515625" style="4" customWidth="1"/>
    <col min="4" max="4" width="16.85546875" style="4" customWidth="1"/>
    <col min="5" max="5" width="16.140625" style="4" customWidth="1"/>
    <col min="6" max="6" width="11.42578125" style="4"/>
    <col min="7" max="7" width="13.28515625" style="4" customWidth="1"/>
    <col min="8" max="8" width="10.7109375" style="4" customWidth="1"/>
    <col min="9" max="9" width="11.42578125" style="4" hidden="1" customWidth="1"/>
    <col min="10" max="10" width="13" style="4" customWidth="1"/>
    <col min="11" max="16384" width="11.42578125" style="4"/>
  </cols>
  <sheetData>
    <row r="1" spans="1:10" ht="18.75" customHeight="1">
      <c r="A1" s="218"/>
      <c r="B1" s="219"/>
      <c r="C1" s="220"/>
      <c r="D1" s="227" t="s">
        <v>271</v>
      </c>
      <c r="E1" s="228"/>
      <c r="F1" s="228"/>
      <c r="G1" s="228"/>
      <c r="H1" s="228"/>
      <c r="I1" s="229"/>
      <c r="J1" s="182"/>
    </row>
    <row r="2" spans="1:10" ht="15.75" customHeight="1">
      <c r="A2" s="221"/>
      <c r="B2" s="222"/>
      <c r="C2" s="223"/>
      <c r="D2" s="230"/>
      <c r="E2" s="231"/>
      <c r="F2" s="231"/>
      <c r="G2" s="231"/>
      <c r="H2" s="231"/>
      <c r="I2" s="232"/>
      <c r="J2" s="182"/>
    </row>
    <row r="3" spans="1:10" ht="14.25" customHeight="1">
      <c r="A3" s="221"/>
      <c r="B3" s="222"/>
      <c r="C3" s="223"/>
      <c r="D3" s="230"/>
      <c r="E3" s="231"/>
      <c r="F3" s="231"/>
      <c r="G3" s="231"/>
      <c r="H3" s="231"/>
      <c r="I3" s="232"/>
      <c r="J3" s="182" t="s">
        <v>272</v>
      </c>
    </row>
    <row r="4" spans="1:10" ht="14.25" customHeight="1">
      <c r="A4" s="221"/>
      <c r="B4" s="222"/>
      <c r="C4" s="223"/>
      <c r="D4" s="233"/>
      <c r="E4" s="234"/>
      <c r="F4" s="234"/>
      <c r="G4" s="234"/>
      <c r="H4" s="234"/>
      <c r="I4" s="235"/>
      <c r="J4" s="182" t="s">
        <v>273</v>
      </c>
    </row>
    <row r="5" spans="1:10" ht="12.75" customHeight="1">
      <c r="A5" s="221"/>
      <c r="B5" s="222"/>
      <c r="C5" s="223"/>
      <c r="D5" s="236" t="s">
        <v>274</v>
      </c>
      <c r="E5" s="237"/>
      <c r="F5" s="238"/>
      <c r="G5" s="236" t="s">
        <v>275</v>
      </c>
      <c r="H5" s="237"/>
      <c r="I5" s="237"/>
      <c r="J5" s="182"/>
    </row>
    <row r="6" spans="1:10" ht="21" customHeight="1">
      <c r="A6" s="224"/>
      <c r="B6" s="225"/>
      <c r="C6" s="226"/>
      <c r="D6" s="236">
        <v>0</v>
      </c>
      <c r="E6" s="237"/>
      <c r="F6" s="238"/>
      <c r="G6" s="236" t="s">
        <v>276</v>
      </c>
      <c r="H6" s="237"/>
      <c r="I6" s="237"/>
      <c r="J6" s="182"/>
    </row>
    <row r="7" spans="1:10" ht="18.75" customHeight="1">
      <c r="A7" s="5"/>
      <c r="B7" s="5"/>
      <c r="C7" s="5"/>
      <c r="D7" s="5"/>
      <c r="E7" s="5"/>
      <c r="F7" s="7"/>
    </row>
    <row r="8" spans="1:10" s="11" customFormat="1" ht="14.25" customHeight="1">
      <c r="A8" s="10" t="s">
        <v>259</v>
      </c>
      <c r="B8" s="10"/>
      <c r="C8" s="109"/>
      <c r="E8" s="23" t="str">
        <f>'POA-01'!J8</f>
        <v>CODIGO</v>
      </c>
      <c r="F8" s="12"/>
      <c r="G8" s="27" t="str">
        <f>'POA-01'!K8</f>
        <v>320-900-1</v>
      </c>
    </row>
    <row r="9" spans="1:10" s="11" customFormat="1" ht="15" customHeight="1">
      <c r="A9" s="10"/>
      <c r="B9" s="10"/>
      <c r="C9" s="16"/>
      <c r="D9" s="23"/>
      <c r="E9" s="23"/>
      <c r="F9" s="12"/>
    </row>
    <row r="10" spans="1:10" s="11" customFormat="1" ht="15">
      <c r="A10" s="12" t="s">
        <v>8</v>
      </c>
      <c r="B10" s="12"/>
      <c r="C10" s="242">
        <f>+'POA-01'!D9</f>
        <v>730244796</v>
      </c>
      <c r="D10" s="242"/>
      <c r="E10" s="16"/>
      <c r="F10" s="12"/>
    </row>
    <row r="11" spans="1:10" s="11" customFormat="1" ht="15">
      <c r="A11" s="12" t="s">
        <v>10</v>
      </c>
      <c r="B11" s="12"/>
      <c r="C11" s="242">
        <v>0</v>
      </c>
      <c r="D11" s="242"/>
      <c r="E11" s="16"/>
      <c r="F11" s="12"/>
    </row>
    <row r="12" spans="1:10" s="11" customFormat="1" ht="15">
      <c r="A12" s="12" t="s">
        <v>9</v>
      </c>
      <c r="B12" s="12"/>
      <c r="C12" s="242">
        <f>+'POA-01'!D11</f>
        <v>730244796</v>
      </c>
      <c r="D12" s="242"/>
      <c r="E12" s="16"/>
      <c r="F12" s="12"/>
    </row>
    <row r="13" spans="1:10" s="11" customFormat="1" ht="14.25"/>
    <row r="14" spans="1:10" s="13" customFormat="1" ht="12" thickBot="1">
      <c r="A14" s="13" t="s">
        <v>31</v>
      </c>
      <c r="E14" s="14" t="s">
        <v>32</v>
      </c>
    </row>
    <row r="15" spans="1:10" s="15" customFormat="1" ht="14.25" customHeight="1">
      <c r="A15" s="211" t="s">
        <v>49</v>
      </c>
      <c r="B15" s="210" t="s">
        <v>26</v>
      </c>
      <c r="C15" s="210" t="s">
        <v>25</v>
      </c>
      <c r="D15" s="210"/>
      <c r="E15" s="208" t="s">
        <v>36</v>
      </c>
    </row>
    <row r="16" spans="1:10" s="15" customFormat="1" ht="12" thickBot="1">
      <c r="A16" s="212"/>
      <c r="B16" s="258"/>
      <c r="C16" s="78" t="s">
        <v>30</v>
      </c>
      <c r="D16" s="78" t="s">
        <v>29</v>
      </c>
      <c r="E16" s="209"/>
    </row>
    <row r="17" spans="1:10" s="9" customFormat="1" ht="60" customHeight="1">
      <c r="A17" s="130">
        <v>1</v>
      </c>
      <c r="B17" s="186" t="s">
        <v>183</v>
      </c>
      <c r="C17" s="188">
        <v>420000</v>
      </c>
      <c r="D17" s="187">
        <v>48300000</v>
      </c>
      <c r="E17" s="121" t="s">
        <v>187</v>
      </c>
      <c r="G17" s="9">
        <v>4</v>
      </c>
      <c r="H17" s="9">
        <v>12075000</v>
      </c>
      <c r="J17" s="200" t="s">
        <v>287</v>
      </c>
    </row>
    <row r="18" spans="1:10" s="9" customFormat="1" ht="60" customHeight="1">
      <c r="A18" s="130">
        <v>2</v>
      </c>
      <c r="B18" s="149" t="s">
        <v>184</v>
      </c>
      <c r="C18" s="187">
        <v>60000</v>
      </c>
      <c r="D18" s="187">
        <v>12000000</v>
      </c>
      <c r="E18" s="122" t="s">
        <v>188</v>
      </c>
      <c r="G18" s="9">
        <v>3</v>
      </c>
      <c r="H18" s="9">
        <v>4000000</v>
      </c>
      <c r="J18" s="201">
        <v>40825</v>
      </c>
    </row>
    <row r="19" spans="1:10" s="9" customFormat="1" ht="14.25">
      <c r="A19" s="130">
        <v>3</v>
      </c>
      <c r="B19" s="149" t="s">
        <v>185</v>
      </c>
      <c r="C19" s="187">
        <v>5000</v>
      </c>
      <c r="D19" s="187">
        <v>45000000</v>
      </c>
      <c r="E19" s="122" t="s">
        <v>188</v>
      </c>
      <c r="G19" s="9">
        <v>3</v>
      </c>
      <c r="H19" s="9">
        <v>15000000</v>
      </c>
      <c r="J19" s="201">
        <v>40825</v>
      </c>
    </row>
    <row r="20" spans="1:10" s="9" customFormat="1" ht="75" customHeight="1">
      <c r="A20" s="130">
        <v>4</v>
      </c>
      <c r="B20" s="149" t="s">
        <v>186</v>
      </c>
      <c r="C20" s="187">
        <v>60000</v>
      </c>
      <c r="D20" s="187">
        <v>15120000</v>
      </c>
      <c r="E20" s="122" t="s">
        <v>189</v>
      </c>
      <c r="G20" s="9">
        <v>1</v>
      </c>
      <c r="H20" s="9">
        <v>15000000</v>
      </c>
      <c r="J20" s="9">
        <v>6</v>
      </c>
    </row>
    <row r="21" spans="1:10" s="9" customFormat="1" ht="11.25">
      <c r="A21" s="259" t="s">
        <v>17</v>
      </c>
      <c r="B21" s="259"/>
      <c r="C21" s="189"/>
      <c r="D21" s="189">
        <f>SUM(D17:D20)</f>
        <v>120420000</v>
      </c>
      <c r="E21" s="58"/>
    </row>
    <row r="22" spans="1:10" s="9" customFormat="1">
      <c r="A22" s="4"/>
      <c r="B22" s="4"/>
      <c r="C22" s="4"/>
      <c r="D22" s="4"/>
      <c r="E22" s="4"/>
    </row>
  </sheetData>
  <mergeCells count="14">
    <mergeCell ref="A21:B21"/>
    <mergeCell ref="C15:D15"/>
    <mergeCell ref="E15:E16"/>
    <mergeCell ref="A1:C6"/>
    <mergeCell ref="D1:I4"/>
    <mergeCell ref="D5:F5"/>
    <mergeCell ref="G5:I5"/>
    <mergeCell ref="D6:F6"/>
    <mergeCell ref="G6:I6"/>
    <mergeCell ref="C10:D10"/>
    <mergeCell ref="C11:D11"/>
    <mergeCell ref="C12:D12"/>
    <mergeCell ref="B15:B16"/>
    <mergeCell ref="A15:A16"/>
  </mergeCells>
  <phoneticPr fontId="0" type="noConversion"/>
  <printOptions horizontalCentered="1" verticalCentered="1"/>
  <pageMargins left="0.98425196850393704" right="0.78740157480314965" top="0.98425196850393704" bottom="0.98425196850393704" header="0" footer="0"/>
  <pageSetup paperSize="11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J25"/>
  <sheetViews>
    <sheetView showGridLines="0" topLeftCell="A10" workbookViewId="0">
      <selection activeCell="K16" sqref="K16"/>
    </sheetView>
  </sheetViews>
  <sheetFormatPr baseColWidth="10" defaultRowHeight="12.75"/>
  <cols>
    <col min="1" max="1" width="5.140625" style="4" customWidth="1"/>
    <col min="2" max="2" width="20.85546875" style="4" customWidth="1"/>
    <col min="3" max="3" width="22.42578125" style="4" customWidth="1"/>
    <col min="4" max="5" width="9.85546875" style="4" customWidth="1"/>
    <col min="6" max="6" width="12.7109375" style="4" bestFit="1" customWidth="1"/>
    <col min="7" max="7" width="11.42578125" style="4"/>
    <col min="8" max="8" width="15.7109375" style="4" customWidth="1"/>
    <col min="9" max="9" width="11.42578125" style="4"/>
    <col min="10" max="10" width="13.140625" style="4" customWidth="1"/>
    <col min="11" max="16384" width="11.42578125" style="4"/>
  </cols>
  <sheetData>
    <row r="1" spans="1:10">
      <c r="A1" s="218"/>
      <c r="B1" s="219"/>
      <c r="C1" s="220"/>
      <c r="D1" s="227" t="s">
        <v>271</v>
      </c>
      <c r="E1" s="228"/>
      <c r="F1" s="228"/>
      <c r="G1" s="228"/>
      <c r="H1" s="228"/>
      <c r="I1" s="229"/>
      <c r="J1" s="182"/>
    </row>
    <row r="2" spans="1:10">
      <c r="A2" s="221"/>
      <c r="B2" s="222"/>
      <c r="C2" s="223"/>
      <c r="D2" s="230"/>
      <c r="E2" s="231"/>
      <c r="F2" s="231"/>
      <c r="G2" s="231"/>
      <c r="H2" s="231"/>
      <c r="I2" s="232"/>
      <c r="J2" s="182"/>
    </row>
    <row r="3" spans="1:10" ht="15.75" customHeight="1">
      <c r="A3" s="221"/>
      <c r="B3" s="222"/>
      <c r="C3" s="223"/>
      <c r="D3" s="230"/>
      <c r="E3" s="231"/>
      <c r="F3" s="231"/>
      <c r="G3" s="231"/>
      <c r="H3" s="231"/>
      <c r="I3" s="232"/>
      <c r="J3" s="182" t="s">
        <v>272</v>
      </c>
    </row>
    <row r="4" spans="1:10" ht="16.5" customHeight="1">
      <c r="A4" s="221"/>
      <c r="B4" s="222"/>
      <c r="C4" s="223"/>
      <c r="D4" s="233"/>
      <c r="E4" s="234"/>
      <c r="F4" s="234"/>
      <c r="G4" s="234"/>
      <c r="H4" s="234"/>
      <c r="I4" s="235"/>
      <c r="J4" s="182" t="s">
        <v>280</v>
      </c>
    </row>
    <row r="5" spans="1:10" s="22" customFormat="1" ht="18.75" customHeight="1">
      <c r="A5" s="221"/>
      <c r="B5" s="222"/>
      <c r="C5" s="223"/>
      <c r="D5" s="236" t="s">
        <v>274</v>
      </c>
      <c r="E5" s="237"/>
      <c r="F5" s="238"/>
      <c r="G5" s="236" t="s">
        <v>275</v>
      </c>
      <c r="H5" s="237"/>
      <c r="I5" s="237"/>
      <c r="J5" s="182"/>
    </row>
    <row r="6" spans="1:10" ht="18" customHeight="1">
      <c r="A6" s="224"/>
      <c r="B6" s="225"/>
      <c r="C6" s="226"/>
      <c r="D6" s="236">
        <v>0</v>
      </c>
      <c r="E6" s="237"/>
      <c r="F6" s="238"/>
      <c r="G6" s="236" t="s">
        <v>276</v>
      </c>
      <c r="H6" s="237"/>
      <c r="I6" s="237"/>
      <c r="J6" s="182"/>
    </row>
    <row r="7" spans="1:10" s="11" customFormat="1" ht="14.25">
      <c r="A7" s="10" t="s">
        <v>7</v>
      </c>
      <c r="B7" s="10"/>
      <c r="C7" s="25" t="s">
        <v>258</v>
      </c>
      <c r="D7" s="26"/>
      <c r="E7" s="26"/>
      <c r="F7" s="26"/>
      <c r="I7" s="16"/>
      <c r="J7" s="12"/>
    </row>
    <row r="8" spans="1:10" s="11" customFormat="1" ht="15" customHeight="1">
      <c r="A8" s="10"/>
      <c r="B8" s="10"/>
      <c r="C8" s="16"/>
      <c r="D8" s="16"/>
      <c r="E8" s="16"/>
      <c r="F8" s="16"/>
      <c r="G8" s="16"/>
      <c r="H8" s="16"/>
      <c r="I8" s="16"/>
      <c r="J8" s="12"/>
    </row>
    <row r="9" spans="1:10" s="11" customFormat="1" ht="15">
      <c r="A9" s="12" t="s">
        <v>8</v>
      </c>
      <c r="B9" s="12"/>
      <c r="D9" s="244">
        <f>+'POA-01'!D9:E9</f>
        <v>730244796</v>
      </c>
      <c r="E9" s="244"/>
      <c r="F9" s="16"/>
      <c r="G9" s="23" t="str">
        <f>'POA-01'!J8</f>
        <v>CODIGO</v>
      </c>
      <c r="H9" s="24" t="str">
        <f>'POA-01'!K8</f>
        <v>320-900-1</v>
      </c>
      <c r="I9" s="16"/>
      <c r="J9" s="12"/>
    </row>
    <row r="10" spans="1:10" s="11" customFormat="1" ht="14.25">
      <c r="A10" s="12" t="s">
        <v>10</v>
      </c>
      <c r="B10" s="12"/>
      <c r="D10" s="16"/>
      <c r="E10" s="29">
        <v>0</v>
      </c>
      <c r="F10" s="16"/>
      <c r="G10" s="16"/>
      <c r="H10" s="16"/>
      <c r="I10" s="16"/>
      <c r="J10" s="12"/>
    </row>
    <row r="11" spans="1:10" s="11" customFormat="1" ht="15">
      <c r="A11" s="12" t="s">
        <v>9</v>
      </c>
      <c r="B11" s="12"/>
      <c r="D11" s="244">
        <f>+'POA-01'!D11:E11</f>
        <v>730244796</v>
      </c>
      <c r="E11" s="244"/>
      <c r="F11" s="16"/>
      <c r="G11" s="16"/>
      <c r="H11" s="16"/>
      <c r="I11" s="16"/>
      <c r="J11" s="12"/>
    </row>
    <row r="12" spans="1:10" s="9" customFormat="1" ht="11.25"/>
    <row r="13" spans="1:10" s="13" customFormat="1" ht="12" thickBot="1">
      <c r="A13" s="19" t="s">
        <v>34</v>
      </c>
      <c r="H13" s="14" t="s">
        <v>35</v>
      </c>
    </row>
    <row r="14" spans="1:10" s="15" customFormat="1" ht="23.25" thickBot="1">
      <c r="A14" s="79" t="s">
        <v>49</v>
      </c>
      <c r="B14" s="80" t="s">
        <v>33</v>
      </c>
      <c r="C14" s="80" t="s">
        <v>27</v>
      </c>
      <c r="D14" s="81" t="s">
        <v>28</v>
      </c>
      <c r="E14" s="81" t="s">
        <v>24</v>
      </c>
      <c r="F14" s="81" t="s">
        <v>39</v>
      </c>
      <c r="G14" s="81" t="s">
        <v>38</v>
      </c>
      <c r="H14" s="82" t="s">
        <v>37</v>
      </c>
    </row>
    <row r="15" spans="1:10" s="15" customFormat="1" ht="25.5">
      <c r="A15" s="123">
        <v>1</v>
      </c>
      <c r="B15" s="124" t="s">
        <v>190</v>
      </c>
      <c r="C15" s="125" t="s">
        <v>191</v>
      </c>
      <c r="D15" s="126" t="s">
        <v>192</v>
      </c>
      <c r="E15" s="122">
        <v>2</v>
      </c>
      <c r="F15" s="122">
        <v>3000000</v>
      </c>
      <c r="G15" s="122">
        <v>6000000</v>
      </c>
      <c r="H15" s="122" t="s">
        <v>188</v>
      </c>
    </row>
    <row r="16" spans="1:10" s="15" customFormat="1" ht="76.5">
      <c r="A16" s="123">
        <v>2</v>
      </c>
      <c r="B16" s="124" t="s">
        <v>283</v>
      </c>
      <c r="C16" s="125" t="s">
        <v>193</v>
      </c>
      <c r="D16" s="126" t="s">
        <v>192</v>
      </c>
      <c r="E16" s="120">
        <v>1</v>
      </c>
      <c r="F16" s="120">
        <v>3800000</v>
      </c>
      <c r="G16" s="122">
        <v>3800000</v>
      </c>
      <c r="H16" s="122" t="s">
        <v>189</v>
      </c>
    </row>
    <row r="17" spans="1:8" s="15" customFormat="1" ht="76.5">
      <c r="A17" s="123">
        <v>2</v>
      </c>
      <c r="B17" s="124" t="s">
        <v>284</v>
      </c>
      <c r="C17" s="125" t="s">
        <v>193</v>
      </c>
      <c r="D17" s="126" t="s">
        <v>192</v>
      </c>
      <c r="E17" s="120">
        <v>1</v>
      </c>
      <c r="F17" s="120">
        <v>1800000</v>
      </c>
      <c r="G17" s="122">
        <v>1800000</v>
      </c>
      <c r="H17" s="122" t="s">
        <v>189</v>
      </c>
    </row>
    <row r="18" spans="1:8" s="15" customFormat="1" ht="11.25">
      <c r="A18" s="92"/>
      <c r="B18" s="96"/>
      <c r="C18" s="76"/>
      <c r="D18" s="94"/>
      <c r="E18" s="95"/>
      <c r="F18" s="95"/>
      <c r="G18" s="94"/>
      <c r="H18" s="94"/>
    </row>
    <row r="19" spans="1:8" s="9" customFormat="1" ht="11.25">
      <c r="A19" s="6"/>
      <c r="B19" s="59"/>
      <c r="C19" s="97"/>
      <c r="D19" s="57"/>
      <c r="E19" s="57"/>
      <c r="F19" s="57"/>
      <c r="G19" s="57"/>
      <c r="H19" s="57"/>
    </row>
    <row r="20" spans="1:8" s="9" customFormat="1" ht="11.25">
      <c r="A20" s="8"/>
      <c r="B20" s="8"/>
      <c r="C20" s="8"/>
      <c r="D20" s="67"/>
      <c r="E20" s="67"/>
      <c r="F20" s="58" t="s">
        <v>29</v>
      </c>
      <c r="G20" s="58">
        <f>SUM(G15:G19)</f>
        <v>11600000</v>
      </c>
      <c r="H20" s="58"/>
    </row>
    <row r="21" spans="1:8" s="9" customFormat="1" ht="11.25">
      <c r="D21" s="60"/>
      <c r="E21" s="60"/>
      <c r="F21" s="60"/>
      <c r="G21" s="60"/>
      <c r="H21" s="60"/>
    </row>
    <row r="22" spans="1:8" s="9" customFormat="1" ht="11.25"/>
    <row r="23" spans="1:8" s="9" customFormat="1" ht="11.25"/>
    <row r="24" spans="1:8" s="9" customFormat="1" ht="11.25"/>
    <row r="25" spans="1:8" s="9" customFormat="1" ht="11.25"/>
  </sheetData>
  <mergeCells count="8">
    <mergeCell ref="D11:E11"/>
    <mergeCell ref="A1:C6"/>
    <mergeCell ref="D1:I4"/>
    <mergeCell ref="D5:F5"/>
    <mergeCell ref="G5:I5"/>
    <mergeCell ref="D6:F6"/>
    <mergeCell ref="G6:I6"/>
    <mergeCell ref="D9:E9"/>
  </mergeCells>
  <phoneticPr fontId="0" type="noConversion"/>
  <printOptions horizontalCentered="1" verticalCentered="1"/>
  <pageMargins left="0.98425196850393704" right="0.98425196850393704" top="0.98425196850393704" bottom="0.98425196850393704" header="0" footer="0"/>
  <pageSetup paperSize="119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J1165"/>
  <sheetViews>
    <sheetView showGridLines="0" topLeftCell="A37" workbookViewId="0">
      <selection activeCell="C43" sqref="C43"/>
    </sheetView>
  </sheetViews>
  <sheetFormatPr baseColWidth="10" defaultRowHeight="12.75"/>
  <cols>
    <col min="1" max="1" width="4.7109375" style="4" customWidth="1"/>
    <col min="2" max="2" width="22.140625" style="4" customWidth="1"/>
    <col min="3" max="3" width="15" style="4" customWidth="1"/>
    <col min="4" max="4" width="7.28515625" style="4" customWidth="1"/>
    <col min="5" max="5" width="10.42578125" style="4" customWidth="1"/>
    <col min="6" max="6" width="8.28515625" style="4" customWidth="1"/>
    <col min="7" max="7" width="18.140625" style="4" customWidth="1"/>
    <col min="8" max="8" width="17.42578125" style="4" customWidth="1"/>
    <col min="9" max="9" width="14" style="4" customWidth="1"/>
    <col min="10" max="10" width="12.42578125" style="4" customWidth="1"/>
    <col min="11" max="16384" width="11.42578125" style="4"/>
  </cols>
  <sheetData>
    <row r="1" spans="1:10" ht="16.5" customHeight="1">
      <c r="A1" s="218"/>
      <c r="B1" s="219"/>
      <c r="C1" s="220"/>
      <c r="D1" s="227" t="s">
        <v>271</v>
      </c>
      <c r="E1" s="228"/>
      <c r="F1" s="228"/>
      <c r="G1" s="228"/>
      <c r="H1" s="228"/>
      <c r="I1" s="229"/>
      <c r="J1" s="182"/>
    </row>
    <row r="2" spans="1:10" ht="15" customHeight="1">
      <c r="A2" s="221"/>
      <c r="B2" s="222"/>
      <c r="C2" s="223"/>
      <c r="D2" s="230"/>
      <c r="E2" s="231"/>
      <c r="F2" s="231"/>
      <c r="G2" s="231"/>
      <c r="H2" s="231"/>
      <c r="I2" s="232"/>
      <c r="J2" s="182"/>
    </row>
    <row r="3" spans="1:10">
      <c r="A3" s="221"/>
      <c r="B3" s="222"/>
      <c r="C3" s="223"/>
      <c r="D3" s="230"/>
      <c r="E3" s="231"/>
      <c r="F3" s="231"/>
      <c r="G3" s="231"/>
      <c r="H3" s="231"/>
      <c r="I3" s="232"/>
      <c r="J3" s="182" t="s">
        <v>272</v>
      </c>
    </row>
    <row r="4" spans="1:10">
      <c r="A4" s="221"/>
      <c r="B4" s="222"/>
      <c r="C4" s="223"/>
      <c r="D4" s="233"/>
      <c r="E4" s="234"/>
      <c r="F4" s="234"/>
      <c r="G4" s="234"/>
      <c r="H4" s="234"/>
      <c r="I4" s="235"/>
      <c r="J4" s="182" t="s">
        <v>281</v>
      </c>
    </row>
    <row r="5" spans="1:10" ht="13.5">
      <c r="A5" s="221"/>
      <c r="B5" s="222"/>
      <c r="C5" s="223"/>
      <c r="D5" s="236" t="s">
        <v>274</v>
      </c>
      <c r="E5" s="237"/>
      <c r="F5" s="238"/>
      <c r="G5" s="236" t="s">
        <v>275</v>
      </c>
      <c r="H5" s="237"/>
      <c r="I5" s="237"/>
      <c r="J5" s="182"/>
    </row>
    <row r="6" spans="1:10" ht="13.5">
      <c r="A6" s="224"/>
      <c r="B6" s="225"/>
      <c r="C6" s="226"/>
      <c r="D6" s="236">
        <v>0</v>
      </c>
      <c r="E6" s="237"/>
      <c r="F6" s="238"/>
      <c r="G6" s="236" t="s">
        <v>276</v>
      </c>
      <c r="H6" s="237"/>
      <c r="I6" s="237"/>
      <c r="J6" s="182"/>
    </row>
    <row r="7" spans="1:10" ht="18">
      <c r="A7" s="185"/>
      <c r="B7" s="185"/>
      <c r="C7" s="185"/>
      <c r="D7" s="185"/>
      <c r="E7" s="185"/>
      <c r="F7" s="185"/>
      <c r="G7" s="185"/>
      <c r="H7" s="185"/>
      <c r="I7" s="185"/>
      <c r="J7" s="7"/>
    </row>
    <row r="8" spans="1:10" ht="17.25" customHeight="1">
      <c r="A8" s="5"/>
      <c r="B8" s="5"/>
      <c r="C8" s="5"/>
      <c r="D8" s="5"/>
      <c r="E8" s="5"/>
      <c r="F8" s="5"/>
      <c r="G8" s="5"/>
      <c r="H8" s="5"/>
      <c r="I8" s="5"/>
      <c r="J8" s="7"/>
    </row>
    <row r="9" spans="1:10" s="11" customFormat="1" ht="14.25">
      <c r="A9" s="10" t="s">
        <v>7</v>
      </c>
      <c r="B9" s="10"/>
      <c r="C9" s="260" t="s">
        <v>258</v>
      </c>
      <c r="D9" s="260"/>
      <c r="E9" s="260"/>
      <c r="F9" s="260"/>
      <c r="G9" s="260"/>
      <c r="J9" s="12"/>
    </row>
    <row r="10" spans="1:10" s="11" customFormat="1" ht="15" customHeight="1">
      <c r="A10" s="10"/>
      <c r="B10" s="10"/>
      <c r="C10" s="16"/>
      <c r="D10" s="16"/>
      <c r="E10" s="16"/>
      <c r="F10" s="16"/>
      <c r="G10" s="16"/>
      <c r="H10" s="16"/>
      <c r="I10" s="16"/>
      <c r="J10" s="12"/>
    </row>
    <row r="11" spans="1:10" s="11" customFormat="1" ht="15">
      <c r="A11" s="12" t="s">
        <v>8</v>
      </c>
      <c r="B11" s="12"/>
      <c r="D11" s="261">
        <f>+'POA-01'!D9:E9</f>
        <v>730244796</v>
      </c>
      <c r="E11" s="261"/>
      <c r="F11" s="16"/>
      <c r="G11" s="16"/>
      <c r="H11" s="23" t="str">
        <f>'POA-01'!J8</f>
        <v>CODIGO</v>
      </c>
      <c r="I11" s="27" t="str">
        <f>'POA-01'!K8</f>
        <v>320-900-1</v>
      </c>
      <c r="J11" s="12"/>
    </row>
    <row r="12" spans="1:10" s="11" customFormat="1" ht="14.25">
      <c r="A12" s="12" t="s">
        <v>10</v>
      </c>
      <c r="B12" s="12"/>
      <c r="C12" s="190">
        <v>0</v>
      </c>
      <c r="D12" s="16"/>
      <c r="E12" s="16"/>
      <c r="F12" s="16"/>
      <c r="G12" s="16"/>
      <c r="H12" s="16"/>
      <c r="I12" s="16"/>
      <c r="J12" s="12"/>
    </row>
    <row r="13" spans="1:10" s="11" customFormat="1" ht="15">
      <c r="A13" s="12" t="s">
        <v>9</v>
      </c>
      <c r="B13" s="12"/>
      <c r="D13" s="261">
        <f>+'POA-01'!D11:E11</f>
        <v>730244796</v>
      </c>
      <c r="E13" s="261"/>
      <c r="F13" s="16"/>
      <c r="G13" s="16"/>
      <c r="H13" s="16"/>
      <c r="I13" s="16"/>
      <c r="J13" s="12"/>
    </row>
    <row r="15" spans="1:10" s="13" customFormat="1" ht="12" thickBot="1">
      <c r="A15" s="13" t="s">
        <v>40</v>
      </c>
      <c r="I15" s="14" t="s">
        <v>46</v>
      </c>
    </row>
    <row r="16" spans="1:10" s="15" customFormat="1" ht="12.75" customHeight="1">
      <c r="A16" s="211" t="s">
        <v>49</v>
      </c>
      <c r="B16" s="271" t="s">
        <v>15</v>
      </c>
      <c r="C16" s="271" t="s">
        <v>25</v>
      </c>
      <c r="D16" s="268" t="s">
        <v>0</v>
      </c>
      <c r="E16" s="269"/>
      <c r="F16" s="270"/>
      <c r="G16" s="262" t="s">
        <v>43</v>
      </c>
      <c r="H16" s="262" t="s">
        <v>42</v>
      </c>
      <c r="I16" s="264" t="s">
        <v>3</v>
      </c>
    </row>
    <row r="17" spans="1:9" s="15" customFormat="1" ht="18.75" thickBot="1">
      <c r="A17" s="212"/>
      <c r="B17" s="272"/>
      <c r="C17" s="272"/>
      <c r="D17" s="83" t="s">
        <v>41</v>
      </c>
      <c r="E17" s="83" t="s">
        <v>4</v>
      </c>
      <c r="F17" s="83" t="s">
        <v>5</v>
      </c>
      <c r="G17" s="263"/>
      <c r="H17" s="263"/>
      <c r="I17" s="265"/>
    </row>
    <row r="18" spans="1:9" s="9" customFormat="1" ht="12">
      <c r="A18" s="267" t="s">
        <v>44</v>
      </c>
      <c r="B18" s="267"/>
      <c r="C18" s="267"/>
      <c r="D18" s="267"/>
      <c r="E18" s="267"/>
      <c r="F18" s="267"/>
      <c r="G18" s="267"/>
      <c r="H18" s="267"/>
      <c r="I18" s="267"/>
    </row>
    <row r="19" spans="1:9" s="9" customFormat="1" ht="78.75" customHeight="1">
      <c r="A19" s="130">
        <v>1</v>
      </c>
      <c r="B19" s="20" t="s">
        <v>194</v>
      </c>
      <c r="C19" s="132">
        <f>6*C26/100</f>
        <v>11015898.141600002</v>
      </c>
      <c r="D19" s="130" t="s">
        <v>200</v>
      </c>
      <c r="E19" s="130" t="s">
        <v>195</v>
      </c>
      <c r="F19" s="130">
        <v>9</v>
      </c>
      <c r="G19" s="20" t="s">
        <v>196</v>
      </c>
      <c r="H19" s="20" t="s">
        <v>197</v>
      </c>
      <c r="I19" s="130" t="s">
        <v>198</v>
      </c>
    </row>
    <row r="20" spans="1:9" s="9" customFormat="1" ht="81" customHeight="1">
      <c r="A20" s="130">
        <v>2</v>
      </c>
      <c r="B20" s="20" t="s">
        <v>199</v>
      </c>
      <c r="C20" s="132">
        <f>17*C26/100</f>
        <v>31211711.401200004</v>
      </c>
      <c r="D20" s="130" t="s">
        <v>200</v>
      </c>
      <c r="E20" s="130" t="s">
        <v>195</v>
      </c>
      <c r="F20" s="130">
        <v>9</v>
      </c>
      <c r="G20" s="20" t="s">
        <v>196</v>
      </c>
      <c r="H20" s="20" t="s">
        <v>197</v>
      </c>
      <c r="I20" s="130" t="s">
        <v>198</v>
      </c>
    </row>
    <row r="21" spans="1:9" s="9" customFormat="1" ht="78.75" customHeight="1">
      <c r="A21" s="130">
        <v>3</v>
      </c>
      <c r="B21" s="20" t="s">
        <v>201</v>
      </c>
      <c r="C21" s="132">
        <f>57*C26/100</f>
        <v>104651032.3452</v>
      </c>
      <c r="D21" s="130" t="s">
        <v>200</v>
      </c>
      <c r="E21" s="130" t="s">
        <v>195</v>
      </c>
      <c r="F21" s="130">
        <v>9</v>
      </c>
      <c r="G21" s="20" t="s">
        <v>196</v>
      </c>
      <c r="H21" s="20" t="s">
        <v>197</v>
      </c>
      <c r="I21" s="130" t="s">
        <v>198</v>
      </c>
    </row>
    <row r="22" spans="1:9" s="9" customFormat="1" ht="79.5" customHeight="1">
      <c r="A22" s="130">
        <v>4</v>
      </c>
      <c r="B22" s="20" t="s">
        <v>202</v>
      </c>
      <c r="C22" s="132">
        <f>6*C26/100</f>
        <v>11015898.141600002</v>
      </c>
      <c r="D22" s="130" t="s">
        <v>200</v>
      </c>
      <c r="E22" s="130" t="s">
        <v>195</v>
      </c>
      <c r="F22" s="130">
        <v>9</v>
      </c>
      <c r="G22" s="20" t="s">
        <v>196</v>
      </c>
      <c r="H22" s="20" t="s">
        <v>197</v>
      </c>
      <c r="I22" s="130" t="s">
        <v>198</v>
      </c>
    </row>
    <row r="23" spans="1:9" s="9" customFormat="1" ht="81" customHeight="1">
      <c r="A23" s="130">
        <v>5</v>
      </c>
      <c r="B23" s="20" t="s">
        <v>203</v>
      </c>
      <c r="C23" s="131">
        <f>8*C26/100</f>
        <v>14687864.188800002</v>
      </c>
      <c r="D23" s="130" t="s">
        <v>200</v>
      </c>
      <c r="E23" s="130" t="s">
        <v>195</v>
      </c>
      <c r="F23" s="130">
        <v>9</v>
      </c>
      <c r="G23" s="20" t="s">
        <v>196</v>
      </c>
      <c r="H23" s="20" t="s">
        <v>197</v>
      </c>
      <c r="I23" s="130" t="s">
        <v>198</v>
      </c>
    </row>
    <row r="24" spans="1:9" s="9" customFormat="1" ht="111.75" customHeight="1">
      <c r="A24" s="130">
        <v>6</v>
      </c>
      <c r="B24" s="20" t="s">
        <v>204</v>
      </c>
      <c r="C24" s="131">
        <f>6*C26/100</f>
        <v>11015898.141600002</v>
      </c>
      <c r="D24" s="130" t="s">
        <v>200</v>
      </c>
      <c r="E24" s="130" t="s">
        <v>195</v>
      </c>
      <c r="F24" s="130">
        <v>9</v>
      </c>
      <c r="G24" s="20" t="s">
        <v>205</v>
      </c>
      <c r="H24" s="20" t="s">
        <v>197</v>
      </c>
      <c r="I24" s="130" t="s">
        <v>198</v>
      </c>
    </row>
    <row r="25" spans="1:9" s="9" customFormat="1" ht="12.75" customHeight="1">
      <c r="A25" s="266" t="s">
        <v>29</v>
      </c>
      <c r="B25" s="273"/>
      <c r="C25" s="56">
        <f>SUM(C19:C24)</f>
        <v>183598302.36000004</v>
      </c>
      <c r="D25" s="2"/>
      <c r="E25" s="2"/>
      <c r="F25" s="2"/>
      <c r="G25" s="2"/>
      <c r="H25" s="2"/>
      <c r="I25" s="2"/>
    </row>
    <row r="26" spans="1:9" s="9" customFormat="1" ht="12.75" customHeight="1">
      <c r="A26" s="127"/>
      <c r="B26" s="127"/>
      <c r="C26" s="128">
        <f>+'POA-06'!D32</f>
        <v>183598302.36000001</v>
      </c>
      <c r="D26" s="2"/>
      <c r="E26" s="2"/>
      <c r="F26" s="2"/>
      <c r="H26" s="2"/>
      <c r="I26" s="2"/>
    </row>
    <row r="27" spans="1:9" s="9" customFormat="1" ht="12.75" customHeight="1">
      <c r="A27" s="127"/>
      <c r="B27" s="127"/>
      <c r="C27" s="128"/>
      <c r="D27" s="2"/>
      <c r="E27" s="2"/>
      <c r="F27" s="2"/>
      <c r="H27" s="2"/>
      <c r="I27" s="2"/>
    </row>
    <row r="28" spans="1:9" s="9" customFormat="1" ht="12">
      <c r="A28" s="267" t="s">
        <v>45</v>
      </c>
      <c r="B28" s="267"/>
      <c r="C28" s="267"/>
      <c r="D28" s="267"/>
      <c r="E28" s="267"/>
      <c r="F28" s="267"/>
      <c r="G28" s="267"/>
      <c r="H28" s="267"/>
      <c r="I28" s="267"/>
    </row>
    <row r="29" spans="1:9" s="9" customFormat="1" ht="40.5" customHeight="1">
      <c r="A29" s="1">
        <v>1</v>
      </c>
      <c r="B29" s="20" t="s">
        <v>206</v>
      </c>
      <c r="C29" s="131">
        <f>9*C40/100</f>
        <v>25700143.647599999</v>
      </c>
      <c r="D29" s="130" t="s">
        <v>200</v>
      </c>
      <c r="E29" s="130" t="s">
        <v>195</v>
      </c>
      <c r="F29" s="130">
        <v>9</v>
      </c>
      <c r="G29" s="129" t="s">
        <v>205</v>
      </c>
      <c r="H29" s="129" t="s">
        <v>207</v>
      </c>
      <c r="I29" s="130" t="s">
        <v>198</v>
      </c>
    </row>
    <row r="30" spans="1:9" s="9" customFormat="1" ht="60" hidden="1">
      <c r="A30" s="1"/>
      <c r="B30" s="20" t="s">
        <v>208</v>
      </c>
      <c r="C30" s="132">
        <v>9784683.4800000004</v>
      </c>
      <c r="D30" s="130" t="s">
        <v>200</v>
      </c>
      <c r="E30" s="130" t="s">
        <v>195</v>
      </c>
      <c r="F30" s="130">
        <v>8</v>
      </c>
      <c r="G30" s="129" t="s">
        <v>205</v>
      </c>
      <c r="H30" s="129" t="s">
        <v>207</v>
      </c>
      <c r="I30" s="130" t="s">
        <v>198</v>
      </c>
    </row>
    <row r="31" spans="1:9" s="9" customFormat="1" ht="49.5" customHeight="1">
      <c r="A31" s="1">
        <v>2</v>
      </c>
      <c r="B31" s="20" t="s">
        <v>208</v>
      </c>
      <c r="C31" s="132">
        <f>6*C40/100</f>
        <v>17133429.0984</v>
      </c>
      <c r="D31" s="130" t="s">
        <v>200</v>
      </c>
      <c r="E31" s="130" t="s">
        <v>195</v>
      </c>
      <c r="F31" s="130">
        <v>9</v>
      </c>
      <c r="G31" s="129" t="s">
        <v>205</v>
      </c>
      <c r="H31" s="129" t="s">
        <v>207</v>
      </c>
      <c r="I31" s="130" t="s">
        <v>198</v>
      </c>
    </row>
    <row r="32" spans="1:9" s="9" customFormat="1" ht="49.5" customHeight="1">
      <c r="A32" s="1">
        <v>3</v>
      </c>
      <c r="B32" s="20" t="s">
        <v>209</v>
      </c>
      <c r="C32" s="131">
        <f>4*C40/100</f>
        <v>11422286.0656</v>
      </c>
      <c r="D32" s="130" t="s">
        <v>200</v>
      </c>
      <c r="E32" s="130" t="s">
        <v>195</v>
      </c>
      <c r="F32" s="130">
        <v>9</v>
      </c>
      <c r="G32" s="129" t="s">
        <v>205</v>
      </c>
      <c r="H32" s="129" t="s">
        <v>207</v>
      </c>
      <c r="I32" s="130" t="s">
        <v>198</v>
      </c>
    </row>
    <row r="33" spans="1:9" s="9" customFormat="1" ht="39.75" customHeight="1">
      <c r="A33" s="1">
        <v>4</v>
      </c>
      <c r="B33" s="20" t="s">
        <v>210</v>
      </c>
      <c r="C33" s="131">
        <f>7*C40/100</f>
        <v>19989000.614799999</v>
      </c>
      <c r="D33" s="130" t="s">
        <v>200</v>
      </c>
      <c r="E33" s="130" t="s">
        <v>195</v>
      </c>
      <c r="F33" s="130">
        <v>9</v>
      </c>
      <c r="G33" s="129" t="s">
        <v>205</v>
      </c>
      <c r="H33" s="129" t="s">
        <v>207</v>
      </c>
      <c r="I33" s="130" t="s">
        <v>198</v>
      </c>
    </row>
    <row r="34" spans="1:9" s="9" customFormat="1" ht="50.25" customHeight="1">
      <c r="A34" s="1">
        <v>5</v>
      </c>
      <c r="B34" s="162" t="s">
        <v>211</v>
      </c>
      <c r="C34" s="133">
        <f>3*C40/100</f>
        <v>8566714.5492000002</v>
      </c>
      <c r="D34" s="130" t="s">
        <v>200</v>
      </c>
      <c r="E34" s="130" t="s">
        <v>195</v>
      </c>
      <c r="F34" s="130">
        <v>9</v>
      </c>
      <c r="G34" s="129" t="s">
        <v>205</v>
      </c>
      <c r="H34" s="129" t="s">
        <v>207</v>
      </c>
      <c r="I34" s="130" t="s">
        <v>198</v>
      </c>
    </row>
    <row r="35" spans="1:9" s="9" customFormat="1" ht="72" customHeight="1">
      <c r="A35" s="1">
        <v>6</v>
      </c>
      <c r="B35" s="162" t="s">
        <v>214</v>
      </c>
      <c r="C35" s="133">
        <f>32*C40/100</f>
        <v>91378288.524800003</v>
      </c>
      <c r="D35" s="130"/>
      <c r="E35" s="130"/>
      <c r="F35" s="130">
        <v>9</v>
      </c>
      <c r="G35" s="129"/>
      <c r="H35" s="129"/>
      <c r="I35" s="130"/>
    </row>
    <row r="36" spans="1:9" s="9" customFormat="1" ht="60" customHeight="1">
      <c r="A36" s="1">
        <v>7</v>
      </c>
      <c r="B36" s="162" t="s">
        <v>213</v>
      </c>
      <c r="C36" s="133">
        <f>32*C40/100</f>
        <v>91378288.524800003</v>
      </c>
      <c r="D36" s="130" t="s">
        <v>200</v>
      </c>
      <c r="E36" s="130" t="s">
        <v>195</v>
      </c>
      <c r="F36" s="130">
        <v>9</v>
      </c>
      <c r="G36" s="129" t="s">
        <v>205</v>
      </c>
      <c r="H36" s="129" t="s">
        <v>207</v>
      </c>
      <c r="I36" s="130" t="s">
        <v>198</v>
      </c>
    </row>
    <row r="37" spans="1:9" s="9" customFormat="1" ht="84">
      <c r="A37" s="1">
        <v>8</v>
      </c>
      <c r="B37" s="20" t="s">
        <v>212</v>
      </c>
      <c r="C37" s="131">
        <f>7*C40/100</f>
        <v>19989000.614799999</v>
      </c>
      <c r="D37" s="130" t="s">
        <v>200</v>
      </c>
      <c r="E37" s="130" t="s">
        <v>195</v>
      </c>
      <c r="F37" s="130">
        <v>9</v>
      </c>
      <c r="G37" s="129" t="s">
        <v>205</v>
      </c>
      <c r="H37" s="129" t="s">
        <v>197</v>
      </c>
      <c r="I37" s="130" t="s">
        <v>198</v>
      </c>
    </row>
    <row r="38" spans="1:9" s="9" customFormat="1" ht="13.5" customHeight="1">
      <c r="A38" s="266" t="s">
        <v>29</v>
      </c>
      <c r="B38" s="266"/>
      <c r="C38" s="108">
        <f>+C29+C31+C32+C33+C34+C35+C36+C37</f>
        <v>285557151.63999999</v>
      </c>
      <c r="D38" s="3"/>
      <c r="E38" s="3"/>
      <c r="F38" s="3"/>
      <c r="G38" s="2"/>
      <c r="H38" s="2"/>
      <c r="I38" s="2"/>
    </row>
    <row r="39" spans="1:9" s="9" customFormat="1" ht="11.25">
      <c r="A39" s="18"/>
      <c r="B39" s="18"/>
      <c r="C39" s="18"/>
      <c r="D39" s="18"/>
      <c r="E39" s="18"/>
      <c r="F39" s="18"/>
      <c r="G39" s="18"/>
      <c r="H39" s="18"/>
      <c r="I39" s="18"/>
    </row>
    <row r="40" spans="1:9" s="9" customFormat="1" ht="11.25">
      <c r="A40" s="18"/>
      <c r="B40" s="18"/>
      <c r="C40" s="134">
        <f>+'POA-06'!D31</f>
        <v>285557151.63999999</v>
      </c>
      <c r="D40" s="18"/>
      <c r="E40" s="18"/>
      <c r="F40" s="18"/>
      <c r="G40" s="18"/>
      <c r="H40" s="18"/>
      <c r="I40" s="18"/>
    </row>
    <row r="41" spans="1:9" s="9" customFormat="1" ht="11.25">
      <c r="A41" s="18"/>
      <c r="B41" s="18"/>
      <c r="C41" s="18"/>
      <c r="D41" s="18"/>
      <c r="E41" s="18"/>
      <c r="F41" s="18"/>
      <c r="G41" s="18"/>
      <c r="H41" s="18"/>
      <c r="I41" s="18"/>
    </row>
    <row r="42" spans="1:9" s="9" customFormat="1" ht="11.25">
      <c r="A42" s="18"/>
      <c r="B42" s="18"/>
      <c r="C42" s="135"/>
      <c r="D42" s="18"/>
      <c r="E42" s="18"/>
      <c r="F42" s="18"/>
      <c r="G42" s="18"/>
      <c r="H42" s="18"/>
      <c r="I42" s="18"/>
    </row>
    <row r="43" spans="1:9" s="9" customFormat="1" ht="11.25">
      <c r="A43" s="18"/>
      <c r="B43" s="18"/>
      <c r="C43" s="198">
        <f>+C40+C26</f>
        <v>469155454</v>
      </c>
      <c r="D43" s="18"/>
      <c r="E43" s="18"/>
      <c r="F43" s="18"/>
      <c r="G43" s="18"/>
      <c r="H43" s="18"/>
      <c r="I43" s="18"/>
    </row>
    <row r="44" spans="1:9" s="9" customFormat="1" ht="14.25">
      <c r="A44" s="18"/>
      <c r="B44" s="18"/>
      <c r="C44" s="18"/>
      <c r="D44" s="18"/>
      <c r="E44" s="18"/>
      <c r="F44" s="18"/>
      <c r="G44" s="199"/>
      <c r="H44" s="18"/>
      <c r="I44" s="18"/>
    </row>
    <row r="45" spans="1:9" s="9" customFormat="1" ht="14.25">
      <c r="A45" s="18"/>
      <c r="B45" s="18"/>
      <c r="C45" s="146">
        <v>469155454</v>
      </c>
      <c r="D45" s="18"/>
      <c r="E45" s="18"/>
      <c r="F45" s="18"/>
      <c r="G45" s="199"/>
      <c r="H45" s="18"/>
      <c r="I45" s="18"/>
    </row>
    <row r="46" spans="1:9" s="9" customFormat="1" ht="12">
      <c r="A46" s="18"/>
      <c r="B46" s="18"/>
      <c r="C46" s="18"/>
      <c r="D46" s="18"/>
      <c r="E46" s="18"/>
      <c r="F46" s="18"/>
      <c r="G46" s="197"/>
      <c r="H46" s="18"/>
      <c r="I46" s="18"/>
    </row>
    <row r="47" spans="1:9" s="9" customFormat="1" ht="11.25">
      <c r="A47" s="18"/>
      <c r="B47" s="18"/>
      <c r="C47" s="18"/>
      <c r="D47" s="18"/>
      <c r="E47" s="18"/>
      <c r="F47" s="18"/>
      <c r="G47" s="18"/>
      <c r="H47" s="18"/>
      <c r="I47" s="18"/>
    </row>
    <row r="48" spans="1:9" s="9" customFormat="1" ht="11.25">
      <c r="A48" s="18"/>
      <c r="B48" s="18"/>
      <c r="C48" s="18"/>
      <c r="D48" s="18"/>
      <c r="E48" s="18"/>
      <c r="F48" s="18"/>
      <c r="G48" s="18"/>
      <c r="H48" s="18"/>
      <c r="I48" s="18"/>
    </row>
    <row r="49" spans="1:9" s="9" customFormat="1" ht="11.25">
      <c r="A49" s="18"/>
      <c r="B49" s="18"/>
      <c r="C49" s="18"/>
      <c r="D49" s="18"/>
      <c r="E49" s="18"/>
      <c r="F49" s="18"/>
      <c r="G49" s="18"/>
      <c r="H49" s="18"/>
      <c r="I49" s="18"/>
    </row>
    <row r="50" spans="1:9" s="9" customFormat="1" ht="11.25">
      <c r="A50" s="18"/>
      <c r="B50" s="18"/>
      <c r="C50" s="18"/>
      <c r="D50" s="18"/>
      <c r="E50" s="18"/>
      <c r="F50" s="18"/>
      <c r="G50" s="18"/>
      <c r="H50" s="18"/>
      <c r="I50" s="18"/>
    </row>
    <row r="51" spans="1:9" s="9" customFormat="1" ht="11.25">
      <c r="A51" s="18"/>
      <c r="B51" s="18"/>
      <c r="C51" s="18"/>
      <c r="D51" s="18"/>
      <c r="E51" s="18"/>
      <c r="F51" s="18"/>
      <c r="G51" s="18"/>
      <c r="H51" s="18"/>
      <c r="I51" s="18"/>
    </row>
    <row r="52" spans="1:9" s="9" customFormat="1" ht="11.25">
      <c r="A52" s="18"/>
      <c r="B52" s="18"/>
      <c r="C52" s="18"/>
      <c r="D52" s="18"/>
      <c r="E52" s="18"/>
      <c r="F52" s="18"/>
      <c r="G52" s="18"/>
      <c r="H52" s="18"/>
      <c r="I52" s="18"/>
    </row>
    <row r="53" spans="1:9" s="9" customFormat="1" ht="11.25"/>
    <row r="54" spans="1:9" s="9" customFormat="1" ht="11.25"/>
    <row r="55" spans="1:9" s="9" customFormat="1" ht="11.25"/>
    <row r="56" spans="1:9" s="9" customFormat="1" ht="11.25"/>
    <row r="57" spans="1:9" s="9" customFormat="1" ht="11.25"/>
    <row r="58" spans="1:9" s="9" customFormat="1" ht="11.25"/>
    <row r="59" spans="1:9" s="9" customFormat="1" ht="11.25"/>
    <row r="60" spans="1:9" s="9" customFormat="1" ht="11.25"/>
    <row r="61" spans="1:9" s="9" customFormat="1" ht="11.25"/>
    <row r="62" spans="1:9" s="9" customFormat="1" ht="11.25"/>
    <row r="63" spans="1:9" s="9" customFormat="1" ht="11.25"/>
    <row r="64" spans="1:9" s="9" customFormat="1" ht="11.25"/>
    <row r="65" s="9" customFormat="1" ht="11.25"/>
    <row r="66" s="9" customFormat="1" ht="11.25"/>
    <row r="67" s="9" customFormat="1" ht="11.25"/>
    <row r="68" s="9" customFormat="1" ht="11.25"/>
    <row r="69" s="9" customFormat="1" ht="11.25"/>
    <row r="70" s="9" customFormat="1" ht="11.25"/>
    <row r="71" s="9" customFormat="1" ht="11.25"/>
    <row r="72" s="9" customFormat="1" ht="11.25"/>
    <row r="73" s="9" customFormat="1" ht="11.25"/>
    <row r="74" s="9" customFormat="1" ht="11.25"/>
    <row r="75" s="9" customFormat="1" ht="11.25"/>
    <row r="76" s="9" customFormat="1" ht="11.25"/>
    <row r="77" s="9" customFormat="1" ht="11.25"/>
    <row r="78" s="9" customFormat="1" ht="11.25"/>
    <row r="79" s="9" customFormat="1" ht="11.25"/>
    <row r="80" s="9" customFormat="1" ht="11.25"/>
    <row r="81" s="9" customFormat="1" ht="11.25"/>
    <row r="82" s="9" customFormat="1" ht="11.25"/>
    <row r="83" s="9" customFormat="1" ht="11.25"/>
    <row r="84" s="9" customFormat="1" ht="11.25"/>
    <row r="85" s="9" customFormat="1" ht="11.25"/>
    <row r="86" s="9" customFormat="1" ht="11.25"/>
    <row r="87" s="9" customFormat="1" ht="11.25"/>
    <row r="88" s="9" customFormat="1" ht="11.25"/>
    <row r="89" s="9" customFormat="1" ht="11.25"/>
    <row r="90" s="9" customFormat="1" ht="11.25"/>
    <row r="91" s="9" customFormat="1" ht="11.25"/>
    <row r="92" s="9" customFormat="1" ht="11.25"/>
    <row r="93" s="9" customFormat="1" ht="11.25"/>
    <row r="94" s="9" customFormat="1" ht="11.25"/>
    <row r="95" s="9" customFormat="1" ht="11.25"/>
    <row r="96" s="9" customFormat="1" ht="11.25"/>
    <row r="97" s="9" customFormat="1" ht="11.25"/>
    <row r="98" s="9" customFormat="1" ht="11.25"/>
    <row r="99" s="9" customFormat="1" ht="11.25"/>
    <row r="100" s="9" customFormat="1" ht="11.25"/>
    <row r="101" s="9" customFormat="1" ht="11.25"/>
    <row r="102" s="9" customFormat="1" ht="11.25"/>
    <row r="103" s="9" customFormat="1" ht="11.25"/>
    <row r="104" s="9" customFormat="1" ht="11.25"/>
    <row r="105" s="9" customFormat="1" ht="11.25"/>
    <row r="106" s="9" customFormat="1" ht="11.25"/>
    <row r="107" s="9" customFormat="1" ht="11.25"/>
    <row r="108" s="9" customFormat="1" ht="11.25"/>
    <row r="109" s="9" customFormat="1" ht="11.25"/>
    <row r="110" s="9" customFormat="1" ht="11.25"/>
    <row r="111" s="9" customFormat="1" ht="11.25"/>
    <row r="112" s="9" customFormat="1" ht="11.25"/>
    <row r="113" s="9" customFormat="1" ht="11.25"/>
    <row r="114" s="9" customFormat="1" ht="11.25"/>
    <row r="115" s="9" customFormat="1" ht="11.25"/>
    <row r="116" s="9" customFormat="1" ht="11.25"/>
    <row r="117" s="9" customFormat="1" ht="11.25"/>
    <row r="118" s="9" customFormat="1" ht="11.25"/>
    <row r="119" s="9" customFormat="1" ht="11.25"/>
    <row r="120" s="9" customFormat="1" ht="11.25"/>
    <row r="121" s="9" customFormat="1" ht="11.25"/>
    <row r="122" s="9" customFormat="1" ht="11.25"/>
    <row r="123" s="9" customFormat="1" ht="11.25"/>
    <row r="124" s="9" customFormat="1" ht="11.25"/>
    <row r="125" s="9" customFormat="1" ht="11.25"/>
    <row r="126" s="9" customFormat="1" ht="11.25"/>
    <row r="127" s="9" customFormat="1" ht="11.25"/>
    <row r="128" s="9" customFormat="1" ht="11.25"/>
    <row r="129" s="9" customFormat="1" ht="11.25"/>
    <row r="130" s="9" customFormat="1" ht="11.25"/>
    <row r="131" s="9" customFormat="1" ht="11.25"/>
    <row r="132" s="9" customFormat="1" ht="11.25"/>
    <row r="133" s="9" customFormat="1" ht="11.25"/>
    <row r="134" s="9" customFormat="1" ht="11.25"/>
    <row r="135" s="9" customFormat="1" ht="11.25"/>
    <row r="136" s="9" customFormat="1" ht="11.25"/>
    <row r="137" s="9" customFormat="1" ht="11.25"/>
    <row r="138" s="9" customFormat="1" ht="11.25"/>
    <row r="139" s="9" customFormat="1" ht="11.25"/>
    <row r="140" s="9" customFormat="1" ht="11.25"/>
    <row r="141" s="9" customFormat="1" ht="11.25"/>
    <row r="142" s="9" customFormat="1" ht="11.25"/>
    <row r="143" s="9" customFormat="1" ht="11.25"/>
    <row r="144" s="9" customFormat="1" ht="11.25"/>
    <row r="145" s="9" customFormat="1" ht="11.25"/>
    <row r="146" s="9" customFormat="1" ht="11.25"/>
    <row r="147" s="9" customFormat="1" ht="11.25"/>
    <row r="148" s="9" customFormat="1" ht="11.25"/>
    <row r="149" s="9" customFormat="1" ht="11.25"/>
    <row r="150" s="9" customFormat="1" ht="11.25"/>
    <row r="151" s="9" customFormat="1" ht="11.25"/>
    <row r="152" s="9" customFormat="1" ht="11.25"/>
    <row r="153" s="9" customFormat="1" ht="11.25"/>
    <row r="154" s="9" customFormat="1" ht="11.25"/>
    <row r="155" s="9" customFormat="1" ht="11.25"/>
    <row r="156" s="9" customFormat="1" ht="11.25"/>
    <row r="157" s="9" customFormat="1" ht="11.25"/>
    <row r="158" s="9" customFormat="1" ht="11.25"/>
    <row r="159" s="9" customFormat="1" ht="11.25"/>
    <row r="160" s="9" customFormat="1" ht="11.25"/>
    <row r="161" s="9" customFormat="1" ht="11.25"/>
    <row r="162" s="9" customFormat="1" ht="11.25"/>
    <row r="163" s="9" customFormat="1" ht="11.25"/>
    <row r="164" s="9" customFormat="1" ht="11.25"/>
    <row r="165" s="9" customFormat="1" ht="11.25"/>
    <row r="166" s="9" customFormat="1" ht="11.25"/>
    <row r="167" s="9" customFormat="1" ht="11.25"/>
    <row r="168" s="9" customFormat="1" ht="11.25"/>
    <row r="169" s="9" customFormat="1" ht="11.25"/>
    <row r="170" s="9" customFormat="1" ht="11.25"/>
    <row r="171" s="9" customFormat="1" ht="11.25"/>
    <row r="172" s="9" customFormat="1" ht="11.25"/>
    <row r="173" s="9" customFormat="1" ht="11.25"/>
    <row r="174" s="9" customFormat="1" ht="11.25"/>
    <row r="175" s="9" customFormat="1" ht="11.25"/>
    <row r="176" s="9" customFormat="1" ht="11.25"/>
    <row r="177" s="9" customFormat="1" ht="11.25"/>
    <row r="178" s="9" customFormat="1" ht="11.25"/>
    <row r="179" s="9" customFormat="1" ht="11.25"/>
    <row r="180" s="9" customFormat="1" ht="11.25"/>
    <row r="181" s="9" customFormat="1" ht="11.25"/>
    <row r="182" s="9" customFormat="1" ht="11.25"/>
    <row r="183" s="9" customFormat="1" ht="11.25"/>
    <row r="184" s="9" customFormat="1" ht="11.25"/>
    <row r="185" s="9" customFormat="1" ht="11.25"/>
    <row r="186" s="9" customFormat="1" ht="11.25"/>
    <row r="187" s="9" customFormat="1" ht="11.25"/>
    <row r="188" s="9" customFormat="1" ht="11.25"/>
    <row r="189" s="9" customFormat="1" ht="11.25"/>
    <row r="190" s="9" customFormat="1" ht="11.25"/>
    <row r="191" s="9" customFormat="1" ht="11.25"/>
    <row r="192" s="9" customFormat="1" ht="11.25"/>
    <row r="193" s="9" customFormat="1" ht="11.25"/>
    <row r="194" s="9" customFormat="1" ht="11.25"/>
    <row r="195" s="9" customFormat="1" ht="11.25"/>
    <row r="196" s="9" customFormat="1" ht="11.25"/>
    <row r="197" s="9" customFormat="1" ht="11.25"/>
    <row r="198" s="9" customFormat="1" ht="11.25"/>
    <row r="199" s="9" customFormat="1" ht="11.25"/>
    <row r="200" s="9" customFormat="1" ht="11.25"/>
    <row r="201" s="9" customFormat="1" ht="11.25"/>
    <row r="202" s="9" customFormat="1" ht="11.25"/>
    <row r="203" s="9" customFormat="1" ht="11.25"/>
    <row r="204" s="9" customFormat="1" ht="11.25"/>
    <row r="205" s="9" customFormat="1" ht="11.25"/>
    <row r="206" s="9" customFormat="1" ht="11.25"/>
    <row r="207" s="9" customFormat="1" ht="11.25"/>
    <row r="208" s="9" customFormat="1" ht="11.25"/>
    <row r="209" s="9" customFormat="1" ht="11.25"/>
    <row r="210" s="9" customFormat="1" ht="11.25"/>
    <row r="211" s="9" customFormat="1" ht="11.25"/>
    <row r="212" s="9" customFormat="1" ht="11.25"/>
    <row r="213" s="9" customFormat="1" ht="11.25"/>
    <row r="214" s="9" customFormat="1" ht="11.25"/>
    <row r="215" s="9" customFormat="1" ht="11.25"/>
    <row r="216" s="9" customFormat="1" ht="11.25"/>
    <row r="217" s="9" customFormat="1" ht="11.25"/>
    <row r="218" s="9" customFormat="1" ht="11.25"/>
    <row r="219" s="9" customFormat="1" ht="11.25"/>
    <row r="220" s="9" customFormat="1" ht="11.25"/>
    <row r="221" s="9" customFormat="1" ht="11.25"/>
    <row r="222" s="9" customFormat="1" ht="11.25"/>
    <row r="223" s="9" customFormat="1" ht="11.25"/>
    <row r="224" s="9" customFormat="1" ht="11.25"/>
    <row r="225" s="9" customFormat="1" ht="11.25"/>
    <row r="226" s="9" customFormat="1" ht="11.25"/>
    <row r="227" s="9" customFormat="1" ht="11.25"/>
    <row r="228" s="9" customFormat="1" ht="11.25"/>
    <row r="229" s="9" customFormat="1" ht="11.25"/>
    <row r="230" s="9" customFormat="1" ht="11.25"/>
    <row r="231" s="9" customFormat="1" ht="11.25"/>
    <row r="232" s="9" customFormat="1" ht="11.25"/>
    <row r="233" s="9" customFormat="1" ht="11.25"/>
    <row r="234" s="9" customFormat="1" ht="11.25"/>
    <row r="235" s="9" customFormat="1" ht="11.25"/>
    <row r="236" s="9" customFormat="1" ht="11.25"/>
    <row r="237" s="9" customFormat="1" ht="11.25"/>
    <row r="238" s="9" customFormat="1" ht="11.25"/>
    <row r="239" s="9" customFormat="1" ht="11.25"/>
    <row r="240" s="9" customFormat="1" ht="11.25"/>
    <row r="241" s="9" customFormat="1" ht="11.25"/>
    <row r="242" s="9" customFormat="1" ht="11.25"/>
    <row r="243" s="9" customFormat="1" ht="11.25"/>
    <row r="244" s="9" customFormat="1" ht="11.25"/>
    <row r="245" s="9" customFormat="1" ht="11.25"/>
    <row r="246" s="9" customFormat="1" ht="11.25"/>
    <row r="247" s="9" customFormat="1" ht="11.25"/>
    <row r="248" s="9" customFormat="1" ht="11.25"/>
    <row r="249" s="9" customFormat="1" ht="11.25"/>
    <row r="250" s="9" customFormat="1" ht="11.25"/>
    <row r="251" s="9" customFormat="1" ht="11.25"/>
    <row r="252" s="9" customFormat="1" ht="11.25"/>
    <row r="253" s="9" customFormat="1" ht="11.25"/>
    <row r="254" s="9" customFormat="1" ht="11.25"/>
    <row r="255" s="9" customFormat="1" ht="11.25"/>
    <row r="256" s="9" customFormat="1" ht="11.25"/>
    <row r="257" s="9" customFormat="1" ht="11.25"/>
    <row r="258" s="9" customFormat="1" ht="11.25"/>
    <row r="259" s="9" customFormat="1" ht="11.25"/>
    <row r="260" s="9" customFormat="1" ht="11.25"/>
    <row r="261" s="9" customFormat="1" ht="11.25"/>
    <row r="262" s="9" customFormat="1" ht="11.25"/>
    <row r="263" s="9" customFormat="1" ht="11.25"/>
    <row r="264" s="9" customFormat="1" ht="11.25"/>
    <row r="265" s="9" customFormat="1" ht="11.25"/>
    <row r="266" s="9" customFormat="1" ht="11.25"/>
    <row r="267" s="9" customFormat="1" ht="11.25"/>
    <row r="268" s="9" customFormat="1" ht="11.25"/>
    <row r="269" s="9" customFormat="1" ht="11.25"/>
    <row r="270" s="9" customFormat="1" ht="11.25"/>
    <row r="271" s="9" customFormat="1" ht="11.25"/>
    <row r="272" s="9" customFormat="1" ht="11.25"/>
    <row r="273" s="9" customFormat="1" ht="11.25"/>
    <row r="274" s="9" customFormat="1" ht="11.25"/>
    <row r="275" s="9" customFormat="1" ht="11.25"/>
    <row r="276" s="9" customFormat="1" ht="11.25"/>
    <row r="277" s="9" customFormat="1" ht="11.25"/>
    <row r="278" s="9" customFormat="1" ht="11.25"/>
    <row r="279" s="9" customFormat="1" ht="11.25"/>
    <row r="280" s="9" customFormat="1" ht="11.25"/>
    <row r="281" s="9" customFormat="1" ht="11.25"/>
    <row r="282" s="9" customFormat="1" ht="11.25"/>
    <row r="283" s="9" customFormat="1" ht="11.25"/>
    <row r="284" s="9" customFormat="1" ht="11.25"/>
    <row r="285" s="9" customFormat="1" ht="11.25"/>
    <row r="286" s="9" customFormat="1" ht="11.25"/>
    <row r="287" s="9" customFormat="1" ht="11.25"/>
    <row r="288" s="9" customFormat="1" ht="11.25"/>
    <row r="289" s="9" customFormat="1" ht="11.25"/>
    <row r="290" s="9" customFormat="1" ht="11.25"/>
    <row r="291" s="9" customFormat="1" ht="11.25"/>
    <row r="292" s="9" customFormat="1" ht="11.25"/>
    <row r="293" s="9" customFormat="1" ht="11.25"/>
    <row r="294" s="9" customFormat="1" ht="11.25"/>
    <row r="295" s="9" customFormat="1" ht="11.25"/>
    <row r="296" s="9" customFormat="1" ht="11.25"/>
    <row r="297" s="9" customFormat="1" ht="11.25"/>
    <row r="298" s="9" customFormat="1" ht="11.25"/>
    <row r="299" s="9" customFormat="1" ht="11.25"/>
    <row r="300" s="9" customFormat="1" ht="11.25"/>
    <row r="301" s="9" customFormat="1" ht="11.25"/>
    <row r="302" s="9" customFormat="1" ht="11.25"/>
    <row r="303" s="9" customFormat="1" ht="11.25"/>
    <row r="304" s="9" customFormat="1" ht="11.25"/>
    <row r="305" s="9" customFormat="1" ht="11.25"/>
    <row r="306" s="9" customFormat="1" ht="11.25"/>
    <row r="307" s="9" customFormat="1" ht="11.25"/>
    <row r="308" s="9" customFormat="1" ht="11.25"/>
    <row r="309" s="9" customFormat="1" ht="11.25"/>
    <row r="310" s="9" customFormat="1" ht="11.25"/>
    <row r="311" s="9" customFormat="1" ht="11.25"/>
    <row r="312" s="9" customFormat="1" ht="11.25"/>
    <row r="313" s="9" customFormat="1" ht="11.25"/>
    <row r="314" s="9" customFormat="1" ht="11.25"/>
    <row r="315" s="9" customFormat="1" ht="11.25"/>
    <row r="316" s="9" customFormat="1" ht="11.25"/>
    <row r="317" s="9" customFormat="1" ht="11.25"/>
    <row r="318" s="9" customFormat="1" ht="11.25"/>
    <row r="319" s="9" customFormat="1" ht="11.25"/>
    <row r="320" s="9" customFormat="1" ht="11.25"/>
    <row r="321" s="9" customFormat="1" ht="11.25"/>
    <row r="322" s="9" customFormat="1" ht="11.25"/>
    <row r="323" s="9" customFormat="1" ht="11.25"/>
    <row r="324" s="9" customFormat="1" ht="11.25"/>
    <row r="325" s="9" customFormat="1" ht="11.25"/>
    <row r="326" s="9" customFormat="1" ht="11.25"/>
    <row r="327" s="9" customFormat="1" ht="11.25"/>
    <row r="328" s="9" customFormat="1" ht="11.25"/>
    <row r="329" s="9" customFormat="1" ht="11.25"/>
    <row r="330" s="9" customFormat="1" ht="11.25"/>
    <row r="331" s="9" customFormat="1" ht="11.25"/>
    <row r="332" s="9" customFormat="1" ht="11.25"/>
    <row r="333" s="9" customFormat="1" ht="11.25"/>
    <row r="334" s="9" customFormat="1" ht="11.25"/>
    <row r="335" s="9" customFormat="1" ht="11.25"/>
    <row r="336" s="9" customFormat="1" ht="11.25"/>
    <row r="337" s="9" customFormat="1" ht="11.25"/>
    <row r="338" s="9" customFormat="1" ht="11.25"/>
    <row r="339" s="9" customFormat="1" ht="11.25"/>
    <row r="340" s="9" customFormat="1" ht="11.25"/>
    <row r="341" s="9" customFormat="1" ht="11.25"/>
    <row r="342" s="9" customFormat="1" ht="11.25"/>
    <row r="343" s="9" customFormat="1" ht="11.25"/>
    <row r="344" s="9" customFormat="1" ht="11.25"/>
    <row r="345" s="9" customFormat="1" ht="11.25"/>
    <row r="346" s="9" customFormat="1" ht="11.25"/>
    <row r="347" s="9" customFormat="1" ht="11.25"/>
    <row r="348" s="9" customFormat="1" ht="11.25"/>
    <row r="349" s="9" customFormat="1" ht="11.25"/>
    <row r="350" s="9" customFormat="1" ht="11.25"/>
    <row r="351" s="9" customFormat="1" ht="11.25"/>
    <row r="352" s="9" customFormat="1" ht="11.25"/>
    <row r="353" s="9" customFormat="1" ht="11.25"/>
    <row r="354" s="9" customFormat="1" ht="11.25"/>
    <row r="355" s="9" customFormat="1" ht="11.25"/>
    <row r="356" s="9" customFormat="1" ht="11.25"/>
    <row r="357" s="9" customFormat="1" ht="11.25"/>
    <row r="358" s="9" customFormat="1" ht="11.25"/>
    <row r="359" s="9" customFormat="1" ht="11.25"/>
    <row r="360" s="9" customFormat="1" ht="11.25"/>
    <row r="361" s="9" customFormat="1" ht="11.25"/>
    <row r="362" s="9" customFormat="1" ht="11.25"/>
    <row r="363" s="9" customFormat="1" ht="11.25"/>
    <row r="364" s="9" customFormat="1" ht="11.25"/>
    <row r="365" s="9" customFormat="1" ht="11.25"/>
    <row r="366" s="9" customFormat="1" ht="11.25"/>
    <row r="367" s="9" customFormat="1" ht="11.25"/>
    <row r="368" s="9" customFormat="1" ht="11.25"/>
    <row r="369" s="9" customFormat="1" ht="11.25"/>
    <row r="370" s="9" customFormat="1" ht="11.25"/>
    <row r="371" s="9" customFormat="1" ht="11.25"/>
    <row r="372" s="9" customFormat="1" ht="11.25"/>
    <row r="373" s="9" customFormat="1" ht="11.25"/>
    <row r="374" s="9" customFormat="1" ht="11.25"/>
    <row r="375" s="9" customFormat="1" ht="11.25"/>
    <row r="376" s="9" customFormat="1" ht="11.25"/>
    <row r="377" s="9" customFormat="1" ht="11.25"/>
    <row r="378" s="9" customFormat="1" ht="11.25"/>
    <row r="379" s="9" customFormat="1" ht="11.25"/>
    <row r="380" s="9" customFormat="1" ht="11.25"/>
    <row r="381" s="9" customFormat="1" ht="11.25"/>
    <row r="382" s="9" customFormat="1" ht="11.25"/>
    <row r="383" s="9" customFormat="1" ht="11.25"/>
    <row r="384" s="9" customFormat="1" ht="11.25"/>
    <row r="385" s="9" customFormat="1" ht="11.25"/>
    <row r="386" s="9" customFormat="1" ht="11.25"/>
    <row r="387" s="9" customFormat="1" ht="11.25"/>
    <row r="388" s="9" customFormat="1" ht="11.25"/>
    <row r="389" s="9" customFormat="1" ht="11.25"/>
    <row r="390" s="9" customFormat="1" ht="11.25"/>
    <row r="391" s="9" customFormat="1" ht="11.25"/>
    <row r="392" s="9" customFormat="1" ht="11.25"/>
    <row r="393" s="9" customFormat="1" ht="11.25"/>
    <row r="394" s="9" customFormat="1" ht="11.25"/>
    <row r="395" s="9" customFormat="1" ht="11.25"/>
    <row r="396" s="9" customFormat="1" ht="11.25"/>
    <row r="397" s="9" customFormat="1" ht="11.25"/>
    <row r="398" s="9" customFormat="1" ht="11.25"/>
    <row r="399" s="9" customFormat="1" ht="11.25"/>
    <row r="400" s="9" customFormat="1" ht="11.25"/>
    <row r="401" s="9" customFormat="1" ht="11.25"/>
    <row r="402" s="9" customFormat="1" ht="11.25"/>
    <row r="403" s="9" customFormat="1" ht="11.25"/>
    <row r="404" s="9" customFormat="1" ht="11.25"/>
    <row r="405" s="9" customFormat="1" ht="11.25"/>
    <row r="406" s="9" customFormat="1" ht="11.25"/>
    <row r="407" s="9" customFormat="1" ht="11.25"/>
    <row r="408" s="9" customFormat="1" ht="11.25"/>
    <row r="409" s="9" customFormat="1" ht="11.25"/>
    <row r="410" s="9" customFormat="1" ht="11.25"/>
    <row r="411" s="9" customFormat="1" ht="11.25"/>
    <row r="412" s="9" customFormat="1" ht="11.25"/>
    <row r="413" s="9" customFormat="1" ht="11.25"/>
    <row r="414" s="9" customFormat="1" ht="11.25"/>
    <row r="415" s="9" customFormat="1" ht="11.25"/>
    <row r="416" s="9" customFormat="1" ht="11.25"/>
    <row r="417" s="9" customFormat="1" ht="11.25"/>
    <row r="418" s="9" customFormat="1" ht="11.25"/>
    <row r="419" s="9" customFormat="1" ht="11.25"/>
    <row r="420" s="9" customFormat="1" ht="11.25"/>
    <row r="421" s="9" customFormat="1" ht="11.25"/>
    <row r="422" s="9" customFormat="1" ht="11.25"/>
    <row r="423" s="9" customFormat="1" ht="11.25"/>
    <row r="424" s="9" customFormat="1" ht="11.25"/>
    <row r="425" s="9" customFormat="1" ht="11.25"/>
    <row r="426" s="9" customFormat="1" ht="11.25"/>
    <row r="427" s="9" customFormat="1" ht="11.25"/>
    <row r="428" s="9" customFormat="1" ht="11.25"/>
    <row r="429" s="9" customFormat="1" ht="11.25"/>
    <row r="430" s="9" customFormat="1" ht="11.25"/>
    <row r="431" s="9" customFormat="1" ht="11.25"/>
    <row r="432" s="9" customFormat="1" ht="11.25"/>
    <row r="433" s="9" customFormat="1" ht="11.25"/>
    <row r="434" s="9" customFormat="1" ht="11.25"/>
    <row r="435" s="9" customFormat="1" ht="11.25"/>
    <row r="436" s="9" customFormat="1" ht="11.25"/>
    <row r="437" s="9" customFormat="1" ht="11.25"/>
    <row r="438" s="9" customFormat="1" ht="11.25"/>
    <row r="439" s="9" customFormat="1" ht="11.25"/>
    <row r="440" s="9" customFormat="1" ht="11.25"/>
    <row r="441" s="9" customFormat="1" ht="11.25"/>
    <row r="442" s="9" customFormat="1" ht="11.25"/>
    <row r="443" s="9" customFormat="1" ht="11.25"/>
    <row r="444" s="9" customFormat="1" ht="11.25"/>
    <row r="445" s="9" customFormat="1" ht="11.25"/>
    <row r="446" s="9" customFormat="1" ht="11.25"/>
    <row r="447" s="9" customFormat="1" ht="11.25"/>
    <row r="448" s="9" customFormat="1" ht="11.25"/>
    <row r="449" s="9" customFormat="1" ht="11.25"/>
    <row r="450" s="9" customFormat="1" ht="11.25"/>
    <row r="451" s="9" customFormat="1" ht="11.25"/>
    <row r="452" s="9" customFormat="1" ht="11.25"/>
    <row r="453" s="9" customFormat="1" ht="11.25"/>
    <row r="454" s="9" customFormat="1" ht="11.25"/>
    <row r="455" s="9" customFormat="1" ht="11.25"/>
    <row r="456" s="9" customFormat="1" ht="11.25"/>
    <row r="457" s="9" customFormat="1" ht="11.25"/>
    <row r="458" s="9" customFormat="1" ht="11.25"/>
    <row r="459" s="9" customFormat="1" ht="11.25"/>
    <row r="460" s="9" customFormat="1" ht="11.25"/>
    <row r="461" s="9" customFormat="1" ht="11.25"/>
    <row r="462" s="9" customFormat="1" ht="11.25"/>
    <row r="463" s="9" customFormat="1" ht="11.25"/>
    <row r="464" s="9" customFormat="1" ht="11.25"/>
    <row r="465" s="9" customFormat="1" ht="11.25"/>
    <row r="466" s="9" customFormat="1" ht="11.25"/>
    <row r="467" s="9" customFormat="1" ht="11.25"/>
    <row r="468" s="9" customFormat="1" ht="11.25"/>
    <row r="469" s="9" customFormat="1" ht="11.25"/>
    <row r="470" s="9" customFormat="1" ht="11.25"/>
    <row r="471" s="9" customFormat="1" ht="11.25"/>
    <row r="472" s="9" customFormat="1" ht="11.25"/>
    <row r="473" s="9" customFormat="1" ht="11.25"/>
    <row r="474" s="9" customFormat="1" ht="11.25"/>
    <row r="475" s="9" customFormat="1" ht="11.25"/>
    <row r="476" s="9" customFormat="1" ht="11.25"/>
    <row r="477" s="9" customFormat="1" ht="11.25"/>
    <row r="478" s="9" customFormat="1" ht="11.25"/>
    <row r="479" s="9" customFormat="1" ht="11.25"/>
    <row r="480" s="9" customFormat="1" ht="11.25"/>
    <row r="481" s="9" customFormat="1" ht="11.25"/>
    <row r="482" s="9" customFormat="1" ht="11.25"/>
    <row r="483" s="9" customFormat="1" ht="11.25"/>
    <row r="484" s="9" customFormat="1" ht="11.25"/>
    <row r="485" s="9" customFormat="1" ht="11.25"/>
    <row r="486" s="9" customFormat="1" ht="11.25"/>
    <row r="487" s="9" customFormat="1" ht="11.25"/>
    <row r="488" s="9" customFormat="1" ht="11.25"/>
    <row r="489" s="9" customFormat="1" ht="11.25"/>
    <row r="490" s="9" customFormat="1" ht="11.25"/>
    <row r="491" s="9" customFormat="1" ht="11.25"/>
    <row r="492" s="9" customFormat="1" ht="11.25"/>
    <row r="493" s="9" customFormat="1" ht="11.25"/>
    <row r="494" s="9" customFormat="1" ht="11.25"/>
    <row r="495" s="9" customFormat="1" ht="11.25"/>
    <row r="496" s="9" customFormat="1" ht="11.25"/>
    <row r="497" s="9" customFormat="1" ht="11.25"/>
    <row r="498" s="9" customFormat="1" ht="11.25"/>
    <row r="499" s="9" customFormat="1" ht="11.25"/>
    <row r="500" s="9" customFormat="1" ht="11.25"/>
    <row r="501" s="9" customFormat="1" ht="11.25"/>
    <row r="502" s="9" customFormat="1" ht="11.25"/>
    <row r="503" s="9" customFormat="1" ht="11.25"/>
    <row r="504" s="9" customFormat="1" ht="11.25"/>
    <row r="505" s="9" customFormat="1" ht="11.25"/>
    <row r="506" s="9" customFormat="1" ht="11.25"/>
    <row r="507" s="9" customFormat="1" ht="11.25"/>
    <row r="508" s="9" customFormat="1" ht="11.25"/>
    <row r="509" s="9" customFormat="1" ht="11.25"/>
    <row r="510" s="9" customFormat="1" ht="11.25"/>
    <row r="511" s="9" customFormat="1" ht="11.25"/>
    <row r="512" s="9" customFormat="1" ht="11.25"/>
    <row r="513" s="9" customFormat="1" ht="11.25"/>
    <row r="514" s="9" customFormat="1" ht="11.25"/>
    <row r="515" s="9" customFormat="1" ht="11.25"/>
    <row r="516" s="9" customFormat="1" ht="11.25"/>
    <row r="517" s="9" customFormat="1" ht="11.25"/>
    <row r="518" s="9" customFormat="1" ht="11.25"/>
    <row r="519" s="9" customFormat="1" ht="11.25"/>
    <row r="520" s="9" customFormat="1" ht="11.25"/>
    <row r="521" s="9" customFormat="1" ht="11.25"/>
    <row r="522" s="9" customFormat="1" ht="11.25"/>
    <row r="523" s="9" customFormat="1" ht="11.25"/>
    <row r="524" s="9" customFormat="1" ht="11.25"/>
    <row r="525" s="9" customFormat="1" ht="11.25"/>
    <row r="526" s="9" customFormat="1" ht="11.25"/>
    <row r="527" s="9" customFormat="1" ht="11.25"/>
    <row r="528" s="9" customFormat="1" ht="11.25"/>
    <row r="529" s="9" customFormat="1" ht="11.25"/>
    <row r="530" s="9" customFormat="1" ht="11.25"/>
    <row r="531" s="9" customFormat="1" ht="11.25"/>
    <row r="532" s="9" customFormat="1" ht="11.25"/>
    <row r="533" s="9" customFormat="1" ht="11.25"/>
    <row r="534" s="9" customFormat="1" ht="11.25"/>
    <row r="535" s="9" customFormat="1" ht="11.25"/>
    <row r="536" s="9" customFormat="1" ht="11.25"/>
    <row r="537" s="9" customFormat="1" ht="11.25"/>
    <row r="538" s="9" customFormat="1" ht="11.25"/>
    <row r="539" s="9" customFormat="1" ht="11.25"/>
    <row r="540" s="9" customFormat="1" ht="11.25"/>
    <row r="541" s="9" customFormat="1" ht="11.25"/>
    <row r="542" s="9" customFormat="1" ht="11.25"/>
    <row r="543" s="9" customFormat="1" ht="11.25"/>
    <row r="544" s="9" customFormat="1" ht="11.25"/>
    <row r="545" s="9" customFormat="1" ht="11.25"/>
    <row r="546" s="9" customFormat="1" ht="11.25"/>
    <row r="547" s="9" customFormat="1" ht="11.25"/>
    <row r="548" s="9" customFormat="1" ht="11.25"/>
    <row r="549" s="9" customFormat="1" ht="11.25"/>
    <row r="550" s="9" customFormat="1" ht="11.25"/>
    <row r="551" s="9" customFormat="1" ht="11.25"/>
    <row r="552" s="9" customFormat="1" ht="11.25"/>
    <row r="553" s="9" customFormat="1" ht="11.25"/>
    <row r="554" s="9" customFormat="1" ht="11.25"/>
    <row r="555" s="9" customFormat="1" ht="11.25"/>
    <row r="556" s="9" customFormat="1" ht="11.25"/>
    <row r="557" s="9" customFormat="1" ht="11.25"/>
    <row r="558" s="9" customFormat="1" ht="11.25"/>
    <row r="559" s="9" customFormat="1" ht="11.25"/>
    <row r="560" s="9" customFormat="1" ht="11.25"/>
    <row r="561" s="9" customFormat="1" ht="11.25"/>
    <row r="562" s="9" customFormat="1" ht="11.25"/>
    <row r="563" s="9" customFormat="1" ht="11.25"/>
    <row r="564" s="9" customFormat="1" ht="11.25"/>
    <row r="565" s="9" customFormat="1" ht="11.25"/>
    <row r="566" s="9" customFormat="1" ht="11.25"/>
    <row r="567" s="9" customFormat="1" ht="11.25"/>
    <row r="568" s="9" customFormat="1" ht="11.25"/>
    <row r="569" s="9" customFormat="1" ht="11.25"/>
    <row r="570" s="9" customFormat="1" ht="11.25"/>
    <row r="571" s="9" customFormat="1" ht="11.25"/>
    <row r="572" s="9" customFormat="1" ht="11.25"/>
    <row r="573" s="9" customFormat="1" ht="11.25"/>
    <row r="574" s="9" customFormat="1" ht="11.25"/>
    <row r="575" s="9" customFormat="1" ht="11.25"/>
    <row r="576" s="9" customFormat="1" ht="11.25"/>
    <row r="577" s="9" customFormat="1" ht="11.25"/>
    <row r="578" s="9" customFormat="1" ht="11.25"/>
    <row r="579" s="9" customFormat="1" ht="11.25"/>
    <row r="580" s="9" customFormat="1" ht="11.25"/>
    <row r="581" s="9" customFormat="1" ht="11.25"/>
    <row r="582" s="9" customFormat="1" ht="11.25"/>
    <row r="583" s="9" customFormat="1" ht="11.25"/>
    <row r="584" s="9" customFormat="1" ht="11.25"/>
    <row r="585" s="9" customFormat="1" ht="11.25"/>
    <row r="586" s="9" customFormat="1" ht="11.25"/>
    <row r="587" s="9" customFormat="1" ht="11.25"/>
    <row r="588" s="9" customFormat="1" ht="11.25"/>
    <row r="589" s="9" customFormat="1" ht="11.25"/>
    <row r="590" s="9" customFormat="1" ht="11.25"/>
    <row r="591" s="9" customFormat="1" ht="11.25"/>
    <row r="592" s="9" customFormat="1" ht="11.25"/>
    <row r="593" s="9" customFormat="1" ht="11.25"/>
    <row r="594" s="9" customFormat="1" ht="11.25"/>
    <row r="595" s="9" customFormat="1" ht="11.25"/>
    <row r="596" s="9" customFormat="1" ht="11.25"/>
    <row r="597" s="9" customFormat="1" ht="11.25"/>
    <row r="598" s="9" customFormat="1" ht="11.25"/>
    <row r="599" s="9" customFormat="1" ht="11.25"/>
    <row r="600" s="9" customFormat="1" ht="11.25"/>
    <row r="601" s="9" customFormat="1" ht="11.25"/>
    <row r="602" s="9" customFormat="1" ht="11.25"/>
    <row r="603" s="9" customFormat="1" ht="11.25"/>
    <row r="604" s="9" customFormat="1" ht="11.25"/>
    <row r="605" s="9" customFormat="1" ht="11.25"/>
    <row r="606" s="9" customFormat="1" ht="11.25"/>
    <row r="607" s="9" customFormat="1" ht="11.25"/>
    <row r="608" s="9" customFormat="1" ht="11.25"/>
    <row r="609" s="9" customFormat="1" ht="11.25"/>
    <row r="610" s="9" customFormat="1" ht="11.25"/>
    <row r="611" s="9" customFormat="1" ht="11.25"/>
    <row r="612" s="9" customFormat="1" ht="11.25"/>
    <row r="613" s="9" customFormat="1" ht="11.25"/>
    <row r="614" s="9" customFormat="1" ht="11.25"/>
    <row r="615" s="9" customFormat="1" ht="11.25"/>
    <row r="616" s="9" customFormat="1" ht="11.25"/>
    <row r="617" s="9" customFormat="1" ht="11.25"/>
    <row r="618" s="9" customFormat="1" ht="11.25"/>
    <row r="619" s="9" customFormat="1" ht="11.25"/>
    <row r="620" s="9" customFormat="1" ht="11.25"/>
    <row r="621" s="9" customFormat="1" ht="11.25"/>
    <row r="622" s="9" customFormat="1" ht="11.25"/>
    <row r="623" s="9" customFormat="1" ht="11.25"/>
    <row r="624" s="9" customFormat="1" ht="11.25"/>
    <row r="625" s="9" customFormat="1" ht="11.25"/>
    <row r="626" s="9" customFormat="1" ht="11.25"/>
    <row r="627" s="9" customFormat="1" ht="11.25"/>
    <row r="628" s="9" customFormat="1" ht="11.25"/>
    <row r="629" s="9" customFormat="1" ht="11.25"/>
    <row r="630" s="9" customFormat="1" ht="11.25"/>
    <row r="631" s="9" customFormat="1" ht="11.25"/>
    <row r="632" s="9" customFormat="1" ht="11.25"/>
    <row r="633" s="9" customFormat="1" ht="11.25"/>
    <row r="634" s="9" customFormat="1" ht="11.25"/>
    <row r="635" s="9" customFormat="1" ht="11.25"/>
    <row r="636" s="9" customFormat="1" ht="11.25"/>
    <row r="637" s="9" customFormat="1" ht="11.25"/>
    <row r="638" s="9" customFormat="1" ht="11.25"/>
    <row r="639" s="9" customFormat="1" ht="11.25"/>
    <row r="640" s="9" customFormat="1" ht="11.25"/>
    <row r="641" s="9" customFormat="1" ht="11.25"/>
    <row r="642" s="9" customFormat="1" ht="11.25"/>
    <row r="643" s="9" customFormat="1" ht="11.25"/>
    <row r="644" s="9" customFormat="1" ht="11.25"/>
    <row r="645" s="9" customFormat="1" ht="11.25"/>
    <row r="646" s="9" customFormat="1" ht="11.25"/>
    <row r="647" s="9" customFormat="1" ht="11.25"/>
    <row r="648" s="9" customFormat="1" ht="11.25"/>
    <row r="649" s="9" customFormat="1" ht="11.25"/>
    <row r="650" s="9" customFormat="1" ht="11.25"/>
    <row r="651" s="9" customFormat="1" ht="11.25"/>
    <row r="652" s="9" customFormat="1" ht="11.25"/>
    <row r="653" s="9" customFormat="1" ht="11.25"/>
    <row r="654" s="9" customFormat="1" ht="11.25"/>
    <row r="655" s="9" customFormat="1" ht="11.25"/>
    <row r="656" s="9" customFormat="1" ht="11.25"/>
    <row r="657" s="9" customFormat="1" ht="11.25"/>
    <row r="658" s="9" customFormat="1" ht="11.25"/>
    <row r="659" s="9" customFormat="1" ht="11.25"/>
    <row r="660" s="9" customFormat="1" ht="11.25"/>
    <row r="661" s="9" customFormat="1" ht="11.25"/>
    <row r="662" s="9" customFormat="1" ht="11.25"/>
    <row r="663" s="9" customFormat="1" ht="11.25"/>
    <row r="664" s="9" customFormat="1" ht="11.25"/>
    <row r="665" s="9" customFormat="1" ht="11.25"/>
    <row r="666" s="9" customFormat="1" ht="11.25"/>
    <row r="667" s="9" customFormat="1" ht="11.25"/>
    <row r="668" s="9" customFormat="1" ht="11.25"/>
    <row r="669" s="9" customFormat="1" ht="11.25"/>
    <row r="670" s="9" customFormat="1" ht="11.25"/>
    <row r="671" s="9" customFormat="1" ht="11.25"/>
    <row r="672" s="9" customFormat="1" ht="11.25"/>
    <row r="673" s="9" customFormat="1" ht="11.25"/>
    <row r="674" s="9" customFormat="1" ht="11.25"/>
    <row r="675" s="9" customFormat="1" ht="11.25"/>
    <row r="676" s="9" customFormat="1" ht="11.25"/>
    <row r="677" s="9" customFormat="1" ht="11.25"/>
    <row r="678" s="9" customFormat="1" ht="11.25"/>
    <row r="679" s="9" customFormat="1" ht="11.25"/>
    <row r="680" s="9" customFormat="1" ht="11.25"/>
    <row r="681" s="9" customFormat="1" ht="11.25"/>
    <row r="682" s="9" customFormat="1" ht="11.25"/>
    <row r="683" s="9" customFormat="1" ht="11.25"/>
    <row r="684" s="9" customFormat="1" ht="11.25"/>
    <row r="685" s="9" customFormat="1" ht="11.25"/>
    <row r="686" s="9" customFormat="1" ht="11.25"/>
    <row r="687" s="9" customFormat="1" ht="11.25"/>
    <row r="688" s="9" customFormat="1" ht="11.25"/>
    <row r="689" s="9" customFormat="1" ht="11.25"/>
    <row r="690" s="9" customFormat="1" ht="11.25"/>
    <row r="691" s="9" customFormat="1" ht="11.25"/>
    <row r="692" s="9" customFormat="1" ht="11.25"/>
    <row r="693" s="9" customFormat="1" ht="11.25"/>
    <row r="694" s="9" customFormat="1" ht="11.25"/>
    <row r="695" s="9" customFormat="1" ht="11.25"/>
    <row r="696" s="9" customFormat="1" ht="11.25"/>
    <row r="697" s="9" customFormat="1" ht="11.25"/>
    <row r="698" s="9" customFormat="1" ht="11.25"/>
    <row r="699" s="9" customFormat="1" ht="11.25"/>
    <row r="700" s="9" customFormat="1" ht="11.25"/>
    <row r="701" s="9" customFormat="1" ht="11.25"/>
    <row r="702" s="9" customFormat="1" ht="11.25"/>
    <row r="703" s="9" customFormat="1" ht="11.25"/>
    <row r="704" s="9" customFormat="1" ht="11.25"/>
    <row r="705" s="9" customFormat="1" ht="11.25"/>
    <row r="706" s="9" customFormat="1" ht="11.25"/>
    <row r="707" s="9" customFormat="1" ht="11.25"/>
    <row r="708" s="9" customFormat="1" ht="11.25"/>
    <row r="709" s="9" customFormat="1" ht="11.25"/>
    <row r="710" s="9" customFormat="1" ht="11.25"/>
    <row r="711" s="9" customFormat="1" ht="11.25"/>
    <row r="712" s="9" customFormat="1" ht="11.25"/>
    <row r="713" s="9" customFormat="1" ht="11.25"/>
    <row r="714" s="9" customFormat="1" ht="11.25"/>
    <row r="715" s="9" customFormat="1" ht="11.25"/>
    <row r="716" s="9" customFormat="1" ht="11.25"/>
    <row r="717" s="9" customFormat="1" ht="11.25"/>
    <row r="718" s="9" customFormat="1" ht="11.25"/>
    <row r="719" s="9" customFormat="1" ht="11.25"/>
    <row r="720" s="9" customFormat="1" ht="11.25"/>
    <row r="721" s="9" customFormat="1" ht="11.25"/>
    <row r="722" s="9" customFormat="1" ht="11.25"/>
    <row r="723" s="9" customFormat="1" ht="11.25"/>
    <row r="724" s="9" customFormat="1" ht="11.25"/>
    <row r="725" s="9" customFormat="1" ht="11.25"/>
    <row r="726" s="9" customFormat="1" ht="11.25"/>
    <row r="727" s="9" customFormat="1" ht="11.25"/>
    <row r="728" s="9" customFormat="1" ht="11.25"/>
    <row r="729" s="9" customFormat="1" ht="11.25"/>
    <row r="730" s="9" customFormat="1" ht="11.25"/>
    <row r="731" s="9" customFormat="1" ht="11.25"/>
    <row r="732" s="9" customFormat="1" ht="11.25"/>
    <row r="733" s="9" customFormat="1" ht="11.25"/>
    <row r="734" s="9" customFormat="1" ht="11.25"/>
    <row r="735" s="9" customFormat="1" ht="11.25"/>
    <row r="736" s="9" customFormat="1" ht="11.25"/>
    <row r="737" s="9" customFormat="1" ht="11.25"/>
    <row r="738" s="9" customFormat="1" ht="11.25"/>
    <row r="739" s="9" customFormat="1" ht="11.25"/>
    <row r="740" s="9" customFormat="1" ht="11.25"/>
    <row r="741" s="9" customFormat="1" ht="11.25"/>
    <row r="742" s="9" customFormat="1" ht="11.25"/>
    <row r="743" s="9" customFormat="1" ht="11.25"/>
    <row r="744" s="9" customFormat="1" ht="11.25"/>
    <row r="745" s="9" customFormat="1" ht="11.25"/>
    <row r="746" s="9" customFormat="1" ht="11.25"/>
    <row r="747" s="9" customFormat="1" ht="11.25"/>
    <row r="748" s="9" customFormat="1" ht="11.25"/>
    <row r="749" s="9" customFormat="1" ht="11.25"/>
    <row r="750" s="9" customFormat="1" ht="11.25"/>
    <row r="751" s="9" customFormat="1" ht="11.25"/>
    <row r="752" s="9" customFormat="1" ht="11.25"/>
    <row r="753" s="9" customFormat="1" ht="11.25"/>
    <row r="754" s="9" customFormat="1" ht="11.25"/>
    <row r="755" s="9" customFormat="1" ht="11.25"/>
    <row r="756" s="9" customFormat="1" ht="11.25"/>
    <row r="757" s="9" customFormat="1" ht="11.25"/>
    <row r="758" s="9" customFormat="1" ht="11.25"/>
    <row r="759" s="9" customFormat="1" ht="11.25"/>
    <row r="760" s="9" customFormat="1" ht="11.25"/>
    <row r="761" s="9" customFormat="1" ht="11.25"/>
    <row r="762" s="9" customFormat="1" ht="11.25"/>
    <row r="763" s="9" customFormat="1" ht="11.25"/>
    <row r="764" s="9" customFormat="1" ht="11.25"/>
    <row r="765" s="9" customFormat="1" ht="11.25"/>
    <row r="766" s="9" customFormat="1" ht="11.25"/>
    <row r="767" s="9" customFormat="1" ht="11.25"/>
    <row r="768" s="9" customFormat="1" ht="11.25"/>
    <row r="769" s="9" customFormat="1" ht="11.25"/>
    <row r="770" s="9" customFormat="1" ht="11.25"/>
    <row r="771" s="9" customFormat="1" ht="11.25"/>
    <row r="772" s="9" customFormat="1" ht="11.25"/>
    <row r="773" s="9" customFormat="1" ht="11.25"/>
    <row r="774" s="9" customFormat="1" ht="11.25"/>
    <row r="775" s="9" customFormat="1" ht="11.25"/>
    <row r="776" s="9" customFormat="1" ht="11.25"/>
    <row r="777" s="9" customFormat="1" ht="11.25"/>
    <row r="778" s="9" customFormat="1" ht="11.25"/>
    <row r="779" s="9" customFormat="1" ht="11.25"/>
    <row r="780" s="9" customFormat="1" ht="11.25"/>
    <row r="781" s="9" customFormat="1" ht="11.25"/>
    <row r="782" s="9" customFormat="1" ht="11.25"/>
    <row r="783" s="9" customFormat="1" ht="11.25"/>
    <row r="784" s="9" customFormat="1" ht="11.25"/>
    <row r="785" s="9" customFormat="1" ht="11.25"/>
    <row r="786" s="9" customFormat="1" ht="11.25"/>
    <row r="787" s="9" customFormat="1" ht="11.25"/>
    <row r="788" s="9" customFormat="1" ht="11.25"/>
    <row r="789" s="9" customFormat="1" ht="11.25"/>
    <row r="790" s="9" customFormat="1" ht="11.25"/>
    <row r="791" s="9" customFormat="1" ht="11.25"/>
    <row r="792" s="9" customFormat="1" ht="11.25"/>
    <row r="793" s="9" customFormat="1" ht="11.25"/>
    <row r="794" s="9" customFormat="1" ht="11.25"/>
    <row r="795" s="9" customFormat="1" ht="11.25"/>
    <row r="796" s="9" customFormat="1" ht="11.25"/>
    <row r="797" s="9" customFormat="1" ht="11.25"/>
    <row r="798" s="9" customFormat="1" ht="11.25"/>
    <row r="799" s="9" customFormat="1" ht="11.25"/>
    <row r="800" s="9" customFormat="1" ht="11.25"/>
    <row r="801" s="9" customFormat="1" ht="11.25"/>
    <row r="802" s="9" customFormat="1" ht="11.25"/>
    <row r="803" s="9" customFormat="1" ht="11.25"/>
    <row r="804" s="9" customFormat="1" ht="11.25"/>
    <row r="805" s="9" customFormat="1" ht="11.25"/>
    <row r="806" s="9" customFormat="1" ht="11.25"/>
    <row r="807" s="9" customFormat="1" ht="11.25"/>
    <row r="808" s="9" customFormat="1" ht="11.25"/>
    <row r="809" s="9" customFormat="1" ht="11.25"/>
    <row r="810" s="9" customFormat="1" ht="11.25"/>
    <row r="811" s="9" customFormat="1" ht="11.25"/>
    <row r="812" s="9" customFormat="1" ht="11.25"/>
    <row r="813" s="9" customFormat="1" ht="11.25"/>
    <row r="814" s="9" customFormat="1" ht="11.25"/>
    <row r="815" s="9" customFormat="1" ht="11.25"/>
    <row r="816" s="9" customFormat="1" ht="11.25"/>
    <row r="817" s="9" customFormat="1" ht="11.25"/>
    <row r="818" s="9" customFormat="1" ht="11.25"/>
    <row r="819" s="9" customFormat="1" ht="11.25"/>
    <row r="820" s="9" customFormat="1" ht="11.25"/>
    <row r="821" s="9" customFormat="1" ht="11.25"/>
    <row r="822" s="9" customFormat="1" ht="11.25"/>
    <row r="823" s="9" customFormat="1" ht="11.25"/>
    <row r="824" s="9" customFormat="1" ht="11.25"/>
    <row r="825" s="9" customFormat="1" ht="11.25"/>
    <row r="826" s="9" customFormat="1" ht="11.25"/>
    <row r="827" s="9" customFormat="1" ht="11.25"/>
    <row r="828" s="9" customFormat="1" ht="11.25"/>
    <row r="829" s="9" customFormat="1" ht="11.25"/>
    <row r="830" s="9" customFormat="1" ht="11.25"/>
    <row r="831" s="9" customFormat="1" ht="11.25"/>
    <row r="832" s="9" customFormat="1" ht="11.25"/>
    <row r="833" s="9" customFormat="1" ht="11.25"/>
    <row r="834" s="9" customFormat="1" ht="11.25"/>
    <row r="835" s="9" customFormat="1" ht="11.25"/>
    <row r="836" s="9" customFormat="1" ht="11.25"/>
    <row r="837" s="9" customFormat="1" ht="11.25"/>
    <row r="838" s="9" customFormat="1" ht="11.25"/>
    <row r="839" s="9" customFormat="1" ht="11.25"/>
    <row r="840" s="9" customFormat="1" ht="11.25"/>
    <row r="841" s="9" customFormat="1" ht="11.25"/>
    <row r="842" s="9" customFormat="1" ht="11.25"/>
    <row r="843" s="9" customFormat="1" ht="11.25"/>
    <row r="844" s="9" customFormat="1" ht="11.25"/>
    <row r="845" s="9" customFormat="1" ht="11.25"/>
    <row r="846" s="9" customFormat="1" ht="11.25"/>
    <row r="847" s="9" customFormat="1" ht="11.25"/>
    <row r="848" s="9" customFormat="1" ht="11.25"/>
    <row r="849" s="9" customFormat="1" ht="11.25"/>
    <row r="850" s="9" customFormat="1" ht="11.25"/>
    <row r="851" s="9" customFormat="1" ht="11.25"/>
    <row r="852" s="9" customFormat="1" ht="11.25"/>
    <row r="853" s="9" customFormat="1" ht="11.25"/>
    <row r="854" s="9" customFormat="1" ht="11.25"/>
    <row r="855" s="9" customFormat="1" ht="11.25"/>
    <row r="856" s="9" customFormat="1" ht="11.25"/>
    <row r="857" s="9" customFormat="1" ht="11.25"/>
    <row r="858" s="9" customFormat="1" ht="11.25"/>
    <row r="859" s="9" customFormat="1" ht="11.25"/>
    <row r="860" s="9" customFormat="1" ht="11.25"/>
    <row r="861" s="9" customFormat="1" ht="11.25"/>
    <row r="862" s="9" customFormat="1" ht="11.25"/>
    <row r="863" s="9" customFormat="1" ht="11.25"/>
    <row r="864" s="9" customFormat="1" ht="11.25"/>
    <row r="865" s="9" customFormat="1" ht="11.25"/>
    <row r="866" s="9" customFormat="1" ht="11.25"/>
    <row r="867" s="9" customFormat="1" ht="11.25"/>
    <row r="868" s="9" customFormat="1" ht="11.25"/>
    <row r="869" s="9" customFormat="1" ht="11.25"/>
    <row r="870" s="9" customFormat="1" ht="11.25"/>
    <row r="871" s="9" customFormat="1" ht="11.25"/>
    <row r="872" s="9" customFormat="1" ht="11.25"/>
    <row r="873" s="9" customFormat="1" ht="11.25"/>
    <row r="874" s="9" customFormat="1" ht="11.25"/>
    <row r="875" s="9" customFormat="1" ht="11.25"/>
    <row r="876" s="9" customFormat="1" ht="11.25"/>
    <row r="877" s="9" customFormat="1" ht="11.25"/>
    <row r="878" s="9" customFormat="1" ht="11.25"/>
    <row r="879" s="9" customFormat="1" ht="11.25"/>
    <row r="880" s="9" customFormat="1" ht="11.25"/>
    <row r="881" s="9" customFormat="1" ht="11.25"/>
    <row r="882" s="9" customFormat="1" ht="11.25"/>
    <row r="883" s="9" customFormat="1" ht="11.25"/>
    <row r="884" s="9" customFormat="1" ht="11.25"/>
    <row r="885" s="9" customFormat="1" ht="11.25"/>
    <row r="886" s="9" customFormat="1" ht="11.25"/>
    <row r="887" s="9" customFormat="1" ht="11.25"/>
    <row r="888" s="9" customFormat="1" ht="11.25"/>
    <row r="889" s="9" customFormat="1" ht="11.25"/>
    <row r="890" s="9" customFormat="1" ht="11.25"/>
    <row r="891" s="9" customFormat="1" ht="11.25"/>
    <row r="892" s="9" customFormat="1" ht="11.25"/>
    <row r="893" s="9" customFormat="1" ht="11.25"/>
    <row r="894" s="9" customFormat="1" ht="11.25"/>
    <row r="895" s="9" customFormat="1" ht="11.25"/>
    <row r="896" s="9" customFormat="1" ht="11.25"/>
    <row r="897" s="9" customFormat="1" ht="11.25"/>
    <row r="898" s="9" customFormat="1" ht="11.25"/>
    <row r="899" s="9" customFormat="1" ht="11.25"/>
    <row r="900" s="9" customFormat="1" ht="11.25"/>
    <row r="901" s="9" customFormat="1" ht="11.25"/>
    <row r="902" s="9" customFormat="1" ht="11.25"/>
    <row r="903" s="9" customFormat="1" ht="11.25"/>
    <row r="904" s="9" customFormat="1" ht="11.25"/>
    <row r="905" s="9" customFormat="1" ht="11.25"/>
    <row r="906" s="9" customFormat="1" ht="11.25"/>
    <row r="907" s="9" customFormat="1" ht="11.25"/>
    <row r="908" s="9" customFormat="1" ht="11.25"/>
    <row r="909" s="9" customFormat="1" ht="11.25"/>
    <row r="910" s="9" customFormat="1" ht="11.25"/>
    <row r="911" s="9" customFormat="1" ht="11.25"/>
    <row r="912" s="9" customFormat="1" ht="11.25"/>
    <row r="913" s="9" customFormat="1" ht="11.25"/>
    <row r="914" s="9" customFormat="1" ht="11.25"/>
    <row r="915" s="9" customFormat="1" ht="11.25"/>
    <row r="916" s="9" customFormat="1" ht="11.25"/>
    <row r="917" s="9" customFormat="1" ht="11.25"/>
    <row r="918" s="9" customFormat="1" ht="11.25"/>
    <row r="919" s="9" customFormat="1" ht="11.25"/>
    <row r="920" s="9" customFormat="1" ht="11.25"/>
    <row r="921" s="9" customFormat="1" ht="11.25"/>
    <row r="922" s="9" customFormat="1" ht="11.25"/>
    <row r="923" s="9" customFormat="1" ht="11.25"/>
    <row r="924" s="9" customFormat="1" ht="11.25"/>
    <row r="925" s="9" customFormat="1" ht="11.25"/>
    <row r="926" s="9" customFormat="1" ht="11.25"/>
    <row r="927" s="9" customFormat="1" ht="11.25"/>
    <row r="928" s="9" customFormat="1" ht="11.25"/>
    <row r="929" s="9" customFormat="1" ht="11.25"/>
    <row r="930" s="9" customFormat="1" ht="11.25"/>
    <row r="931" s="9" customFormat="1" ht="11.25"/>
    <row r="932" s="9" customFormat="1" ht="11.25"/>
    <row r="933" s="9" customFormat="1" ht="11.25"/>
    <row r="934" s="9" customFormat="1" ht="11.25"/>
    <row r="935" s="9" customFormat="1" ht="11.25"/>
    <row r="936" s="9" customFormat="1" ht="11.25"/>
    <row r="937" s="9" customFormat="1" ht="11.25"/>
    <row r="938" s="9" customFormat="1" ht="11.25"/>
    <row r="939" s="9" customFormat="1" ht="11.25"/>
    <row r="940" s="9" customFormat="1" ht="11.25"/>
    <row r="941" s="9" customFormat="1" ht="11.25"/>
    <row r="942" s="9" customFormat="1" ht="11.25"/>
    <row r="943" s="9" customFormat="1" ht="11.25"/>
    <row r="944" s="9" customFormat="1" ht="11.25"/>
    <row r="945" s="9" customFormat="1" ht="11.25"/>
    <row r="946" s="9" customFormat="1" ht="11.25"/>
    <row r="947" s="9" customFormat="1" ht="11.25"/>
    <row r="948" s="9" customFormat="1" ht="11.25"/>
    <row r="949" s="9" customFormat="1" ht="11.25"/>
    <row r="950" s="9" customFormat="1" ht="11.25"/>
    <row r="951" s="9" customFormat="1" ht="11.25"/>
    <row r="952" s="9" customFormat="1" ht="11.25"/>
    <row r="953" s="9" customFormat="1" ht="11.25"/>
    <row r="954" s="9" customFormat="1" ht="11.25"/>
    <row r="955" s="9" customFormat="1" ht="11.25"/>
    <row r="956" s="9" customFormat="1" ht="11.25"/>
    <row r="957" s="9" customFormat="1" ht="11.25"/>
    <row r="958" s="9" customFormat="1" ht="11.25"/>
    <row r="959" s="9" customFormat="1" ht="11.25"/>
    <row r="960" s="9" customFormat="1" ht="11.25"/>
    <row r="961" s="9" customFormat="1" ht="11.25"/>
    <row r="962" s="9" customFormat="1" ht="11.25"/>
    <row r="963" s="9" customFormat="1" ht="11.25"/>
    <row r="964" s="9" customFormat="1" ht="11.25"/>
    <row r="965" s="9" customFormat="1" ht="11.25"/>
    <row r="966" s="9" customFormat="1" ht="11.25"/>
    <row r="967" s="9" customFormat="1" ht="11.25"/>
    <row r="968" s="9" customFormat="1" ht="11.25"/>
    <row r="969" s="9" customFormat="1" ht="11.25"/>
    <row r="970" s="9" customFormat="1" ht="11.25"/>
    <row r="971" s="9" customFormat="1" ht="11.25"/>
    <row r="972" s="9" customFormat="1" ht="11.25"/>
    <row r="973" s="9" customFormat="1" ht="11.25"/>
    <row r="974" s="9" customFormat="1" ht="11.25"/>
    <row r="975" s="9" customFormat="1" ht="11.25"/>
    <row r="976" s="9" customFormat="1" ht="11.25"/>
    <row r="977" s="9" customFormat="1" ht="11.25"/>
    <row r="978" s="9" customFormat="1" ht="11.25"/>
    <row r="979" s="9" customFormat="1" ht="11.25"/>
    <row r="980" s="9" customFormat="1" ht="11.25"/>
    <row r="981" s="9" customFormat="1" ht="11.25"/>
    <row r="982" s="9" customFormat="1" ht="11.25"/>
    <row r="983" s="9" customFormat="1" ht="11.25"/>
    <row r="984" s="9" customFormat="1" ht="11.25"/>
    <row r="985" s="9" customFormat="1" ht="11.25"/>
    <row r="986" s="9" customFormat="1" ht="11.25"/>
    <row r="987" s="9" customFormat="1" ht="11.25"/>
    <row r="988" s="9" customFormat="1" ht="11.25"/>
    <row r="989" s="9" customFormat="1" ht="11.25"/>
    <row r="990" s="9" customFormat="1" ht="11.25"/>
    <row r="991" s="9" customFormat="1" ht="11.25"/>
    <row r="992" s="9" customFormat="1" ht="11.25"/>
    <row r="993" s="9" customFormat="1" ht="11.25"/>
    <row r="994" s="9" customFormat="1" ht="11.25"/>
    <row r="995" s="9" customFormat="1" ht="11.25"/>
    <row r="996" s="9" customFormat="1" ht="11.25"/>
    <row r="997" s="9" customFormat="1" ht="11.25"/>
    <row r="998" s="9" customFormat="1" ht="11.25"/>
    <row r="999" s="9" customFormat="1" ht="11.25"/>
    <row r="1000" s="9" customFormat="1" ht="11.25"/>
    <row r="1001" s="9" customFormat="1" ht="11.25"/>
    <row r="1002" s="9" customFormat="1" ht="11.25"/>
    <row r="1003" s="9" customFormat="1" ht="11.25"/>
    <row r="1004" s="9" customFormat="1" ht="11.25"/>
    <row r="1005" s="9" customFormat="1" ht="11.25"/>
    <row r="1006" s="9" customFormat="1" ht="11.25"/>
    <row r="1007" s="9" customFormat="1" ht="11.25"/>
    <row r="1008" s="9" customFormat="1" ht="11.25"/>
    <row r="1009" s="9" customFormat="1" ht="11.25"/>
    <row r="1010" s="9" customFormat="1" ht="11.25"/>
    <row r="1011" s="9" customFormat="1" ht="11.25"/>
    <row r="1012" s="9" customFormat="1" ht="11.25"/>
    <row r="1013" s="9" customFormat="1" ht="11.25"/>
    <row r="1014" s="9" customFormat="1" ht="11.25"/>
    <row r="1015" s="9" customFormat="1" ht="11.25"/>
    <row r="1016" s="9" customFormat="1" ht="11.25"/>
    <row r="1017" s="9" customFormat="1" ht="11.25"/>
    <row r="1018" s="9" customFormat="1" ht="11.25"/>
    <row r="1019" s="9" customFormat="1" ht="11.25"/>
    <row r="1020" s="9" customFormat="1" ht="11.25"/>
    <row r="1021" s="9" customFormat="1" ht="11.25"/>
    <row r="1022" s="9" customFormat="1" ht="11.25"/>
    <row r="1023" s="9" customFormat="1" ht="11.25"/>
    <row r="1024" s="9" customFormat="1" ht="11.25"/>
    <row r="1025" s="9" customFormat="1" ht="11.25"/>
    <row r="1026" s="9" customFormat="1" ht="11.25"/>
    <row r="1027" s="9" customFormat="1" ht="11.25"/>
    <row r="1028" s="9" customFormat="1" ht="11.25"/>
    <row r="1029" s="9" customFormat="1" ht="11.25"/>
    <row r="1030" s="9" customFormat="1" ht="11.25"/>
    <row r="1031" s="9" customFormat="1" ht="11.25"/>
    <row r="1032" s="9" customFormat="1" ht="11.25"/>
    <row r="1033" s="9" customFormat="1" ht="11.25"/>
    <row r="1034" s="9" customFormat="1" ht="11.25"/>
    <row r="1035" s="9" customFormat="1" ht="11.25"/>
    <row r="1036" s="9" customFormat="1" ht="11.25"/>
    <row r="1037" s="9" customFormat="1" ht="11.25"/>
    <row r="1038" s="9" customFormat="1" ht="11.25"/>
    <row r="1039" s="9" customFormat="1" ht="11.25"/>
    <row r="1040" s="9" customFormat="1" ht="11.25"/>
    <row r="1041" s="9" customFormat="1" ht="11.25"/>
    <row r="1042" s="9" customFormat="1" ht="11.25"/>
    <row r="1043" s="9" customFormat="1" ht="11.25"/>
    <row r="1044" s="9" customFormat="1" ht="11.25"/>
    <row r="1045" s="9" customFormat="1" ht="11.25"/>
    <row r="1046" s="9" customFormat="1" ht="11.25"/>
    <row r="1047" s="9" customFormat="1" ht="11.25"/>
    <row r="1048" s="9" customFormat="1" ht="11.25"/>
    <row r="1049" s="9" customFormat="1" ht="11.25"/>
    <row r="1050" s="9" customFormat="1" ht="11.25"/>
    <row r="1051" s="9" customFormat="1" ht="11.25"/>
    <row r="1052" s="9" customFormat="1" ht="11.25"/>
    <row r="1053" s="9" customFormat="1" ht="11.25"/>
    <row r="1054" s="9" customFormat="1" ht="11.25"/>
    <row r="1055" s="9" customFormat="1" ht="11.25"/>
    <row r="1056" s="9" customFormat="1" ht="11.25"/>
    <row r="1057" s="9" customFormat="1" ht="11.25"/>
    <row r="1058" s="9" customFormat="1" ht="11.25"/>
    <row r="1059" s="9" customFormat="1" ht="11.25"/>
    <row r="1060" s="9" customFormat="1" ht="11.25"/>
    <row r="1061" s="9" customFormat="1" ht="11.25"/>
    <row r="1062" s="9" customFormat="1" ht="11.25"/>
    <row r="1063" s="9" customFormat="1" ht="11.25"/>
    <row r="1064" s="9" customFormat="1" ht="11.25"/>
    <row r="1065" s="9" customFormat="1" ht="11.25"/>
    <row r="1066" s="9" customFormat="1" ht="11.25"/>
    <row r="1067" s="9" customFormat="1" ht="11.25"/>
    <row r="1068" s="9" customFormat="1" ht="11.25"/>
    <row r="1069" s="9" customFormat="1" ht="11.25"/>
    <row r="1070" s="9" customFormat="1" ht="11.25"/>
    <row r="1071" s="9" customFormat="1" ht="11.25"/>
    <row r="1072" s="9" customFormat="1" ht="11.25"/>
    <row r="1073" s="9" customFormat="1" ht="11.25"/>
    <row r="1074" s="9" customFormat="1" ht="11.25"/>
    <row r="1075" s="9" customFormat="1" ht="11.25"/>
    <row r="1076" s="9" customFormat="1" ht="11.25"/>
    <row r="1077" s="9" customFormat="1" ht="11.25"/>
    <row r="1078" s="9" customFormat="1" ht="11.25"/>
    <row r="1079" s="9" customFormat="1" ht="11.25"/>
    <row r="1080" s="9" customFormat="1" ht="11.25"/>
    <row r="1081" s="9" customFormat="1" ht="11.25"/>
    <row r="1082" s="9" customFormat="1" ht="11.25"/>
    <row r="1083" s="9" customFormat="1" ht="11.25"/>
    <row r="1084" s="9" customFormat="1" ht="11.25"/>
    <row r="1085" s="9" customFormat="1" ht="11.25"/>
    <row r="1086" s="9" customFormat="1" ht="11.25"/>
    <row r="1087" s="9" customFormat="1" ht="11.25"/>
    <row r="1088" s="9" customFormat="1" ht="11.25"/>
    <row r="1089" s="9" customFormat="1" ht="11.25"/>
    <row r="1090" s="9" customFormat="1" ht="11.25"/>
    <row r="1091" s="9" customFormat="1" ht="11.25"/>
    <row r="1092" s="9" customFormat="1" ht="11.25"/>
    <row r="1093" s="9" customFormat="1" ht="11.25"/>
    <row r="1094" s="9" customFormat="1" ht="11.25"/>
    <row r="1095" s="9" customFormat="1" ht="11.25"/>
    <row r="1096" s="9" customFormat="1" ht="11.25"/>
    <row r="1097" s="9" customFormat="1" ht="11.25"/>
    <row r="1098" s="9" customFormat="1" ht="11.25"/>
    <row r="1099" s="9" customFormat="1" ht="11.25"/>
    <row r="1100" s="9" customFormat="1" ht="11.25"/>
    <row r="1101" s="9" customFormat="1" ht="11.25"/>
    <row r="1102" s="9" customFormat="1" ht="11.25"/>
    <row r="1103" s="9" customFormat="1" ht="11.25"/>
    <row r="1104" s="9" customFormat="1" ht="11.25"/>
    <row r="1105" s="9" customFormat="1" ht="11.25"/>
    <row r="1106" s="9" customFormat="1" ht="11.25"/>
    <row r="1107" s="9" customFormat="1" ht="11.25"/>
    <row r="1108" s="9" customFormat="1" ht="11.25"/>
    <row r="1109" s="9" customFormat="1" ht="11.25"/>
    <row r="1110" s="9" customFormat="1" ht="11.25"/>
    <row r="1111" s="9" customFormat="1" ht="11.25"/>
    <row r="1112" s="9" customFormat="1" ht="11.25"/>
    <row r="1113" s="9" customFormat="1" ht="11.25"/>
    <row r="1114" s="9" customFormat="1" ht="11.25"/>
    <row r="1115" s="9" customFormat="1" ht="11.25"/>
    <row r="1116" s="9" customFormat="1" ht="11.25"/>
    <row r="1117" s="9" customFormat="1" ht="11.25"/>
    <row r="1118" s="9" customFormat="1" ht="11.25"/>
    <row r="1119" s="9" customFormat="1" ht="11.25"/>
    <row r="1120" s="9" customFormat="1" ht="11.25"/>
    <row r="1121" s="9" customFormat="1" ht="11.25"/>
    <row r="1122" s="9" customFormat="1" ht="11.25"/>
    <row r="1123" s="9" customFormat="1" ht="11.25"/>
    <row r="1124" s="9" customFormat="1" ht="11.25"/>
    <row r="1125" s="9" customFormat="1" ht="11.25"/>
    <row r="1126" s="9" customFormat="1" ht="11.25"/>
    <row r="1127" s="9" customFormat="1" ht="11.25"/>
    <row r="1128" s="9" customFormat="1" ht="11.25"/>
    <row r="1129" s="9" customFormat="1" ht="11.25"/>
    <row r="1130" s="9" customFormat="1" ht="11.25"/>
    <row r="1131" s="9" customFormat="1" ht="11.25"/>
    <row r="1132" s="9" customFormat="1" ht="11.25"/>
    <row r="1133" s="9" customFormat="1" ht="11.25"/>
    <row r="1134" s="9" customFormat="1" ht="11.25"/>
    <row r="1135" s="9" customFormat="1" ht="11.25"/>
    <row r="1136" s="9" customFormat="1" ht="11.25"/>
    <row r="1137" s="9" customFormat="1" ht="11.25"/>
    <row r="1138" s="9" customFormat="1" ht="11.25"/>
    <row r="1139" s="9" customFormat="1" ht="11.25"/>
    <row r="1140" s="9" customFormat="1" ht="11.25"/>
    <row r="1141" s="9" customFormat="1" ht="11.25"/>
    <row r="1142" s="9" customFormat="1" ht="11.25"/>
    <row r="1143" s="9" customFormat="1" ht="11.25"/>
    <row r="1144" s="9" customFormat="1" ht="11.25"/>
    <row r="1145" s="9" customFormat="1" ht="11.25"/>
    <row r="1146" s="9" customFormat="1" ht="11.25"/>
    <row r="1147" s="9" customFormat="1" ht="11.25"/>
    <row r="1148" s="9" customFormat="1" ht="11.25"/>
    <row r="1149" s="9" customFormat="1" ht="11.25"/>
    <row r="1150" s="9" customFormat="1" ht="11.25"/>
    <row r="1151" s="9" customFormat="1" ht="11.25"/>
    <row r="1152" s="9" customFormat="1" ht="11.25"/>
    <row r="1153" s="9" customFormat="1" ht="11.25"/>
    <row r="1154" s="9" customFormat="1" ht="11.25"/>
    <row r="1155" s="9" customFormat="1" ht="11.25"/>
    <row r="1156" s="9" customFormat="1" ht="11.25"/>
    <row r="1157" s="9" customFormat="1" ht="11.25"/>
    <row r="1158" s="9" customFormat="1" ht="11.25"/>
    <row r="1159" s="9" customFormat="1" ht="11.25"/>
    <row r="1160" s="9" customFormat="1" ht="11.25"/>
    <row r="1161" s="9" customFormat="1" ht="11.25"/>
    <row r="1162" s="9" customFormat="1" ht="11.25"/>
    <row r="1163" s="9" customFormat="1" ht="11.25"/>
    <row r="1164" s="9" customFormat="1" ht="11.25"/>
    <row r="1165" s="9" customFormat="1" ht="11.25"/>
  </sheetData>
  <mergeCells count="20">
    <mergeCell ref="A1:C6"/>
    <mergeCell ref="D1:I4"/>
    <mergeCell ref="D5:F5"/>
    <mergeCell ref="G5:I5"/>
    <mergeCell ref="D6:F6"/>
    <mergeCell ref="G6:I6"/>
    <mergeCell ref="A38:B38"/>
    <mergeCell ref="A18:I18"/>
    <mergeCell ref="A28:I28"/>
    <mergeCell ref="D16:F16"/>
    <mergeCell ref="A16:A17"/>
    <mergeCell ref="B16:B17"/>
    <mergeCell ref="C16:C17"/>
    <mergeCell ref="G16:G17"/>
    <mergeCell ref="A25:B25"/>
    <mergeCell ref="C9:G9"/>
    <mergeCell ref="D13:E13"/>
    <mergeCell ref="D11:E11"/>
    <mergeCell ref="H16:H17"/>
    <mergeCell ref="I16:I17"/>
  </mergeCells>
  <phoneticPr fontId="0" type="noConversion"/>
  <printOptions horizontalCentered="1" verticalCentered="1"/>
  <pageMargins left="0.98425196850393704" right="0.98425196850393704" top="0.98425196850393704" bottom="0.98425196850393704" header="0" footer="0"/>
  <pageSetup paperSize="119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K359"/>
  <sheetViews>
    <sheetView showGridLines="0" topLeftCell="A11" workbookViewId="0">
      <selection activeCell="D33" sqref="D33"/>
    </sheetView>
  </sheetViews>
  <sheetFormatPr baseColWidth="10" defaultRowHeight="12.75"/>
  <cols>
    <col min="1" max="1" width="7.5703125" style="4" customWidth="1"/>
    <col min="2" max="2" width="21.140625" style="4" customWidth="1"/>
    <col min="3" max="3" width="14.7109375" style="4" customWidth="1"/>
    <col min="4" max="4" width="18.42578125" style="4" customWidth="1"/>
    <col min="5" max="5" width="11.42578125" style="4"/>
    <col min="6" max="6" width="0.28515625" style="4" customWidth="1"/>
    <col min="7" max="7" width="11.42578125" style="4" hidden="1" customWidth="1"/>
    <col min="8" max="9" width="11.42578125" style="4"/>
    <col min="10" max="10" width="13" style="4" customWidth="1"/>
    <col min="11" max="16384" width="11.42578125" style="4"/>
  </cols>
  <sheetData>
    <row r="1" spans="1:11" ht="10.5" customHeight="1">
      <c r="A1" s="218"/>
      <c r="B1" s="219"/>
      <c r="C1" s="220"/>
      <c r="D1" s="227" t="s">
        <v>271</v>
      </c>
      <c r="E1" s="228"/>
      <c r="F1" s="228"/>
      <c r="G1" s="228"/>
      <c r="H1" s="228"/>
      <c r="I1" s="229"/>
      <c r="J1" s="182"/>
    </row>
    <row r="2" spans="1:11" ht="12.75" customHeight="1">
      <c r="A2" s="221"/>
      <c r="B2" s="222"/>
      <c r="C2" s="223"/>
      <c r="D2" s="230"/>
      <c r="E2" s="231"/>
      <c r="F2" s="231"/>
      <c r="G2" s="231"/>
      <c r="H2" s="231"/>
      <c r="I2" s="232"/>
      <c r="J2" s="182"/>
    </row>
    <row r="3" spans="1:11" ht="17.25" customHeight="1">
      <c r="A3" s="221"/>
      <c r="B3" s="222"/>
      <c r="C3" s="223"/>
      <c r="D3" s="230"/>
      <c r="E3" s="231"/>
      <c r="F3" s="231"/>
      <c r="G3" s="231"/>
      <c r="H3" s="231"/>
      <c r="I3" s="232"/>
      <c r="J3" s="182" t="s">
        <v>272</v>
      </c>
    </row>
    <row r="4" spans="1:11" ht="16.5" customHeight="1">
      <c r="A4" s="221"/>
      <c r="B4" s="222"/>
      <c r="C4" s="223"/>
      <c r="D4" s="233"/>
      <c r="E4" s="234"/>
      <c r="F4" s="234"/>
      <c r="G4" s="234"/>
      <c r="H4" s="234"/>
      <c r="I4" s="235"/>
      <c r="J4" s="182" t="s">
        <v>280</v>
      </c>
    </row>
    <row r="5" spans="1:11" s="22" customFormat="1" ht="14.25" customHeight="1">
      <c r="A5" s="221"/>
      <c r="B5" s="222"/>
      <c r="C5" s="223"/>
      <c r="D5" s="236" t="s">
        <v>274</v>
      </c>
      <c r="E5" s="237"/>
      <c r="F5" s="238"/>
      <c r="G5" s="236" t="s">
        <v>275</v>
      </c>
      <c r="H5" s="237"/>
      <c r="I5" s="237"/>
      <c r="J5" s="182"/>
      <c r="K5" s="21"/>
    </row>
    <row r="6" spans="1:11" ht="14.25" customHeight="1">
      <c r="A6" s="224"/>
      <c r="B6" s="225"/>
      <c r="C6" s="226"/>
      <c r="D6" s="236">
        <v>0</v>
      </c>
      <c r="E6" s="237"/>
      <c r="F6" s="238"/>
      <c r="G6" s="236" t="s">
        <v>276</v>
      </c>
      <c r="H6" s="237"/>
      <c r="I6" s="237"/>
      <c r="J6" s="182"/>
      <c r="K6" s="7"/>
    </row>
    <row r="7" spans="1:11" s="11" customFormat="1" ht="14.25">
      <c r="A7" s="10" t="s">
        <v>7</v>
      </c>
      <c r="B7" s="10"/>
      <c r="C7" s="28" t="s">
        <v>258</v>
      </c>
      <c r="E7" s="16"/>
      <c r="F7" s="16"/>
      <c r="G7" s="16"/>
      <c r="H7" s="16"/>
      <c r="I7" s="16"/>
      <c r="J7" s="16"/>
      <c r="K7" s="12"/>
    </row>
    <row r="8" spans="1:11" s="11" customFormat="1" ht="15">
      <c r="A8" s="12" t="s">
        <v>8</v>
      </c>
      <c r="B8" s="12"/>
      <c r="C8" s="276">
        <f>+'POA-01'!D9</f>
        <v>730244796</v>
      </c>
      <c r="D8" s="276"/>
      <c r="E8" s="16"/>
      <c r="F8" s="16"/>
      <c r="G8" s="16"/>
      <c r="H8" s="24" t="str">
        <f>'POA-05'!H11</f>
        <v>CODIGO</v>
      </c>
      <c r="I8" s="16"/>
      <c r="J8" s="24" t="str">
        <f>'POA-05'!I11</f>
        <v>320-900-1</v>
      </c>
      <c r="K8" s="12"/>
    </row>
    <row r="9" spans="1:11" s="11" customFormat="1" ht="14.25">
      <c r="A9" s="12" t="s">
        <v>10</v>
      </c>
      <c r="B9" s="12"/>
      <c r="C9" s="29">
        <v>0</v>
      </c>
      <c r="D9" s="16"/>
      <c r="E9" s="16"/>
      <c r="F9" s="16"/>
      <c r="G9" s="16"/>
      <c r="H9" s="16"/>
      <c r="I9" s="16"/>
      <c r="J9" s="16"/>
      <c r="K9" s="12"/>
    </row>
    <row r="10" spans="1:11" s="11" customFormat="1" ht="15">
      <c r="A10" s="12" t="s">
        <v>9</v>
      </c>
      <c r="B10" s="12"/>
      <c r="C10" s="276">
        <f>+'POA-01'!D11</f>
        <v>730244796</v>
      </c>
      <c r="D10" s="276"/>
      <c r="E10" s="16"/>
      <c r="F10" s="16"/>
      <c r="G10" s="16"/>
      <c r="H10" s="16"/>
      <c r="I10" s="16"/>
      <c r="J10" s="16"/>
      <c r="K10" s="12"/>
    </row>
    <row r="11" spans="1:11" s="9" customFormat="1" ht="11.25"/>
    <row r="12" spans="1:11" s="13" customFormat="1" thickBot="1">
      <c r="A12" s="17" t="s">
        <v>47</v>
      </c>
      <c r="B12" s="17"/>
      <c r="D12" s="14" t="s">
        <v>48</v>
      </c>
    </row>
    <row r="13" spans="1:11" s="9" customFormat="1" ht="12.75" customHeight="1" thickBot="1">
      <c r="A13" s="84" t="s">
        <v>49</v>
      </c>
      <c r="B13" s="278" t="s">
        <v>33</v>
      </c>
      <c r="C13" s="279"/>
      <c r="D13" s="85" t="s">
        <v>25</v>
      </c>
    </row>
    <row r="14" spans="1:11" s="9" customFormat="1" ht="15">
      <c r="A14" s="136">
        <v>2</v>
      </c>
      <c r="B14" s="280" t="s">
        <v>68</v>
      </c>
      <c r="C14" s="280"/>
      <c r="D14" s="192">
        <f>SUM(D15:D29)</f>
        <v>152370000</v>
      </c>
    </row>
    <row r="15" spans="1:11" s="9" customFormat="1" ht="14.25">
      <c r="A15" s="136" t="s">
        <v>215</v>
      </c>
      <c r="B15" s="277" t="s">
        <v>216</v>
      </c>
      <c r="C15" s="277"/>
      <c r="D15" s="193">
        <f>+'POA-04'!G20</f>
        <v>11600000</v>
      </c>
    </row>
    <row r="16" spans="1:11" s="9" customFormat="1" ht="14.25">
      <c r="A16" s="136" t="s">
        <v>217</v>
      </c>
      <c r="B16" s="277" t="s">
        <v>218</v>
      </c>
      <c r="C16" s="277"/>
      <c r="D16" s="193">
        <f>+'POA-03'!D21</f>
        <v>120420000</v>
      </c>
    </row>
    <row r="17" spans="1:4" s="9" customFormat="1" ht="14.25">
      <c r="A17" s="137" t="s">
        <v>219</v>
      </c>
      <c r="B17" s="275" t="s">
        <v>220</v>
      </c>
      <c r="C17" s="275"/>
      <c r="D17" s="193">
        <v>0</v>
      </c>
    </row>
    <row r="18" spans="1:4" s="9" customFormat="1" ht="14.25">
      <c r="A18" s="137" t="s">
        <v>221</v>
      </c>
      <c r="B18" s="275" t="s">
        <v>222</v>
      </c>
      <c r="C18" s="275"/>
      <c r="D18" s="193"/>
    </row>
    <row r="19" spans="1:4" s="9" customFormat="1" ht="14.25">
      <c r="A19" s="137" t="s">
        <v>223</v>
      </c>
      <c r="B19" s="275" t="s">
        <v>224</v>
      </c>
      <c r="C19" s="275"/>
      <c r="D19" s="193">
        <v>7425000</v>
      </c>
    </row>
    <row r="20" spans="1:4" s="9" customFormat="1" ht="14.25">
      <c r="A20" s="137" t="s">
        <v>225</v>
      </c>
      <c r="B20" s="275" t="s">
        <v>226</v>
      </c>
      <c r="C20" s="275"/>
      <c r="D20" s="193">
        <v>0</v>
      </c>
    </row>
    <row r="21" spans="1:4" s="9" customFormat="1" ht="14.25">
      <c r="A21" s="137" t="s">
        <v>227</v>
      </c>
      <c r="B21" s="275" t="s">
        <v>228</v>
      </c>
      <c r="C21" s="275"/>
      <c r="D21" s="193">
        <v>7187500</v>
      </c>
    </row>
    <row r="22" spans="1:4" s="9" customFormat="1" ht="14.25">
      <c r="A22" s="137" t="s">
        <v>229</v>
      </c>
      <c r="B22" s="275" t="s">
        <v>230</v>
      </c>
      <c r="C22" s="275"/>
      <c r="D22" s="193">
        <v>0</v>
      </c>
    </row>
    <row r="23" spans="1:4" s="9" customFormat="1" ht="14.25">
      <c r="A23" s="137" t="s">
        <v>231</v>
      </c>
      <c r="B23" s="275" t="s">
        <v>232</v>
      </c>
      <c r="C23" s="275"/>
      <c r="D23" s="193">
        <v>0</v>
      </c>
    </row>
    <row r="24" spans="1:4" s="9" customFormat="1" ht="14.25">
      <c r="A24" s="137" t="s">
        <v>233</v>
      </c>
      <c r="B24" s="275" t="s">
        <v>234</v>
      </c>
      <c r="C24" s="275"/>
      <c r="D24" s="193">
        <v>2575000</v>
      </c>
    </row>
    <row r="25" spans="1:4" s="9" customFormat="1" ht="14.25">
      <c r="A25" s="137" t="s">
        <v>235</v>
      </c>
      <c r="B25" s="275" t="s">
        <v>236</v>
      </c>
      <c r="C25" s="275"/>
      <c r="D25" s="193">
        <v>3162500</v>
      </c>
    </row>
    <row r="26" spans="1:4" s="9" customFormat="1" ht="14.25">
      <c r="A26" s="137" t="s">
        <v>237</v>
      </c>
      <c r="B26" s="275" t="s">
        <v>238</v>
      </c>
      <c r="C26" s="275"/>
      <c r="D26" s="193">
        <v>0</v>
      </c>
    </row>
    <row r="27" spans="1:4" s="9" customFormat="1" ht="14.25">
      <c r="A27" s="137" t="s">
        <v>239</v>
      </c>
      <c r="B27" s="275" t="s">
        <v>240</v>
      </c>
      <c r="C27" s="275"/>
      <c r="D27" s="193">
        <v>0</v>
      </c>
    </row>
    <row r="28" spans="1:4" s="9" customFormat="1" ht="14.25">
      <c r="A28" s="137" t="s">
        <v>241</v>
      </c>
      <c r="B28" s="275" t="s">
        <v>124</v>
      </c>
      <c r="C28" s="275"/>
      <c r="D28" s="193">
        <v>0</v>
      </c>
    </row>
    <row r="29" spans="1:4" s="9" customFormat="1" ht="14.25">
      <c r="A29" s="137" t="s">
        <v>242</v>
      </c>
      <c r="B29" s="275" t="s">
        <v>243</v>
      </c>
      <c r="C29" s="275"/>
      <c r="D29" s="193"/>
    </row>
    <row r="30" spans="1:4" s="9" customFormat="1" ht="14.25">
      <c r="A30" s="138">
        <v>3000</v>
      </c>
      <c r="B30" s="274" t="s">
        <v>109</v>
      </c>
      <c r="C30" s="274"/>
      <c r="D30" s="194">
        <v>0</v>
      </c>
    </row>
    <row r="31" spans="1:4" s="9" customFormat="1" ht="14.25">
      <c r="A31" s="138">
        <v>4000</v>
      </c>
      <c r="B31" s="274" t="s">
        <v>110</v>
      </c>
      <c r="C31" s="274"/>
      <c r="D31" s="193">
        <f>+'POA 8'!R47</f>
        <v>285557151.63999999</v>
      </c>
    </row>
    <row r="32" spans="1:4" s="9" customFormat="1" ht="14.25">
      <c r="A32" s="138">
        <v>5000</v>
      </c>
      <c r="B32" s="274" t="s">
        <v>111</v>
      </c>
      <c r="C32" s="274"/>
      <c r="D32" s="193">
        <f>+'POA 8'!R48</f>
        <v>183598302.36000001</v>
      </c>
    </row>
    <row r="33" spans="1:4" s="9" customFormat="1" ht="14.25">
      <c r="A33" s="138">
        <v>6000</v>
      </c>
      <c r="B33" s="274" t="s">
        <v>285</v>
      </c>
      <c r="C33" s="274"/>
      <c r="D33" s="194">
        <f>+'POA-02'!J28</f>
        <v>55103152.253324993</v>
      </c>
    </row>
    <row r="34" spans="1:4" s="9" customFormat="1" ht="14.25">
      <c r="A34" s="138">
        <v>7000</v>
      </c>
      <c r="B34" s="274" t="s">
        <v>286</v>
      </c>
      <c r="C34" s="274"/>
      <c r="D34" s="194">
        <f>+'POA-02'!J22</f>
        <v>53616190</v>
      </c>
    </row>
    <row r="35" spans="1:4" s="9" customFormat="1" ht="11.25"/>
    <row r="36" spans="1:4" s="9" customFormat="1" ht="11.25">
      <c r="D36" s="195">
        <f>+D14+D31+D32+D33+D34</f>
        <v>730244796.25332499</v>
      </c>
    </row>
    <row r="37" spans="1:4" s="9" customFormat="1" ht="11.25"/>
    <row r="38" spans="1:4" s="9" customFormat="1" ht="11.25">
      <c r="D38" s="196"/>
    </row>
    <row r="39" spans="1:4" s="9" customFormat="1" ht="11.25">
      <c r="D39" s="195">
        <f>+C8-D36</f>
        <v>-0.25332498550415039</v>
      </c>
    </row>
    <row r="40" spans="1:4" s="9" customFormat="1" ht="11.25">
      <c r="D40" s="196"/>
    </row>
    <row r="41" spans="1:4" s="9" customFormat="1" ht="11.25"/>
    <row r="42" spans="1:4" s="9" customFormat="1" ht="11.25"/>
    <row r="43" spans="1:4" s="9" customFormat="1" ht="11.25"/>
    <row r="44" spans="1:4" s="9" customFormat="1" ht="11.25"/>
    <row r="45" spans="1:4" s="9" customFormat="1" ht="11.25"/>
    <row r="46" spans="1:4" s="9" customFormat="1" ht="11.25"/>
    <row r="47" spans="1:4" s="9" customFormat="1" ht="11.25"/>
    <row r="48" spans="1:4" s="9" customFormat="1" ht="11.25"/>
    <row r="49" s="9" customFormat="1" ht="11.25"/>
    <row r="50" s="9" customFormat="1" ht="11.25"/>
    <row r="51" s="9" customFormat="1" ht="11.25"/>
    <row r="52" s="9" customFormat="1" ht="11.25"/>
    <row r="53" s="9" customFormat="1" ht="11.25"/>
    <row r="54" s="9" customFormat="1" ht="11.25"/>
    <row r="55" s="9" customFormat="1" ht="11.25"/>
    <row r="56" s="9" customFormat="1" ht="11.25"/>
    <row r="57" s="9" customFormat="1" ht="11.25"/>
    <row r="58" s="9" customFormat="1" ht="11.25"/>
    <row r="59" s="9" customFormat="1" ht="11.25"/>
    <row r="60" s="9" customFormat="1" ht="11.25"/>
    <row r="61" s="9" customFormat="1" ht="11.25"/>
    <row r="62" s="9" customFormat="1" ht="11.25"/>
    <row r="63" s="9" customFormat="1" ht="11.25"/>
    <row r="64" s="9" customFormat="1" ht="11.25"/>
    <row r="65" s="9" customFormat="1" ht="11.25"/>
    <row r="66" s="9" customFormat="1" ht="11.25"/>
    <row r="67" s="9" customFormat="1" ht="11.25"/>
    <row r="68" s="9" customFormat="1" ht="11.25"/>
    <row r="69" s="9" customFormat="1" ht="11.25"/>
    <row r="70" s="9" customFormat="1" ht="11.25"/>
    <row r="71" s="9" customFormat="1" ht="11.25"/>
    <row r="72" s="9" customFormat="1" ht="11.25"/>
    <row r="73" s="9" customFormat="1" ht="11.25"/>
    <row r="74" s="9" customFormat="1" ht="11.25"/>
    <row r="75" s="9" customFormat="1" ht="11.25"/>
    <row r="76" s="9" customFormat="1" ht="11.25"/>
    <row r="77" s="9" customFormat="1" ht="11.25"/>
    <row r="78" s="9" customFormat="1" ht="11.25"/>
    <row r="79" s="9" customFormat="1" ht="11.25"/>
    <row r="80" s="9" customFormat="1" ht="11.25"/>
    <row r="81" s="9" customFormat="1" ht="11.25"/>
    <row r="82" s="9" customFormat="1" ht="11.25"/>
    <row r="83" s="9" customFormat="1" ht="11.25"/>
    <row r="84" s="9" customFormat="1" ht="11.25"/>
    <row r="85" s="9" customFormat="1" ht="11.25"/>
    <row r="86" s="9" customFormat="1" ht="11.25"/>
    <row r="87" s="9" customFormat="1" ht="11.25"/>
    <row r="88" s="9" customFormat="1" ht="11.25"/>
    <row r="89" s="9" customFormat="1" ht="11.25"/>
    <row r="90" s="9" customFormat="1" ht="11.25"/>
    <row r="91" s="9" customFormat="1" ht="11.25"/>
    <row r="92" s="9" customFormat="1" ht="11.25"/>
    <row r="93" s="9" customFormat="1" ht="11.25"/>
    <row r="94" s="9" customFormat="1" ht="11.25"/>
    <row r="95" s="9" customFormat="1" ht="11.25"/>
    <row r="96" s="9" customFormat="1" ht="11.25"/>
    <row r="97" s="9" customFormat="1" ht="11.25"/>
    <row r="98" s="9" customFormat="1" ht="11.25"/>
    <row r="99" s="9" customFormat="1" ht="11.25"/>
    <row r="100" s="9" customFormat="1" ht="11.25"/>
    <row r="101" s="9" customFormat="1" ht="11.25"/>
    <row r="102" s="9" customFormat="1" ht="11.25"/>
    <row r="103" s="9" customFormat="1" ht="11.25"/>
    <row r="104" s="9" customFormat="1" ht="11.25"/>
    <row r="105" s="9" customFormat="1" ht="11.25"/>
    <row r="106" s="9" customFormat="1" ht="11.25"/>
    <row r="107" s="9" customFormat="1" ht="11.25"/>
    <row r="108" s="9" customFormat="1" ht="11.25"/>
    <row r="109" s="9" customFormat="1" ht="11.25"/>
    <row r="110" s="9" customFormat="1" ht="11.25"/>
    <row r="111" s="9" customFormat="1" ht="11.25"/>
    <row r="112" s="9" customFormat="1" ht="11.25"/>
    <row r="113" s="9" customFormat="1" ht="11.25"/>
    <row r="114" s="9" customFormat="1" ht="11.25"/>
    <row r="115" s="9" customFormat="1" ht="11.25"/>
    <row r="116" s="9" customFormat="1" ht="11.25"/>
    <row r="117" s="9" customFormat="1" ht="11.25"/>
    <row r="118" s="9" customFormat="1" ht="11.25"/>
    <row r="119" s="9" customFormat="1" ht="11.25"/>
    <row r="120" s="9" customFormat="1" ht="11.25"/>
    <row r="121" s="9" customFormat="1" ht="11.25"/>
    <row r="122" s="9" customFormat="1" ht="11.25"/>
    <row r="123" s="9" customFormat="1" ht="11.25"/>
    <row r="124" s="9" customFormat="1" ht="11.25"/>
    <row r="125" s="9" customFormat="1" ht="11.25"/>
    <row r="126" s="9" customFormat="1" ht="11.25"/>
    <row r="127" s="9" customFormat="1" ht="11.25"/>
    <row r="128" s="9" customFormat="1" ht="11.25"/>
    <row r="129" s="9" customFormat="1" ht="11.25"/>
    <row r="130" s="9" customFormat="1" ht="11.25"/>
    <row r="131" s="9" customFormat="1" ht="11.25"/>
    <row r="132" s="9" customFormat="1" ht="11.25"/>
    <row r="133" s="9" customFormat="1" ht="11.25"/>
    <row r="134" s="9" customFormat="1" ht="11.25"/>
    <row r="135" s="9" customFormat="1" ht="11.25"/>
    <row r="136" s="9" customFormat="1" ht="11.25"/>
    <row r="137" s="9" customFormat="1" ht="11.25"/>
    <row r="138" s="9" customFormat="1" ht="11.25"/>
    <row r="139" s="9" customFormat="1" ht="11.25"/>
    <row r="140" s="9" customFormat="1" ht="11.25"/>
    <row r="141" s="9" customFormat="1" ht="11.25"/>
    <row r="142" s="9" customFormat="1" ht="11.25"/>
    <row r="143" s="9" customFormat="1" ht="11.25"/>
    <row r="144" s="9" customFormat="1" ht="11.25"/>
    <row r="145" s="9" customFormat="1" ht="11.25"/>
    <row r="146" s="9" customFormat="1" ht="11.25"/>
    <row r="147" s="9" customFormat="1" ht="11.25"/>
    <row r="148" s="9" customFormat="1" ht="11.25"/>
    <row r="149" s="9" customFormat="1" ht="11.25"/>
    <row r="150" s="9" customFormat="1" ht="11.25"/>
    <row r="151" s="9" customFormat="1" ht="11.25"/>
    <row r="152" s="9" customFormat="1" ht="11.25"/>
    <row r="153" s="9" customFormat="1" ht="11.25"/>
    <row r="154" s="9" customFormat="1" ht="11.25"/>
    <row r="155" s="9" customFormat="1" ht="11.25"/>
    <row r="156" s="9" customFormat="1" ht="11.25"/>
    <row r="157" s="9" customFormat="1" ht="11.25"/>
    <row r="158" s="9" customFormat="1" ht="11.25"/>
    <row r="159" s="9" customFormat="1" ht="11.25"/>
    <row r="160" s="9" customFormat="1" ht="11.25"/>
    <row r="161" s="9" customFormat="1" ht="11.25"/>
    <row r="162" s="9" customFormat="1" ht="11.25"/>
    <row r="163" s="9" customFormat="1" ht="11.25"/>
    <row r="164" s="9" customFormat="1" ht="11.25"/>
    <row r="165" s="9" customFormat="1" ht="11.25"/>
    <row r="166" s="9" customFormat="1" ht="11.25"/>
    <row r="167" s="9" customFormat="1" ht="11.25"/>
    <row r="168" s="9" customFormat="1" ht="11.25"/>
    <row r="169" s="9" customFormat="1" ht="11.25"/>
    <row r="170" s="9" customFormat="1" ht="11.25"/>
    <row r="171" s="9" customFormat="1" ht="11.25"/>
    <row r="172" s="9" customFormat="1" ht="11.25"/>
    <row r="173" s="9" customFormat="1" ht="11.25"/>
    <row r="174" s="9" customFormat="1" ht="11.25"/>
    <row r="175" s="9" customFormat="1" ht="11.25"/>
    <row r="176" s="9" customFormat="1" ht="11.25"/>
    <row r="177" s="9" customFormat="1" ht="11.25"/>
    <row r="178" s="9" customFormat="1" ht="11.25"/>
    <row r="179" s="9" customFormat="1" ht="11.25"/>
    <row r="180" s="9" customFormat="1" ht="11.25"/>
    <row r="181" s="9" customFormat="1" ht="11.25"/>
    <row r="182" s="9" customFormat="1" ht="11.25"/>
    <row r="183" s="9" customFormat="1" ht="11.25"/>
    <row r="184" s="9" customFormat="1" ht="11.25"/>
    <row r="185" s="9" customFormat="1" ht="11.25"/>
    <row r="186" s="9" customFormat="1" ht="11.25"/>
    <row r="187" s="9" customFormat="1" ht="11.25"/>
    <row r="188" s="9" customFormat="1" ht="11.25"/>
    <row r="189" s="9" customFormat="1" ht="11.25"/>
    <row r="190" s="9" customFormat="1" ht="11.25"/>
    <row r="191" s="9" customFormat="1" ht="11.25"/>
    <row r="192" s="9" customFormat="1" ht="11.25"/>
    <row r="193" s="9" customFormat="1" ht="11.25"/>
    <row r="194" s="9" customFormat="1" ht="11.25"/>
    <row r="195" s="9" customFormat="1" ht="11.25"/>
    <row r="196" s="9" customFormat="1" ht="11.25"/>
    <row r="197" s="9" customFormat="1" ht="11.25"/>
    <row r="198" s="9" customFormat="1" ht="11.25"/>
    <row r="199" s="9" customFormat="1" ht="11.25"/>
    <row r="200" s="9" customFormat="1" ht="11.25"/>
    <row r="201" s="9" customFormat="1" ht="11.25"/>
    <row r="202" s="9" customFormat="1" ht="11.25"/>
    <row r="203" s="9" customFormat="1" ht="11.25"/>
    <row r="204" s="9" customFormat="1" ht="11.25"/>
    <row r="205" s="9" customFormat="1" ht="11.25"/>
    <row r="206" s="9" customFormat="1" ht="11.25"/>
    <row r="207" s="9" customFormat="1" ht="11.25"/>
    <row r="208" s="9" customFormat="1" ht="11.25"/>
    <row r="209" s="9" customFormat="1" ht="11.25"/>
    <row r="210" s="9" customFormat="1" ht="11.25"/>
    <row r="211" s="9" customFormat="1" ht="11.25"/>
    <row r="212" s="9" customFormat="1" ht="11.25"/>
    <row r="213" s="9" customFormat="1" ht="11.25"/>
    <row r="214" s="9" customFormat="1" ht="11.25"/>
    <row r="215" s="9" customFormat="1" ht="11.25"/>
    <row r="216" s="9" customFormat="1" ht="11.25"/>
    <row r="217" s="9" customFormat="1" ht="11.25"/>
    <row r="218" s="9" customFormat="1" ht="11.25"/>
    <row r="219" s="9" customFormat="1" ht="11.25"/>
    <row r="220" s="9" customFormat="1" ht="11.25"/>
    <row r="221" s="9" customFormat="1" ht="11.25"/>
    <row r="222" s="9" customFormat="1" ht="11.25"/>
    <row r="223" s="9" customFormat="1" ht="11.25"/>
    <row r="224" s="9" customFormat="1" ht="11.25"/>
    <row r="225" s="9" customFormat="1" ht="11.25"/>
    <row r="226" s="9" customFormat="1" ht="11.25"/>
    <row r="227" s="9" customFormat="1" ht="11.25"/>
    <row r="228" s="9" customFormat="1" ht="11.25"/>
    <row r="229" s="9" customFormat="1" ht="11.25"/>
    <row r="230" s="9" customFormat="1" ht="11.25"/>
    <row r="231" s="9" customFormat="1" ht="11.25"/>
    <row r="232" s="9" customFormat="1" ht="11.25"/>
    <row r="233" s="9" customFormat="1" ht="11.25"/>
    <row r="234" s="9" customFormat="1" ht="11.25"/>
    <row r="235" s="9" customFormat="1" ht="11.25"/>
    <row r="236" s="9" customFormat="1" ht="11.25"/>
    <row r="237" s="9" customFormat="1" ht="11.25"/>
    <row r="238" s="9" customFormat="1" ht="11.25"/>
    <row r="239" s="9" customFormat="1" ht="11.25"/>
    <row r="240" s="9" customFormat="1" ht="11.25"/>
    <row r="241" s="9" customFormat="1" ht="11.25"/>
    <row r="242" s="9" customFormat="1" ht="11.25"/>
    <row r="243" s="9" customFormat="1" ht="11.25"/>
    <row r="244" s="9" customFormat="1" ht="11.25"/>
    <row r="245" s="9" customFormat="1" ht="11.25"/>
    <row r="246" s="9" customFormat="1" ht="11.25"/>
    <row r="247" s="9" customFormat="1" ht="11.25"/>
    <row r="248" s="9" customFormat="1" ht="11.25"/>
    <row r="249" s="9" customFormat="1" ht="11.25"/>
    <row r="250" s="9" customFormat="1" ht="11.25"/>
    <row r="251" s="9" customFormat="1" ht="11.25"/>
    <row r="252" s="9" customFormat="1" ht="11.25"/>
    <row r="253" s="9" customFormat="1" ht="11.25"/>
    <row r="254" s="9" customFormat="1" ht="11.25"/>
    <row r="255" s="9" customFormat="1" ht="11.25"/>
    <row r="256" s="9" customFormat="1" ht="11.25"/>
    <row r="257" s="9" customFormat="1" ht="11.25"/>
    <row r="258" s="9" customFormat="1" ht="11.25"/>
    <row r="259" s="9" customFormat="1" ht="11.25"/>
    <row r="260" s="9" customFormat="1" ht="11.25"/>
    <row r="261" s="9" customFormat="1" ht="11.25"/>
    <row r="262" s="9" customFormat="1" ht="11.25"/>
    <row r="263" s="9" customFormat="1" ht="11.25"/>
    <row r="264" s="9" customFormat="1" ht="11.25"/>
    <row r="265" s="9" customFormat="1" ht="11.25"/>
    <row r="266" s="9" customFormat="1" ht="11.25"/>
    <row r="267" s="9" customFormat="1" ht="11.25"/>
    <row r="268" s="9" customFormat="1" ht="11.25"/>
    <row r="269" s="9" customFormat="1" ht="11.25"/>
    <row r="270" s="9" customFormat="1" ht="11.25"/>
    <row r="271" s="9" customFormat="1" ht="11.25"/>
    <row r="272" s="9" customFormat="1" ht="11.25"/>
    <row r="273" s="9" customFormat="1" ht="11.25"/>
    <row r="274" s="9" customFormat="1" ht="11.25"/>
    <row r="275" s="9" customFormat="1" ht="11.25"/>
    <row r="276" s="9" customFormat="1" ht="11.25"/>
    <row r="277" s="9" customFormat="1" ht="11.25"/>
    <row r="278" s="9" customFormat="1" ht="11.25"/>
    <row r="279" s="9" customFormat="1" ht="11.25"/>
    <row r="280" s="9" customFormat="1" ht="11.25"/>
    <row r="281" s="9" customFormat="1" ht="11.25"/>
    <row r="282" s="9" customFormat="1" ht="11.25"/>
    <row r="283" s="9" customFormat="1" ht="11.25"/>
    <row r="284" s="9" customFormat="1" ht="11.25"/>
    <row r="285" s="9" customFormat="1" ht="11.25"/>
    <row r="286" s="9" customFormat="1" ht="11.25"/>
    <row r="287" s="9" customFormat="1" ht="11.25"/>
    <row r="288" s="9" customFormat="1" ht="11.25"/>
    <row r="289" s="9" customFormat="1" ht="11.25"/>
    <row r="290" s="9" customFormat="1" ht="11.25"/>
    <row r="291" s="9" customFormat="1" ht="11.25"/>
    <row r="292" s="9" customFormat="1" ht="11.25"/>
    <row r="293" s="9" customFormat="1" ht="11.25"/>
    <row r="294" s="9" customFormat="1" ht="11.25"/>
    <row r="295" s="9" customFormat="1" ht="11.25"/>
    <row r="296" s="9" customFormat="1" ht="11.25"/>
    <row r="297" s="9" customFormat="1" ht="11.25"/>
    <row r="298" s="9" customFormat="1" ht="11.25"/>
    <row r="299" s="9" customFormat="1" ht="11.25"/>
    <row r="300" s="9" customFormat="1" ht="11.25"/>
    <row r="301" s="9" customFormat="1" ht="11.25"/>
    <row r="302" s="9" customFormat="1" ht="11.25"/>
    <row r="303" s="9" customFormat="1" ht="11.25"/>
    <row r="304" s="9" customFormat="1" ht="11.25"/>
    <row r="305" s="9" customFormat="1" ht="11.25"/>
    <row r="306" s="9" customFormat="1" ht="11.25"/>
    <row r="307" s="9" customFormat="1" ht="11.25"/>
    <row r="308" s="9" customFormat="1" ht="11.25"/>
    <row r="309" s="9" customFormat="1" ht="11.25"/>
    <row r="310" s="9" customFormat="1" ht="11.25"/>
    <row r="311" s="9" customFormat="1" ht="11.25"/>
    <row r="312" s="9" customFormat="1" ht="11.25"/>
    <row r="313" s="9" customFormat="1" ht="11.25"/>
    <row r="314" s="9" customFormat="1" ht="11.25"/>
    <row r="315" s="9" customFormat="1" ht="11.25"/>
    <row r="316" s="9" customFormat="1" ht="11.25"/>
    <row r="317" s="9" customFormat="1" ht="11.25"/>
    <row r="318" s="9" customFormat="1" ht="11.25"/>
    <row r="319" s="9" customFormat="1" ht="11.25"/>
    <row r="320" s="9" customFormat="1" ht="11.25"/>
    <row r="321" s="9" customFormat="1" ht="11.25"/>
    <row r="322" s="9" customFormat="1" ht="11.25"/>
    <row r="323" s="9" customFormat="1" ht="11.25"/>
    <row r="324" s="9" customFormat="1" ht="11.25"/>
    <row r="325" s="9" customFormat="1" ht="11.25"/>
    <row r="326" s="9" customFormat="1" ht="11.25"/>
    <row r="327" s="9" customFormat="1" ht="11.25"/>
    <row r="328" s="9" customFormat="1" ht="11.25"/>
    <row r="329" s="9" customFormat="1" ht="11.25"/>
    <row r="330" s="9" customFormat="1" ht="11.25"/>
    <row r="331" s="9" customFormat="1" ht="11.25"/>
    <row r="332" s="9" customFormat="1" ht="11.25"/>
    <row r="333" s="9" customFormat="1" ht="11.25"/>
    <row r="334" s="9" customFormat="1" ht="11.25"/>
    <row r="335" s="9" customFormat="1" ht="11.25"/>
    <row r="336" s="9" customFormat="1" ht="11.25"/>
    <row r="337" s="9" customFormat="1" ht="11.25"/>
    <row r="338" s="9" customFormat="1" ht="11.25"/>
    <row r="339" s="9" customFormat="1" ht="11.25"/>
    <row r="340" s="9" customFormat="1" ht="11.25"/>
    <row r="341" s="9" customFormat="1" ht="11.25"/>
    <row r="342" s="9" customFormat="1" ht="11.25"/>
    <row r="343" s="9" customFormat="1" ht="11.25"/>
    <row r="344" s="9" customFormat="1" ht="11.25"/>
    <row r="345" s="9" customFormat="1" ht="11.25"/>
    <row r="346" s="9" customFormat="1" ht="11.25"/>
    <row r="347" s="9" customFormat="1" ht="11.25"/>
    <row r="348" s="9" customFormat="1" ht="11.25"/>
    <row r="349" s="9" customFormat="1" ht="11.25"/>
    <row r="350" s="9" customFormat="1" ht="11.25"/>
    <row r="351" s="9" customFormat="1" ht="11.25"/>
    <row r="352" s="9" customFormat="1" ht="11.25"/>
    <row r="353" s="9" customFormat="1" ht="11.25"/>
    <row r="354" s="9" customFormat="1" ht="11.25"/>
    <row r="355" s="9" customFormat="1" ht="11.25"/>
    <row r="356" s="9" customFormat="1" ht="11.25"/>
    <row r="357" s="9" customFormat="1" ht="11.25"/>
    <row r="358" s="9" customFormat="1" ht="11.25"/>
    <row r="359" s="9" customFormat="1" ht="11.25"/>
  </sheetData>
  <mergeCells count="30">
    <mergeCell ref="A1:C6"/>
    <mergeCell ref="D1:I4"/>
    <mergeCell ref="D5:F5"/>
    <mergeCell ref="G5:I5"/>
    <mergeCell ref="D6:F6"/>
    <mergeCell ref="G6:I6"/>
    <mergeCell ref="C8:D8"/>
    <mergeCell ref="C10:D10"/>
    <mergeCell ref="B24:C24"/>
    <mergeCell ref="B25:C25"/>
    <mergeCell ref="B26:C26"/>
    <mergeCell ref="B21:C21"/>
    <mergeCell ref="B16:C16"/>
    <mergeCell ref="B13:C13"/>
    <mergeCell ref="B14:C14"/>
    <mergeCell ref="B15:C15"/>
    <mergeCell ref="B27:C27"/>
    <mergeCell ref="B23:C23"/>
    <mergeCell ref="B17:C17"/>
    <mergeCell ref="B18:C18"/>
    <mergeCell ref="B19:C19"/>
    <mergeCell ref="B20:C20"/>
    <mergeCell ref="B22:C22"/>
    <mergeCell ref="B33:C33"/>
    <mergeCell ref="B34:C34"/>
    <mergeCell ref="B32:C32"/>
    <mergeCell ref="B28:C28"/>
    <mergeCell ref="B29:C29"/>
    <mergeCell ref="B30:C30"/>
    <mergeCell ref="B31:C31"/>
  </mergeCells>
  <phoneticPr fontId="0" type="noConversion"/>
  <printOptions horizontalCentered="1" verticalCentered="1"/>
  <pageMargins left="0.98425196850393704" right="0.98425196850393704" top="0.98425196850393704" bottom="0.98425196850393704" header="0" footer="0"/>
  <pageSetup paperSize="119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Q55"/>
  <sheetViews>
    <sheetView topLeftCell="A8" zoomScaleNormal="100" workbookViewId="0">
      <selection activeCell="Q51" sqref="Q51"/>
    </sheetView>
  </sheetViews>
  <sheetFormatPr baseColWidth="10" defaultRowHeight="10.5"/>
  <cols>
    <col min="1" max="1" width="6.5703125" style="61" customWidth="1"/>
    <col min="2" max="2" width="20" style="61" customWidth="1"/>
    <col min="3" max="3" width="13.5703125" style="61" customWidth="1"/>
    <col min="4" max="4" width="10.7109375" style="61" customWidth="1"/>
    <col min="5" max="5" width="10.5703125" style="61" customWidth="1"/>
    <col min="6" max="6" width="10.28515625" style="61" customWidth="1"/>
    <col min="7" max="7" width="12.28515625" style="61" customWidth="1"/>
    <col min="8" max="8" width="10.85546875" style="61" customWidth="1"/>
    <col min="9" max="9" width="11" style="61" customWidth="1"/>
    <col min="10" max="10" width="13.28515625" style="61" customWidth="1"/>
    <col min="11" max="11" width="11.7109375" style="61" customWidth="1"/>
    <col min="12" max="12" width="10.85546875" style="61" customWidth="1"/>
    <col min="13" max="13" width="11.42578125" style="61"/>
    <col min="14" max="14" width="10.28515625" style="61" customWidth="1"/>
    <col min="15" max="15" width="10.140625" style="61" customWidth="1"/>
    <col min="16" max="16" width="11.28515625" style="61" customWidth="1"/>
    <col min="17" max="16384" width="11.42578125" style="61"/>
  </cols>
  <sheetData>
    <row r="1" spans="1:16" ht="13.5" customHeight="1">
      <c r="A1" s="218"/>
      <c r="B1" s="219"/>
      <c r="C1" s="220"/>
      <c r="D1" s="227" t="s">
        <v>271</v>
      </c>
      <c r="E1" s="228"/>
      <c r="F1" s="228"/>
      <c r="G1" s="228"/>
      <c r="H1" s="228"/>
      <c r="I1" s="229"/>
      <c r="J1" s="182"/>
    </row>
    <row r="2" spans="1:16" ht="14.25" customHeight="1">
      <c r="A2" s="221"/>
      <c r="B2" s="222"/>
      <c r="C2" s="223"/>
      <c r="D2" s="230"/>
      <c r="E2" s="231"/>
      <c r="F2" s="231"/>
      <c r="G2" s="231"/>
      <c r="H2" s="231"/>
      <c r="I2" s="232"/>
      <c r="J2" s="182"/>
    </row>
    <row r="3" spans="1:16" ht="13.5" customHeight="1">
      <c r="A3" s="221"/>
      <c r="B3" s="222"/>
      <c r="C3" s="223"/>
      <c r="D3" s="230"/>
      <c r="E3" s="231"/>
      <c r="F3" s="231"/>
      <c r="G3" s="231"/>
      <c r="H3" s="231"/>
      <c r="I3" s="232"/>
      <c r="J3" s="182" t="s">
        <v>272</v>
      </c>
    </row>
    <row r="4" spans="1:16" ht="16.5" customHeight="1">
      <c r="A4" s="221"/>
      <c r="B4" s="222"/>
      <c r="C4" s="223"/>
      <c r="D4" s="233"/>
      <c r="E4" s="234"/>
      <c r="F4" s="234"/>
      <c r="G4" s="234"/>
      <c r="H4" s="234"/>
      <c r="I4" s="235"/>
      <c r="J4" s="182" t="s">
        <v>280</v>
      </c>
    </row>
    <row r="5" spans="1:16" ht="15.75" customHeight="1">
      <c r="A5" s="221"/>
      <c r="B5" s="222"/>
      <c r="C5" s="223"/>
      <c r="D5" s="236" t="s">
        <v>274</v>
      </c>
      <c r="E5" s="237"/>
      <c r="F5" s="238"/>
      <c r="G5" s="236" t="s">
        <v>275</v>
      </c>
      <c r="H5" s="237"/>
      <c r="I5" s="237"/>
      <c r="J5" s="182"/>
    </row>
    <row r="6" spans="1:16" ht="15.75" customHeight="1">
      <c r="A6" s="224"/>
      <c r="B6" s="225"/>
      <c r="C6" s="226"/>
      <c r="D6" s="236">
        <v>0</v>
      </c>
      <c r="E6" s="237"/>
      <c r="F6" s="238"/>
      <c r="G6" s="236" t="s">
        <v>276</v>
      </c>
      <c r="H6" s="237"/>
      <c r="I6" s="237"/>
      <c r="J6" s="182"/>
    </row>
    <row r="7" spans="1:16" ht="17.25" customHeight="1"/>
    <row r="8" spans="1:16" ht="16.5" customHeight="1">
      <c r="A8" s="191"/>
      <c r="B8" s="191"/>
      <c r="C8" s="191"/>
      <c r="D8" s="191"/>
      <c r="E8" s="191"/>
      <c r="F8" s="191"/>
      <c r="G8" s="191"/>
      <c r="H8" s="191"/>
      <c r="I8" s="191"/>
      <c r="J8" s="191"/>
      <c r="K8" s="191"/>
      <c r="L8" s="191"/>
      <c r="M8" s="191"/>
      <c r="N8" s="191"/>
      <c r="O8" s="191"/>
      <c r="P8" s="191"/>
    </row>
    <row r="9" spans="1:16" s="62" customFormat="1" ht="11.25" customHeight="1">
      <c r="A9" s="281" t="s">
        <v>116</v>
      </c>
      <c r="B9" s="281"/>
      <c r="C9" s="281"/>
      <c r="D9" s="281"/>
      <c r="E9" s="281"/>
      <c r="F9" s="281"/>
      <c r="G9" s="281"/>
      <c r="H9" s="281"/>
      <c r="I9" s="281"/>
      <c r="J9" s="281"/>
      <c r="K9" s="281"/>
      <c r="L9" s="281"/>
      <c r="M9" s="281"/>
      <c r="N9" s="281"/>
      <c r="O9" s="281"/>
      <c r="P9" s="281"/>
    </row>
    <row r="10" spans="1:16" ht="11.25" thickBot="1">
      <c r="A10" s="63"/>
      <c r="B10" s="64"/>
      <c r="C10" s="65"/>
      <c r="D10" s="65"/>
      <c r="E10" s="65"/>
      <c r="F10" s="65"/>
      <c r="G10" s="65"/>
      <c r="H10" s="65"/>
      <c r="I10" s="65"/>
      <c r="J10" s="65"/>
      <c r="K10" s="65"/>
      <c r="L10" s="65"/>
      <c r="M10" s="65"/>
      <c r="N10" s="65"/>
      <c r="O10" s="65"/>
      <c r="P10" s="66"/>
    </row>
    <row r="11" spans="1:16" ht="12.75" customHeight="1" thickBot="1">
      <c r="A11" s="285" t="s">
        <v>49</v>
      </c>
      <c r="B11" s="287" t="s">
        <v>26</v>
      </c>
      <c r="C11" s="289" t="s">
        <v>118</v>
      </c>
      <c r="D11" s="282" t="s">
        <v>52</v>
      </c>
      <c r="E11" s="283"/>
      <c r="F11" s="283"/>
      <c r="G11" s="283"/>
      <c r="H11" s="283"/>
      <c r="I11" s="283"/>
      <c r="J11" s="283"/>
      <c r="K11" s="283"/>
      <c r="L11" s="283"/>
      <c r="M11" s="283"/>
      <c r="N11" s="283"/>
      <c r="O11" s="284"/>
      <c r="P11" s="291" t="s">
        <v>29</v>
      </c>
    </row>
    <row r="12" spans="1:16" ht="13.5" customHeight="1" thickBot="1">
      <c r="A12" s="286"/>
      <c r="B12" s="288"/>
      <c r="C12" s="290"/>
      <c r="D12" s="89" t="s">
        <v>53</v>
      </c>
      <c r="E12" s="90" t="s">
        <v>54</v>
      </c>
      <c r="F12" s="90" t="s">
        <v>55</v>
      </c>
      <c r="G12" s="90" t="s">
        <v>56</v>
      </c>
      <c r="H12" s="90" t="s">
        <v>57</v>
      </c>
      <c r="I12" s="90" t="s">
        <v>58</v>
      </c>
      <c r="J12" s="90" t="s">
        <v>59</v>
      </c>
      <c r="K12" s="90" t="s">
        <v>60</v>
      </c>
      <c r="L12" s="90" t="s">
        <v>61</v>
      </c>
      <c r="M12" s="90" t="s">
        <v>62</v>
      </c>
      <c r="N12" s="90" t="s">
        <v>63</v>
      </c>
      <c r="O12" s="91" t="s">
        <v>64</v>
      </c>
      <c r="P12" s="292"/>
    </row>
    <row r="13" spans="1:16">
      <c r="A13" s="86">
        <v>1000</v>
      </c>
      <c r="B13" s="87" t="s">
        <v>65</v>
      </c>
      <c r="C13" s="70">
        <f>+C15+C14</f>
        <v>108719342.25332499</v>
      </c>
      <c r="D13" s="88">
        <f>SUM(D14:D15)</f>
        <v>0</v>
      </c>
      <c r="E13" s="88">
        <f>SUM(E14:E15)</f>
        <v>0</v>
      </c>
      <c r="F13" s="88">
        <f>SUM(F14:F15)</f>
        <v>5361619</v>
      </c>
      <c r="G13" s="88">
        <f>+G14</f>
        <v>5361619</v>
      </c>
      <c r="H13" s="88">
        <f>+H14</f>
        <v>5361619</v>
      </c>
      <c r="I13" s="88">
        <f>+I14</f>
        <v>5361619</v>
      </c>
      <c r="J13" s="88">
        <f>+J14</f>
        <v>5361619</v>
      </c>
      <c r="K13" s="71">
        <f>+K14+K15</f>
        <v>16382249.450665001</v>
      </c>
      <c r="L13" s="88">
        <f>+L14+L15</f>
        <v>16382249.450665001</v>
      </c>
      <c r="M13" s="88">
        <f>+M14+M15</f>
        <v>16382249.450665001</v>
      </c>
      <c r="N13" s="88">
        <f>+N14+N15</f>
        <v>16382249.450665001</v>
      </c>
      <c r="O13" s="88">
        <f>+O14+O15</f>
        <v>16382249.450665001</v>
      </c>
      <c r="P13" s="88">
        <f>+F13+G13+H13+I13+J13+K13+L13+M13+N13+O13</f>
        <v>108719342.25332499</v>
      </c>
    </row>
    <row r="14" spans="1:16">
      <c r="A14" s="68">
        <v>1001</v>
      </c>
      <c r="B14" s="68" t="s">
        <v>66</v>
      </c>
      <c r="C14" s="72">
        <f>+'POA-02'!J22</f>
        <v>53616190</v>
      </c>
      <c r="D14" s="73"/>
      <c r="E14" s="73"/>
      <c r="F14" s="73">
        <f>+C14/10</f>
        <v>5361619</v>
      </c>
      <c r="G14" s="73">
        <f>+C14/10</f>
        <v>5361619</v>
      </c>
      <c r="H14" s="73">
        <f>+C14/10</f>
        <v>5361619</v>
      </c>
      <c r="I14" s="73">
        <f>+C14/10</f>
        <v>5361619</v>
      </c>
      <c r="J14" s="73">
        <f>+C14/10</f>
        <v>5361619</v>
      </c>
      <c r="K14" s="73">
        <f>+C14/10</f>
        <v>5361619</v>
      </c>
      <c r="L14" s="73">
        <f>+C14/10</f>
        <v>5361619</v>
      </c>
      <c r="M14" s="73">
        <f>+C14/10</f>
        <v>5361619</v>
      </c>
      <c r="N14" s="73">
        <f>+C14/10</f>
        <v>5361619</v>
      </c>
      <c r="O14" s="73">
        <f>+C14/10</f>
        <v>5361619</v>
      </c>
      <c r="P14" s="71">
        <f>SUM(D14:O14)</f>
        <v>53616190</v>
      </c>
    </row>
    <row r="15" spans="1:16">
      <c r="A15" s="68">
        <v>1002</v>
      </c>
      <c r="B15" s="68" t="s">
        <v>67</v>
      </c>
      <c r="C15" s="72">
        <f>+'POA-02'!J28</f>
        <v>55103152.253324993</v>
      </c>
      <c r="D15" s="73"/>
      <c r="E15" s="73"/>
      <c r="F15" s="73"/>
      <c r="G15" s="73"/>
      <c r="H15" s="73"/>
      <c r="I15" s="73"/>
      <c r="J15" s="73"/>
      <c r="K15" s="73">
        <v>11020630.450665001</v>
      </c>
      <c r="L15" s="73">
        <v>11020630.450665001</v>
      </c>
      <c r="M15" s="73">
        <v>11020630.450665001</v>
      </c>
      <c r="N15" s="73">
        <v>11020630.450665001</v>
      </c>
      <c r="O15" s="73">
        <v>11020630.450665001</v>
      </c>
      <c r="P15" s="71">
        <f>SUM(D15:O15)</f>
        <v>55103152.253325</v>
      </c>
    </row>
    <row r="16" spans="1:16">
      <c r="A16" s="69">
        <v>2000</v>
      </c>
      <c r="B16" s="68" t="s">
        <v>68</v>
      </c>
      <c r="C16" s="71">
        <f>+'POA-06'!D14</f>
        <v>152370000</v>
      </c>
      <c r="D16" s="71">
        <v>0</v>
      </c>
      <c r="E16" s="71">
        <f>+E18</f>
        <v>48300000</v>
      </c>
      <c r="F16" s="71">
        <v>0</v>
      </c>
      <c r="G16" s="71">
        <f>+G17+G18</f>
        <v>20720000</v>
      </c>
      <c r="H16" s="71">
        <f>+H17+H18</f>
        <v>63000000</v>
      </c>
      <c r="I16" s="71">
        <v>0</v>
      </c>
      <c r="J16" s="71">
        <v>0</v>
      </c>
      <c r="K16" s="71">
        <f>+K30+K35+K38+K39</f>
        <v>4070000</v>
      </c>
      <c r="L16" s="71">
        <f>+L30+L35+L38+L39</f>
        <v>4070000</v>
      </c>
      <c r="M16" s="71">
        <f>+M30+M35+M38+M39</f>
        <v>4070000</v>
      </c>
      <c r="N16" s="71">
        <f>+N30+N35+N38+N39</f>
        <v>4070000</v>
      </c>
      <c r="O16" s="71">
        <f>+O30+O35+O38+O39</f>
        <v>4070000</v>
      </c>
      <c r="P16" s="71">
        <f>+E16+G16+H16+K16+L16+M16+N16+O16</f>
        <v>152370000</v>
      </c>
    </row>
    <row r="17" spans="1:17">
      <c r="A17" s="68">
        <v>2001</v>
      </c>
      <c r="B17" s="68" t="s">
        <v>69</v>
      </c>
      <c r="C17" s="73">
        <f>+'POA-06'!D15</f>
        <v>11600000</v>
      </c>
      <c r="D17" s="73"/>
      <c r="E17" s="73"/>
      <c r="F17" s="73"/>
      <c r="G17" s="73">
        <v>5600000</v>
      </c>
      <c r="H17" s="73">
        <v>6000000</v>
      </c>
      <c r="I17" s="73"/>
      <c r="J17" s="73"/>
      <c r="K17" s="73"/>
      <c r="L17" s="73"/>
      <c r="M17" s="73">
        <v>0</v>
      </c>
      <c r="N17" s="73">
        <v>0</v>
      </c>
      <c r="O17" s="73">
        <v>0</v>
      </c>
      <c r="P17" s="71">
        <f>+G17+H17</f>
        <v>11600000</v>
      </c>
      <c r="Q17" s="64"/>
    </row>
    <row r="18" spans="1:17">
      <c r="A18" s="68">
        <v>2002</v>
      </c>
      <c r="B18" s="68" t="s">
        <v>121</v>
      </c>
      <c r="C18" s="73">
        <f>+'POA-06'!D16</f>
        <v>120420000</v>
      </c>
      <c r="D18" s="73"/>
      <c r="E18" s="73">
        <f>+'POA-03'!D17</f>
        <v>48300000</v>
      </c>
      <c r="F18" s="73"/>
      <c r="G18" s="73">
        <f>+'POA-03'!D20</f>
        <v>15120000</v>
      </c>
      <c r="H18" s="73">
        <v>57000000</v>
      </c>
      <c r="I18" s="73"/>
      <c r="J18" s="73"/>
      <c r="K18" s="73"/>
      <c r="L18" s="73"/>
      <c r="M18" s="73">
        <v>0</v>
      </c>
      <c r="N18" s="73">
        <v>0</v>
      </c>
      <c r="O18" s="73">
        <v>0</v>
      </c>
      <c r="P18" s="71">
        <f>+E18+G18+H18</f>
        <v>120420000</v>
      </c>
    </row>
    <row r="19" spans="1:17">
      <c r="A19" s="68" t="s">
        <v>70</v>
      </c>
      <c r="B19" s="68" t="s">
        <v>71</v>
      </c>
      <c r="C19" s="73"/>
      <c r="D19" s="73"/>
      <c r="E19" s="73"/>
      <c r="F19" s="73"/>
      <c r="G19" s="73"/>
      <c r="H19" s="73"/>
      <c r="I19" s="73"/>
      <c r="J19" s="73"/>
      <c r="K19" s="73"/>
      <c r="L19" s="73"/>
      <c r="M19" s="73"/>
      <c r="N19" s="73"/>
      <c r="O19" s="73"/>
      <c r="P19" s="71">
        <v>0</v>
      </c>
    </row>
    <row r="20" spans="1:17">
      <c r="A20" s="68" t="s">
        <v>72</v>
      </c>
      <c r="B20" s="68" t="s">
        <v>73</v>
      </c>
      <c r="C20" s="73"/>
      <c r="D20" s="73"/>
      <c r="E20" s="73"/>
      <c r="F20" s="73"/>
      <c r="G20" s="73"/>
      <c r="H20" s="73"/>
      <c r="I20" s="73"/>
      <c r="J20" s="73"/>
      <c r="K20" s="73"/>
      <c r="L20" s="73"/>
      <c r="M20" s="73"/>
      <c r="N20" s="73"/>
      <c r="O20" s="73"/>
      <c r="P20" s="71">
        <v>0</v>
      </c>
    </row>
    <row r="21" spans="1:17">
      <c r="A21" s="68" t="s">
        <v>74</v>
      </c>
      <c r="B21" s="68" t="s">
        <v>75</v>
      </c>
      <c r="C21" s="73"/>
      <c r="D21" s="73"/>
      <c r="E21" s="73"/>
      <c r="F21" s="73"/>
      <c r="G21" s="73"/>
      <c r="H21" s="73"/>
      <c r="I21" s="73"/>
      <c r="J21" s="73"/>
      <c r="K21" s="73"/>
      <c r="L21" s="73"/>
      <c r="M21" s="73"/>
      <c r="N21" s="73"/>
      <c r="O21" s="73"/>
      <c r="P21" s="71">
        <v>0</v>
      </c>
    </row>
    <row r="22" spans="1:17" ht="24" customHeight="1">
      <c r="A22" s="68">
        <v>2003</v>
      </c>
      <c r="B22" s="74" t="s">
        <v>76</v>
      </c>
      <c r="C22" s="72">
        <v>0</v>
      </c>
      <c r="D22" s="73"/>
      <c r="E22" s="73"/>
      <c r="F22" s="73">
        <v>0</v>
      </c>
      <c r="G22" s="73">
        <v>0</v>
      </c>
      <c r="H22" s="73">
        <v>0</v>
      </c>
      <c r="I22" s="73">
        <v>0</v>
      </c>
      <c r="J22" s="73">
        <v>0</v>
      </c>
      <c r="K22" s="73">
        <v>0</v>
      </c>
      <c r="L22" s="73">
        <v>0</v>
      </c>
      <c r="M22" s="73">
        <v>0</v>
      </c>
      <c r="N22" s="73">
        <v>0</v>
      </c>
      <c r="O22" s="73">
        <v>0</v>
      </c>
      <c r="P22" s="71">
        <v>0</v>
      </c>
    </row>
    <row r="23" spans="1:17">
      <c r="A23" s="68">
        <v>2004</v>
      </c>
      <c r="B23" s="68" t="s">
        <v>77</v>
      </c>
      <c r="C23" s="72">
        <v>0</v>
      </c>
      <c r="D23" s="73"/>
      <c r="E23" s="73"/>
      <c r="F23" s="73"/>
      <c r="G23" s="73"/>
      <c r="H23" s="73"/>
      <c r="I23" s="73"/>
      <c r="J23" s="73"/>
      <c r="K23" s="73"/>
      <c r="L23" s="73"/>
      <c r="M23" s="73"/>
      <c r="N23" s="73"/>
      <c r="O23" s="73"/>
      <c r="P23" s="71">
        <v>0</v>
      </c>
    </row>
    <row r="24" spans="1:17">
      <c r="A24" s="68" t="s">
        <v>78</v>
      </c>
      <c r="B24" s="68" t="s">
        <v>79</v>
      </c>
      <c r="C24" s="73"/>
      <c r="D24" s="73"/>
      <c r="E24" s="73"/>
      <c r="F24" s="73"/>
      <c r="G24" s="73"/>
      <c r="H24" s="73"/>
      <c r="I24" s="73"/>
      <c r="J24" s="73"/>
      <c r="K24" s="73"/>
      <c r="L24" s="73"/>
      <c r="M24" s="73"/>
      <c r="N24" s="73"/>
      <c r="O24" s="73"/>
      <c r="P24" s="71">
        <v>0</v>
      </c>
    </row>
    <row r="25" spans="1:17">
      <c r="A25" s="68" t="s">
        <v>80</v>
      </c>
      <c r="B25" s="68" t="s">
        <v>81</v>
      </c>
      <c r="C25" s="73"/>
      <c r="D25" s="73"/>
      <c r="E25" s="73"/>
      <c r="F25" s="73"/>
      <c r="G25" s="73"/>
      <c r="H25" s="73"/>
      <c r="I25" s="73"/>
      <c r="J25" s="73"/>
      <c r="K25" s="73"/>
      <c r="L25" s="73"/>
      <c r="M25" s="73"/>
      <c r="N25" s="73"/>
      <c r="O25" s="73"/>
      <c r="P25" s="71">
        <v>0</v>
      </c>
    </row>
    <row r="26" spans="1:17">
      <c r="A26" s="68" t="s">
        <v>82</v>
      </c>
      <c r="B26" s="68" t="s">
        <v>83</v>
      </c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1">
        <v>0</v>
      </c>
    </row>
    <row r="27" spans="1:17">
      <c r="A27" s="68">
        <v>2005</v>
      </c>
      <c r="B27" s="68" t="s">
        <v>84</v>
      </c>
      <c r="C27" s="72"/>
      <c r="D27" s="73">
        <v>0</v>
      </c>
      <c r="E27" s="73">
        <v>0</v>
      </c>
      <c r="F27" s="73">
        <v>0</v>
      </c>
      <c r="G27" s="73">
        <v>0</v>
      </c>
      <c r="H27" s="73">
        <v>0</v>
      </c>
      <c r="I27" s="73">
        <v>0</v>
      </c>
      <c r="J27" s="73">
        <v>0</v>
      </c>
      <c r="K27" s="73">
        <v>0</v>
      </c>
      <c r="L27" s="73">
        <v>0</v>
      </c>
      <c r="M27" s="73">
        <v>0</v>
      </c>
      <c r="N27" s="73">
        <v>0</v>
      </c>
      <c r="O27" s="73">
        <v>0</v>
      </c>
      <c r="P27" s="71">
        <v>0</v>
      </c>
    </row>
    <row r="28" spans="1:17">
      <c r="A28" s="68" t="s">
        <v>85</v>
      </c>
      <c r="B28" s="68" t="s">
        <v>86</v>
      </c>
      <c r="C28" s="73"/>
      <c r="D28" s="73"/>
      <c r="E28" s="73"/>
      <c r="F28" s="73"/>
      <c r="G28" s="73"/>
      <c r="H28" s="73"/>
      <c r="I28" s="73"/>
      <c r="J28" s="73"/>
      <c r="K28" s="73"/>
      <c r="L28" s="73"/>
      <c r="M28" s="73"/>
      <c r="N28" s="73"/>
      <c r="O28" s="73"/>
      <c r="P28" s="71">
        <v>0</v>
      </c>
    </row>
    <row r="29" spans="1:17">
      <c r="A29" s="68" t="s">
        <v>87</v>
      </c>
      <c r="B29" s="68" t="s">
        <v>88</v>
      </c>
      <c r="C29" s="73">
        <v>0</v>
      </c>
      <c r="D29" s="73">
        <v>0</v>
      </c>
      <c r="E29" s="73">
        <v>0</v>
      </c>
      <c r="F29" s="73">
        <v>0</v>
      </c>
      <c r="G29" s="73">
        <v>0</v>
      </c>
      <c r="H29" s="73">
        <v>0</v>
      </c>
      <c r="I29" s="73">
        <v>0</v>
      </c>
      <c r="J29" s="73">
        <v>0</v>
      </c>
      <c r="K29" s="73">
        <v>0</v>
      </c>
      <c r="L29" s="73">
        <v>0</v>
      </c>
      <c r="M29" s="73">
        <v>0</v>
      </c>
      <c r="N29" s="73">
        <v>0</v>
      </c>
      <c r="O29" s="73">
        <v>0</v>
      </c>
      <c r="P29" s="71">
        <v>0</v>
      </c>
    </row>
    <row r="30" spans="1:17">
      <c r="A30" s="68">
        <v>2006</v>
      </c>
      <c r="B30" s="68" t="s">
        <v>89</v>
      </c>
      <c r="C30" s="72">
        <f>+'POA-06'!D19</f>
        <v>7425000</v>
      </c>
      <c r="D30" s="73">
        <v>0</v>
      </c>
      <c r="E30" s="73">
        <v>0</v>
      </c>
      <c r="F30" s="73">
        <v>0</v>
      </c>
      <c r="G30" s="73">
        <v>0</v>
      </c>
      <c r="H30" s="73">
        <v>0</v>
      </c>
      <c r="I30" s="73">
        <v>0</v>
      </c>
      <c r="J30" s="73">
        <v>0</v>
      </c>
      <c r="K30" s="73">
        <v>1485000</v>
      </c>
      <c r="L30" s="73">
        <v>1485000</v>
      </c>
      <c r="M30" s="73">
        <v>1485000</v>
      </c>
      <c r="N30" s="73">
        <v>1485000</v>
      </c>
      <c r="O30" s="73">
        <v>1485000</v>
      </c>
      <c r="P30" s="71">
        <v>7425000</v>
      </c>
    </row>
    <row r="31" spans="1:17">
      <c r="A31" s="68" t="s">
        <v>90</v>
      </c>
      <c r="B31" s="68" t="s">
        <v>91</v>
      </c>
      <c r="C31" s="73">
        <v>0</v>
      </c>
      <c r="D31" s="73">
        <v>0</v>
      </c>
      <c r="E31" s="73">
        <v>0</v>
      </c>
      <c r="F31" s="73">
        <v>0</v>
      </c>
      <c r="G31" s="73">
        <v>0</v>
      </c>
      <c r="H31" s="73">
        <v>0</v>
      </c>
      <c r="I31" s="73">
        <v>0</v>
      </c>
      <c r="J31" s="73">
        <v>0</v>
      </c>
      <c r="K31" s="73">
        <v>0</v>
      </c>
      <c r="L31" s="73">
        <v>0</v>
      </c>
      <c r="M31" s="73">
        <v>0</v>
      </c>
      <c r="N31" s="73">
        <v>0</v>
      </c>
      <c r="O31" s="73">
        <v>0</v>
      </c>
      <c r="P31" s="71">
        <v>0</v>
      </c>
    </row>
    <row r="32" spans="1:17" ht="21">
      <c r="A32" s="68" t="s">
        <v>92</v>
      </c>
      <c r="B32" s="74" t="s">
        <v>117</v>
      </c>
      <c r="C32" s="73">
        <v>0</v>
      </c>
      <c r="D32" s="73">
        <v>0</v>
      </c>
      <c r="E32" s="73">
        <v>0</v>
      </c>
      <c r="F32" s="73">
        <v>0</v>
      </c>
      <c r="G32" s="73">
        <v>0</v>
      </c>
      <c r="H32" s="73">
        <v>0</v>
      </c>
      <c r="I32" s="73">
        <v>0</v>
      </c>
      <c r="J32" s="73">
        <v>0</v>
      </c>
      <c r="K32" s="73">
        <v>0</v>
      </c>
      <c r="L32" s="73">
        <v>0</v>
      </c>
      <c r="M32" s="73">
        <v>0</v>
      </c>
      <c r="N32" s="73">
        <v>0</v>
      </c>
      <c r="O32" s="73">
        <v>0</v>
      </c>
      <c r="P32" s="71">
        <v>0</v>
      </c>
    </row>
    <row r="33" spans="1:16">
      <c r="A33" s="68" t="s">
        <v>93</v>
      </c>
      <c r="B33" s="68" t="s">
        <v>94</v>
      </c>
      <c r="C33" s="73"/>
      <c r="D33" s="73"/>
      <c r="E33" s="73"/>
      <c r="F33" s="73"/>
      <c r="G33" s="73"/>
      <c r="H33" s="73"/>
      <c r="I33" s="73"/>
      <c r="J33" s="73"/>
      <c r="K33" s="73"/>
      <c r="L33" s="73"/>
      <c r="M33" s="73"/>
      <c r="N33" s="73"/>
      <c r="O33" s="73"/>
      <c r="P33" s="71"/>
    </row>
    <row r="34" spans="1:16">
      <c r="A34" s="68">
        <v>2007</v>
      </c>
      <c r="B34" s="74" t="s">
        <v>120</v>
      </c>
      <c r="C34" s="72">
        <v>0</v>
      </c>
      <c r="D34" s="73"/>
      <c r="E34" s="73"/>
      <c r="F34" s="73"/>
      <c r="G34" s="73"/>
      <c r="H34" s="73"/>
      <c r="I34" s="73"/>
      <c r="J34" s="73"/>
      <c r="K34" s="73"/>
      <c r="L34" s="73"/>
      <c r="M34" s="73"/>
      <c r="N34" s="73"/>
      <c r="O34" s="73"/>
      <c r="P34" s="71">
        <v>0</v>
      </c>
    </row>
    <row r="35" spans="1:16" ht="21">
      <c r="A35" s="68">
        <v>2008</v>
      </c>
      <c r="B35" s="74" t="s">
        <v>95</v>
      </c>
      <c r="C35" s="72">
        <f>+'POA-06'!D21</f>
        <v>7187500</v>
      </c>
      <c r="D35" s="73"/>
      <c r="E35" s="73"/>
      <c r="F35" s="73"/>
      <c r="G35" s="73"/>
      <c r="H35" s="73"/>
      <c r="I35" s="73"/>
      <c r="J35" s="73"/>
      <c r="K35" s="73">
        <v>1437500</v>
      </c>
      <c r="L35" s="73">
        <v>1437500</v>
      </c>
      <c r="M35" s="73">
        <v>1437500</v>
      </c>
      <c r="N35" s="73">
        <v>1437500</v>
      </c>
      <c r="O35" s="73">
        <v>1437500</v>
      </c>
      <c r="P35" s="71">
        <v>7187500</v>
      </c>
    </row>
    <row r="36" spans="1:16">
      <c r="A36" s="68">
        <v>2009</v>
      </c>
      <c r="B36" s="68" t="s">
        <v>96</v>
      </c>
      <c r="C36" s="72">
        <v>0</v>
      </c>
      <c r="D36" s="73"/>
      <c r="E36" s="73"/>
      <c r="F36" s="73"/>
      <c r="G36" s="73"/>
      <c r="H36" s="73"/>
      <c r="I36" s="73"/>
      <c r="J36" s="73"/>
      <c r="K36" s="73"/>
      <c r="L36" s="73"/>
      <c r="M36" s="73"/>
      <c r="N36" s="73"/>
      <c r="O36" s="73"/>
      <c r="P36" s="71">
        <v>0</v>
      </c>
    </row>
    <row r="37" spans="1:16" ht="21">
      <c r="A37" s="68">
        <v>2010</v>
      </c>
      <c r="B37" s="74" t="s">
        <v>97</v>
      </c>
      <c r="C37" s="72"/>
      <c r="D37" s="73"/>
      <c r="E37" s="73"/>
      <c r="F37" s="73"/>
      <c r="G37" s="73"/>
      <c r="H37" s="73"/>
      <c r="I37" s="73"/>
      <c r="J37" s="73"/>
      <c r="K37" s="73"/>
      <c r="L37" s="73"/>
      <c r="M37" s="73"/>
      <c r="N37" s="73"/>
      <c r="O37" s="73"/>
      <c r="P37" s="71">
        <v>0</v>
      </c>
    </row>
    <row r="38" spans="1:16">
      <c r="A38" s="68">
        <v>2011</v>
      </c>
      <c r="B38" s="68" t="s">
        <v>98</v>
      </c>
      <c r="C38" s="72">
        <f>+'POA-06'!D24</f>
        <v>2575000</v>
      </c>
      <c r="D38" s="73"/>
      <c r="E38" s="73"/>
      <c r="F38" s="73"/>
      <c r="G38" s="73"/>
      <c r="H38" s="73"/>
      <c r="I38" s="73"/>
      <c r="J38" s="73"/>
      <c r="K38" s="73">
        <v>515000</v>
      </c>
      <c r="L38" s="73">
        <v>515000</v>
      </c>
      <c r="M38" s="73">
        <v>515000</v>
      </c>
      <c r="N38" s="73">
        <v>515000</v>
      </c>
      <c r="O38" s="73">
        <v>515000</v>
      </c>
      <c r="P38" s="71">
        <v>2575000</v>
      </c>
    </row>
    <row r="39" spans="1:16" ht="21">
      <c r="A39" s="68">
        <v>2012</v>
      </c>
      <c r="B39" s="74" t="s">
        <v>99</v>
      </c>
      <c r="C39" s="72">
        <f>+'POA-06'!D25</f>
        <v>3162500</v>
      </c>
      <c r="D39" s="73"/>
      <c r="E39" s="73"/>
      <c r="F39" s="73"/>
      <c r="G39" s="73"/>
      <c r="H39" s="73"/>
      <c r="I39" s="73"/>
      <c r="J39" s="73"/>
      <c r="K39" s="73">
        <v>632500</v>
      </c>
      <c r="L39" s="73">
        <v>632500</v>
      </c>
      <c r="M39" s="73">
        <v>632500</v>
      </c>
      <c r="N39" s="73">
        <v>632500</v>
      </c>
      <c r="O39" s="73">
        <v>632500</v>
      </c>
      <c r="P39" s="71">
        <v>3162500</v>
      </c>
    </row>
    <row r="40" spans="1:16">
      <c r="A40" s="68">
        <v>2013</v>
      </c>
      <c r="B40" s="68" t="s">
        <v>100</v>
      </c>
      <c r="C40" s="72"/>
      <c r="D40" s="73"/>
      <c r="E40" s="73"/>
      <c r="F40" s="73"/>
      <c r="G40" s="73"/>
      <c r="H40" s="73"/>
      <c r="I40" s="73"/>
      <c r="J40" s="73"/>
      <c r="K40" s="73"/>
      <c r="L40" s="73"/>
      <c r="M40" s="73"/>
      <c r="N40" s="73"/>
      <c r="O40" s="73"/>
      <c r="P40" s="71">
        <v>0</v>
      </c>
    </row>
    <row r="41" spans="1:16">
      <c r="A41" s="68">
        <v>2014</v>
      </c>
      <c r="B41" s="68" t="s">
        <v>101</v>
      </c>
      <c r="C41" s="72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3"/>
      <c r="O41" s="73"/>
      <c r="P41" s="71">
        <v>2575000</v>
      </c>
    </row>
    <row r="42" spans="1:16">
      <c r="A42" s="68">
        <v>2015</v>
      </c>
      <c r="B42" s="68" t="s">
        <v>102</v>
      </c>
      <c r="C42" s="72">
        <v>0</v>
      </c>
      <c r="D42" s="73"/>
      <c r="E42" s="73"/>
      <c r="F42" s="73"/>
      <c r="G42" s="73"/>
      <c r="H42" s="73"/>
      <c r="I42" s="73"/>
      <c r="J42" s="73"/>
      <c r="K42" s="73"/>
      <c r="L42" s="73"/>
      <c r="M42" s="73">
        <v>0</v>
      </c>
      <c r="N42" s="73">
        <v>0</v>
      </c>
      <c r="O42" s="73">
        <v>0</v>
      </c>
      <c r="P42" s="71">
        <v>3162500</v>
      </c>
    </row>
    <row r="43" spans="1:16">
      <c r="A43" s="68" t="s">
        <v>103</v>
      </c>
      <c r="B43" s="68" t="s">
        <v>104</v>
      </c>
      <c r="C43" s="73"/>
      <c r="D43" s="73"/>
      <c r="E43" s="73"/>
      <c r="F43" s="73"/>
      <c r="G43" s="73"/>
      <c r="H43" s="73"/>
      <c r="I43" s="73"/>
      <c r="J43" s="73"/>
      <c r="K43" s="73"/>
      <c r="L43" s="73"/>
      <c r="M43" s="73"/>
      <c r="N43" s="73"/>
      <c r="O43" s="73"/>
      <c r="P43" s="71">
        <v>0</v>
      </c>
    </row>
    <row r="44" spans="1:16">
      <c r="A44" s="68" t="s">
        <v>105</v>
      </c>
      <c r="B44" s="68" t="s">
        <v>106</v>
      </c>
      <c r="C44" s="73"/>
      <c r="D44" s="73"/>
      <c r="E44" s="73"/>
      <c r="F44" s="73"/>
      <c r="G44" s="73"/>
      <c r="H44" s="73"/>
      <c r="I44" s="73"/>
      <c r="J44" s="73"/>
      <c r="K44" s="73"/>
      <c r="L44" s="73"/>
      <c r="M44" s="73"/>
      <c r="N44" s="73"/>
      <c r="O44" s="73"/>
      <c r="P44" s="71">
        <v>0</v>
      </c>
    </row>
    <row r="45" spans="1:16">
      <c r="A45" s="68">
        <v>2016</v>
      </c>
      <c r="B45" s="68" t="s">
        <v>107</v>
      </c>
      <c r="C45" s="73">
        <v>0</v>
      </c>
      <c r="D45" s="73"/>
      <c r="E45" s="73"/>
      <c r="F45" s="73"/>
      <c r="G45" s="73"/>
      <c r="H45" s="73"/>
      <c r="I45" s="73"/>
      <c r="J45" s="73"/>
      <c r="K45" s="73"/>
      <c r="L45" s="73"/>
      <c r="M45" s="73"/>
      <c r="N45" s="73"/>
      <c r="O45" s="73"/>
      <c r="P45" s="71">
        <v>0</v>
      </c>
    </row>
    <row r="46" spans="1:16">
      <c r="A46" s="68">
        <v>2017</v>
      </c>
      <c r="B46" s="68" t="s">
        <v>108</v>
      </c>
      <c r="C46" s="73">
        <v>0</v>
      </c>
      <c r="D46" s="73"/>
      <c r="E46" s="73"/>
      <c r="F46" s="73"/>
      <c r="G46" s="73"/>
      <c r="H46" s="73"/>
      <c r="I46" s="73"/>
      <c r="J46" s="73"/>
      <c r="K46" s="73"/>
      <c r="L46" s="73"/>
      <c r="M46" s="73"/>
      <c r="N46" s="73"/>
      <c r="O46" s="73"/>
      <c r="P46" s="71">
        <v>0</v>
      </c>
    </row>
    <row r="47" spans="1:16">
      <c r="A47" s="69">
        <v>3000</v>
      </c>
      <c r="B47" s="68" t="s">
        <v>109</v>
      </c>
      <c r="C47" s="71">
        <v>0</v>
      </c>
      <c r="D47" s="71"/>
      <c r="E47" s="71"/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71">
        <v>0</v>
      </c>
    </row>
    <row r="48" spans="1:16">
      <c r="A48" s="69">
        <v>4000</v>
      </c>
      <c r="B48" s="68" t="s">
        <v>110</v>
      </c>
      <c r="C48" s="70">
        <f>'POA-05'!C38</f>
        <v>285557151.63999999</v>
      </c>
      <c r="D48" s="71"/>
      <c r="E48" s="71"/>
      <c r="F48" s="71"/>
      <c r="G48" s="71">
        <f>+C48/9</f>
        <v>31728572.404444441</v>
      </c>
      <c r="H48" s="71">
        <f>+C48/9</f>
        <v>31728572.404444441</v>
      </c>
      <c r="I48" s="71">
        <f>+C48/9</f>
        <v>31728572.404444441</v>
      </c>
      <c r="J48" s="71">
        <f>+C48/9</f>
        <v>31728572.404444441</v>
      </c>
      <c r="K48" s="71">
        <f>+C48/9</f>
        <v>31728572.404444441</v>
      </c>
      <c r="L48" s="71">
        <f>+C48/9</f>
        <v>31728572.404444441</v>
      </c>
      <c r="M48" s="71">
        <f>+C48/9</f>
        <v>31728572.404444441</v>
      </c>
      <c r="N48" s="71">
        <f>+C48/9</f>
        <v>31728572.404444441</v>
      </c>
      <c r="O48" s="71">
        <f>+C48/9</f>
        <v>31728572.404444441</v>
      </c>
      <c r="P48" s="71">
        <f>SUM(D48:O48)</f>
        <v>285557151.64000005</v>
      </c>
    </row>
    <row r="49" spans="1:16">
      <c r="A49" s="69">
        <v>5000</v>
      </c>
      <c r="B49" s="68" t="s">
        <v>111</v>
      </c>
      <c r="C49" s="70">
        <f>'POA-05'!C25</f>
        <v>183598302.36000004</v>
      </c>
      <c r="D49" s="71"/>
      <c r="E49" s="71"/>
      <c r="F49" s="71"/>
      <c r="G49" s="71">
        <f>+C49/9</f>
        <v>20399811.373333339</v>
      </c>
      <c r="H49" s="71">
        <f>+C49/9</f>
        <v>20399811.373333339</v>
      </c>
      <c r="I49" s="113">
        <f>+C49/9</f>
        <v>20399811.373333339</v>
      </c>
      <c r="J49" s="71">
        <f>+C49/9</f>
        <v>20399811.373333339</v>
      </c>
      <c r="K49" s="71">
        <f>+C49/9</f>
        <v>20399811.373333339</v>
      </c>
      <c r="L49" s="71">
        <f>+C49/9</f>
        <v>20399811.373333339</v>
      </c>
      <c r="M49" s="71">
        <f>+C49/9</f>
        <v>20399811.373333339</v>
      </c>
      <c r="N49" s="71">
        <f>+C49/9</f>
        <v>20399811.373333339</v>
      </c>
      <c r="O49" s="71">
        <f>+C49/9</f>
        <v>20399811.373333339</v>
      </c>
      <c r="P49" s="71">
        <f>SUM(D49:O49)</f>
        <v>183598302.36000004</v>
      </c>
    </row>
    <row r="50" spans="1:16">
      <c r="A50" s="69">
        <v>6000</v>
      </c>
      <c r="B50" s="68" t="s">
        <v>112</v>
      </c>
      <c r="C50" s="70">
        <v>0</v>
      </c>
      <c r="D50" s="71">
        <f>SUM([1]MONITOREO!D42+[1]SIG!D42+[1]EDUCACION!D42+[1]FORTALECIMIENT!D42+'[1]CALIDAD VIDA'!D40+'[1]CUENTAS AMBIENT'!D42+[1]CUENCAS!D42+'[1]CONTROL ESPECIES'!D42+[1]MARINOS!D42+[1]AGUAS!D43+[1]WAYUU!D43+[1]SEDE!D43)</f>
        <v>0</v>
      </c>
      <c r="E50" s="71">
        <v>0</v>
      </c>
      <c r="F50" s="71">
        <v>0</v>
      </c>
      <c r="G50" s="71">
        <v>0</v>
      </c>
      <c r="H50" s="71">
        <v>0</v>
      </c>
      <c r="I50" s="71">
        <v>0</v>
      </c>
      <c r="J50" s="71"/>
      <c r="K50" s="71"/>
      <c r="L50" s="71"/>
      <c r="M50" s="71"/>
      <c r="N50" s="71">
        <v>0</v>
      </c>
      <c r="O50" s="71">
        <f>SUM([1]MONITOREO!O42+[1]SIG!O42+[1]EDUCACION!O42+[1]FORTALECIMIENT!O42+'[1]CALIDAD VIDA'!O40+'[1]CUENTAS AMBIENT'!O42+[1]CUENCAS!O42+'[1]CONTROL ESPECIES'!O42+[1]MARINOS!O42+[1]AGUAS!O43+[1]WAYUU!O43+[1]SEDE!O43)</f>
        <v>0</v>
      </c>
      <c r="P50" s="71">
        <f>SUM(D50:O50)</f>
        <v>0</v>
      </c>
    </row>
    <row r="51" spans="1:16">
      <c r="A51" s="69">
        <v>7000</v>
      </c>
      <c r="B51" s="68" t="s">
        <v>113</v>
      </c>
      <c r="C51" s="70"/>
      <c r="D51" s="71">
        <f>SUM([1]MONITOREO!D43+[1]SIG!D43+[1]EDUCACION!D43+[1]FORTALECIMIENT!D43+'[1]CALIDAD VIDA'!D41+'[1]CUENTAS AMBIENT'!D43+[1]CUENCAS!D43+'[1]CONTROL ESPECIES'!D43+[1]MARINOS!D43+[1]AGUAS!D44+[1]WAYUU!D44+[1]SEDE!D44)</f>
        <v>0</v>
      </c>
      <c r="E51" s="71">
        <f>SUM([1]MONITOREO!E43+[1]SIG!E43+[1]EDUCACION!E43+[1]FORTALECIMIENT!E43+'[1]CALIDAD VIDA'!E41+'[1]CUENTAS AMBIENT'!E43+[1]CUENCAS!E43+'[1]CONTROL ESPECIES'!E43+[1]MARINOS!E43+[1]AGUAS!E44+[1]WAYUU!E44+[1]SEDE!E44)</f>
        <v>0</v>
      </c>
      <c r="F51" s="71">
        <v>0</v>
      </c>
      <c r="G51" s="71">
        <f>SUM([1]MONITOREO!G43+[1]SIG!G43+[1]EDUCACION!G43+[1]FORTALECIMIENT!G43+'[1]CALIDAD VIDA'!G41+'[1]CUENTAS AMBIENT'!G43+[1]CUENCAS!G43+'[1]CONTROL ESPECIES'!G43+[1]MARINOS!G43+[1]AGUAS!G44+[1]WAYUU!G44+[1]SEDE!G44)</f>
        <v>0</v>
      </c>
      <c r="H51" s="71">
        <v>0</v>
      </c>
      <c r="I51" s="71">
        <f>SUM([1]MONITOREO!I43+[1]SIG!I43+[1]EDUCACION!I43+[1]FORTALECIMIENT!I43+'[1]CALIDAD VIDA'!I41+'[1]CUENTAS AMBIENT'!I43+[1]CUENCAS!I43+'[1]CONTROL ESPECIES'!I43+[1]MARINOS!I43+[1]AGUAS!I44+[1]WAYUU!I44+[1]SEDE!I44)</f>
        <v>0</v>
      </c>
      <c r="J51" s="71">
        <v>0</v>
      </c>
      <c r="K51" s="71">
        <f>SUM([1]MONITOREO!K43+[1]SIG!K43+[1]EDUCACION!K43+[1]FORTALECIMIENT!K43+'[1]CALIDAD VIDA'!K41+'[1]CUENTAS AMBIENT'!K43+[1]CUENCAS!K43+'[1]CONTROL ESPECIES'!K43+[1]MARINOS!K43+[1]AGUAS!K44+[1]WAYUU!K44+[1]SEDE!K44)</f>
        <v>0</v>
      </c>
      <c r="L51" s="71">
        <v>0</v>
      </c>
      <c r="M51" s="71">
        <f>SUM([1]MONITOREO!M43+[1]SIG!M43+[1]EDUCACION!M43+[1]FORTALECIMIENT!M43+'[1]CALIDAD VIDA'!M41+'[1]CUENTAS AMBIENT'!M43+[1]CUENCAS!M43+'[1]CONTROL ESPECIES'!M43+[1]MARINOS!M43+[1]AGUAS!M44+[1]WAYUU!M44+[1]SEDE!M44)</f>
        <v>0</v>
      </c>
      <c r="N51" s="71">
        <f>SUM([1]MONITOREO!N43+[1]SIG!N43+[1]EDUCACION!N43+[1]FORTALECIMIENT!N43+'[1]CALIDAD VIDA'!N41+'[1]CUENTAS AMBIENT'!N43+[1]CUENCAS!N43+'[1]CONTROL ESPECIES'!N43+[1]MARINOS!N43+[1]AGUAS!N44+[1]WAYUU!N44+[1]SEDE!N44)</f>
        <v>0</v>
      </c>
      <c r="O51" s="71">
        <f>SUM([1]MONITOREO!O43+[1]SIG!O43+[1]EDUCACION!O43+[1]FORTALECIMIENT!O43+'[1]CALIDAD VIDA'!O41+'[1]CUENTAS AMBIENT'!O43+[1]CUENCAS!O43+'[1]CONTROL ESPECIES'!O43+[1]MARINOS!O43+[1]AGUAS!O44+[1]WAYUU!O44+[1]SEDE!O44)</f>
        <v>0</v>
      </c>
      <c r="P51" s="71">
        <f>SUM(D51:O51)</f>
        <v>0</v>
      </c>
    </row>
    <row r="52" spans="1:16">
      <c r="A52" s="98"/>
      <c r="B52" s="98" t="s">
        <v>29</v>
      </c>
      <c r="C52" s="70">
        <f>+C13+C16+C47+C48+C49+C50+C51</f>
        <v>730244796.25332499</v>
      </c>
      <c r="D52" s="70">
        <f>+D16+D13</f>
        <v>0</v>
      </c>
      <c r="E52" s="70">
        <f t="shared" ref="E52:O52" si="0">+E16+E13</f>
        <v>48300000</v>
      </c>
      <c r="F52" s="70">
        <f t="shared" si="0"/>
        <v>5361619</v>
      </c>
      <c r="G52" s="70">
        <f>+G14+G17+G18+G48+G49</f>
        <v>78210002.777777776</v>
      </c>
      <c r="H52" s="70">
        <f t="shared" si="0"/>
        <v>68361619</v>
      </c>
      <c r="I52" s="70">
        <f t="shared" si="0"/>
        <v>5361619</v>
      </c>
      <c r="J52" s="70">
        <f>+J16+J13+J50</f>
        <v>5361619</v>
      </c>
      <c r="K52" s="70">
        <f t="shared" si="0"/>
        <v>20452249.450665001</v>
      </c>
      <c r="L52" s="70">
        <f t="shared" si="0"/>
        <v>20452249.450665001</v>
      </c>
      <c r="M52" s="70">
        <f t="shared" si="0"/>
        <v>20452249.450665001</v>
      </c>
      <c r="N52" s="70">
        <f t="shared" si="0"/>
        <v>20452249.450665001</v>
      </c>
      <c r="O52" s="70">
        <f t="shared" si="0"/>
        <v>20452249.450665001</v>
      </c>
      <c r="P52" s="70">
        <f>+P13+P16+P48+P50+P49</f>
        <v>730244796.2533251</v>
      </c>
    </row>
    <row r="53" spans="1:16">
      <c r="P53" s="64"/>
    </row>
    <row r="54" spans="1:16">
      <c r="C54" s="64"/>
      <c r="P54" s="64"/>
    </row>
    <row r="55" spans="1:16">
      <c r="J55" s="61">
        <v>41</v>
      </c>
      <c r="K55" s="61">
        <v>41</v>
      </c>
      <c r="M55" s="61">
        <v>18</v>
      </c>
    </row>
  </sheetData>
  <mergeCells count="12">
    <mergeCell ref="A9:P9"/>
    <mergeCell ref="D11:O11"/>
    <mergeCell ref="A11:A12"/>
    <mergeCell ref="B11:B12"/>
    <mergeCell ref="C11:C12"/>
    <mergeCell ref="P11:P12"/>
    <mergeCell ref="A1:C6"/>
    <mergeCell ref="D1:I4"/>
    <mergeCell ref="D5:F5"/>
    <mergeCell ref="G5:I5"/>
    <mergeCell ref="D6:F6"/>
    <mergeCell ref="G6:I6"/>
  </mergeCells>
  <phoneticPr fontId="0" type="noConversion"/>
  <printOptions horizontalCentered="1" verticalCentered="1"/>
  <pageMargins left="0.98425196850393704" right="0.98425196850393704" top="0.98425196850393704" bottom="0.98425196850393704" header="0" footer="0"/>
  <pageSetup paperSize="119" scale="70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T76"/>
  <sheetViews>
    <sheetView topLeftCell="A44" workbookViewId="0">
      <selection activeCell="G67" sqref="G67"/>
    </sheetView>
  </sheetViews>
  <sheetFormatPr baseColWidth="10" defaultRowHeight="12.75"/>
  <cols>
    <col min="1" max="1" width="6.28515625" customWidth="1"/>
    <col min="2" max="2" width="18.7109375" bestFit="1" customWidth="1"/>
    <col min="3" max="3" width="11.140625" customWidth="1"/>
    <col min="4" max="4" width="10.140625" customWidth="1"/>
    <col min="5" max="5" width="10.42578125" customWidth="1"/>
    <col min="6" max="6" width="10.140625" customWidth="1"/>
    <col min="7" max="7" width="10.42578125" customWidth="1"/>
    <col min="8" max="8" width="10.28515625" customWidth="1"/>
    <col min="9" max="9" width="10" customWidth="1"/>
    <col min="10" max="10" width="13.140625" customWidth="1"/>
    <col min="11" max="12" width="10.7109375" customWidth="1"/>
    <col min="13" max="14" width="10" customWidth="1"/>
    <col min="15" max="15" width="11.28515625" customWidth="1"/>
    <col min="16" max="16" width="10" customWidth="1"/>
    <col min="17" max="17" width="10.7109375" customWidth="1"/>
    <col min="18" max="18" width="12.28515625" customWidth="1"/>
  </cols>
  <sheetData>
    <row r="1" spans="1:20" ht="15.75" customHeight="1">
      <c r="A1" s="218"/>
      <c r="B1" s="219"/>
      <c r="C1" s="220"/>
      <c r="D1" s="227" t="s">
        <v>271</v>
      </c>
      <c r="E1" s="228"/>
      <c r="F1" s="228"/>
      <c r="G1" s="228"/>
      <c r="H1" s="228"/>
      <c r="I1" s="229"/>
      <c r="J1" s="182"/>
    </row>
    <row r="2" spans="1:20" ht="15.75" customHeight="1">
      <c r="A2" s="221"/>
      <c r="B2" s="222"/>
      <c r="C2" s="223"/>
      <c r="D2" s="230"/>
      <c r="E2" s="231"/>
      <c r="F2" s="231"/>
      <c r="G2" s="231"/>
      <c r="H2" s="231"/>
      <c r="I2" s="232"/>
      <c r="J2" s="182"/>
    </row>
    <row r="3" spans="1:20" ht="15" customHeight="1">
      <c r="A3" s="221"/>
      <c r="B3" s="222"/>
      <c r="C3" s="223"/>
      <c r="D3" s="230"/>
      <c r="E3" s="231"/>
      <c r="F3" s="231"/>
      <c r="G3" s="231"/>
      <c r="H3" s="231"/>
      <c r="I3" s="232"/>
      <c r="J3" s="182" t="s">
        <v>272</v>
      </c>
    </row>
    <row r="4" spans="1:20" ht="15.75" customHeight="1">
      <c r="A4" s="221"/>
      <c r="B4" s="222"/>
      <c r="C4" s="223"/>
      <c r="D4" s="233"/>
      <c r="E4" s="234"/>
      <c r="F4" s="234"/>
      <c r="G4" s="234"/>
      <c r="H4" s="234"/>
      <c r="I4" s="235"/>
      <c r="J4" s="182" t="s">
        <v>273</v>
      </c>
    </row>
    <row r="5" spans="1:20" ht="16.5" customHeight="1">
      <c r="A5" s="221"/>
      <c r="B5" s="222"/>
      <c r="C5" s="223"/>
      <c r="D5" s="236" t="s">
        <v>274</v>
      </c>
      <c r="E5" s="237"/>
      <c r="F5" s="238"/>
      <c r="G5" s="236" t="s">
        <v>275</v>
      </c>
      <c r="H5" s="237"/>
      <c r="I5" s="237"/>
      <c r="J5" s="182"/>
    </row>
    <row r="6" spans="1:20" ht="15" customHeight="1">
      <c r="A6" s="224"/>
      <c r="B6" s="225"/>
      <c r="C6" s="226"/>
      <c r="D6" s="236">
        <v>0</v>
      </c>
      <c r="E6" s="237"/>
      <c r="F6" s="238"/>
      <c r="G6" s="236" t="s">
        <v>276</v>
      </c>
      <c r="H6" s="237"/>
      <c r="I6" s="237"/>
      <c r="J6" s="182"/>
    </row>
    <row r="7" spans="1:20">
      <c r="A7" s="294" t="s">
        <v>258</v>
      </c>
      <c r="B7" s="294"/>
      <c r="C7" s="294"/>
      <c r="D7" s="294"/>
      <c r="E7" s="294"/>
      <c r="F7" s="294"/>
      <c r="G7" s="294"/>
      <c r="H7" s="294"/>
      <c r="I7" s="294"/>
      <c r="J7" s="294"/>
      <c r="K7" s="294"/>
      <c r="L7" s="294"/>
      <c r="M7" s="294"/>
      <c r="N7" s="294"/>
      <c r="O7" s="294"/>
      <c r="P7" s="294"/>
      <c r="Q7" s="294"/>
      <c r="R7" s="294"/>
    </row>
    <row r="8" spans="1:20">
      <c r="A8" s="281" t="s">
        <v>116</v>
      </c>
      <c r="B8" s="281"/>
      <c r="C8" s="281"/>
      <c r="D8" s="281"/>
      <c r="E8" s="281"/>
      <c r="F8" s="281"/>
      <c r="G8" s="281"/>
      <c r="H8" s="281"/>
      <c r="I8" s="281"/>
      <c r="J8" s="281"/>
      <c r="K8" s="281"/>
      <c r="L8" s="281"/>
      <c r="M8" s="281"/>
      <c r="N8" s="281"/>
      <c r="O8" s="281"/>
      <c r="P8" s="281"/>
      <c r="Q8" s="281"/>
      <c r="R8" s="281"/>
    </row>
    <row r="9" spans="1:20" ht="13.5" thickBot="1">
      <c r="A9" s="63"/>
      <c r="B9" s="64"/>
      <c r="C9" s="65"/>
      <c r="D9" s="65"/>
      <c r="E9" s="65"/>
      <c r="F9" s="65"/>
      <c r="G9" s="65"/>
      <c r="H9" s="65"/>
      <c r="I9" s="65"/>
      <c r="J9" s="65"/>
      <c r="K9" s="65"/>
      <c r="L9" s="65"/>
      <c r="M9" s="65"/>
      <c r="N9" s="65"/>
      <c r="O9" s="65"/>
      <c r="P9" s="65"/>
      <c r="Q9" s="65"/>
      <c r="R9" s="66"/>
    </row>
    <row r="10" spans="1:20" ht="13.5" thickBot="1">
      <c r="A10" s="285" t="s">
        <v>49</v>
      </c>
      <c r="B10" s="287" t="s">
        <v>26</v>
      </c>
      <c r="C10" s="282" t="s">
        <v>125</v>
      </c>
      <c r="D10" s="283"/>
      <c r="E10" s="283"/>
      <c r="F10" s="283"/>
      <c r="G10" s="283"/>
      <c r="H10" s="283"/>
      <c r="I10" s="283"/>
      <c r="J10" s="283"/>
      <c r="K10" s="283"/>
      <c r="L10" s="283"/>
      <c r="M10" s="283"/>
      <c r="N10" s="283"/>
      <c r="O10" s="283"/>
      <c r="P10" s="283"/>
      <c r="Q10" s="283"/>
      <c r="R10" s="295" t="s">
        <v>29</v>
      </c>
    </row>
    <row r="11" spans="1:20" ht="13.5" thickBot="1">
      <c r="A11" s="286"/>
      <c r="B11" s="288"/>
      <c r="C11" s="89" t="s">
        <v>126</v>
      </c>
      <c r="D11" s="89" t="s">
        <v>127</v>
      </c>
      <c r="E11" s="89" t="s">
        <v>128</v>
      </c>
      <c r="F11" s="89" t="s">
        <v>129</v>
      </c>
      <c r="G11" s="89" t="s">
        <v>130</v>
      </c>
      <c r="H11" s="89" t="s">
        <v>131</v>
      </c>
      <c r="I11" s="89" t="s">
        <v>244</v>
      </c>
      <c r="J11" s="89" t="s">
        <v>245</v>
      </c>
      <c r="K11" s="89" t="s">
        <v>246</v>
      </c>
      <c r="L11" s="89" t="s">
        <v>247</v>
      </c>
      <c r="M11" s="89" t="s">
        <v>248</v>
      </c>
      <c r="N11" s="89" t="s">
        <v>249</v>
      </c>
      <c r="O11" s="89" t="s">
        <v>250</v>
      </c>
      <c r="P11" s="89" t="s">
        <v>251</v>
      </c>
      <c r="Q11" s="89" t="s">
        <v>252</v>
      </c>
      <c r="R11" s="296"/>
    </row>
    <row r="12" spans="1:20">
      <c r="A12" s="86">
        <v>1000</v>
      </c>
      <c r="B12" s="87" t="s">
        <v>65</v>
      </c>
      <c r="C12" s="88">
        <f>SUM(C13:C14)</f>
        <v>5510315</v>
      </c>
      <c r="D12" s="88">
        <f>+D14</f>
        <v>5510315</v>
      </c>
      <c r="E12" s="88">
        <f>+E14+E13</f>
        <v>10871934</v>
      </c>
      <c r="F12" s="88">
        <f>+F14</f>
        <v>5510315</v>
      </c>
      <c r="G12" s="88">
        <f>+G14</f>
        <v>5510317</v>
      </c>
      <c r="H12" s="88">
        <f>+H13+H14</f>
        <v>10871934</v>
      </c>
      <c r="I12" s="88">
        <f>+I13+I14</f>
        <v>10871934</v>
      </c>
      <c r="J12" s="88">
        <f>+J13+J14</f>
        <v>10871934</v>
      </c>
      <c r="K12" s="88">
        <f>+K14+K13</f>
        <v>10871934</v>
      </c>
      <c r="L12" s="88">
        <f>+L14</f>
        <v>5510315</v>
      </c>
      <c r="M12" s="88">
        <f>+M13</f>
        <v>5361619</v>
      </c>
      <c r="N12" s="88">
        <f>+N13</f>
        <v>5361619</v>
      </c>
      <c r="O12" s="88">
        <f>+O13</f>
        <v>5361619</v>
      </c>
      <c r="P12" s="88">
        <f>+P13</f>
        <v>5361619</v>
      </c>
      <c r="Q12" s="88">
        <f>+Q13</f>
        <v>5361619</v>
      </c>
      <c r="R12" s="71">
        <f>+C12+D12+E12+F12+G12+H12+I12+J12+K12+L12+M12+N12+O12+P12+Q12</f>
        <v>108719342</v>
      </c>
      <c r="S12" s="111"/>
      <c r="T12" s="111"/>
    </row>
    <row r="13" spans="1:20">
      <c r="A13" s="68">
        <v>1001</v>
      </c>
      <c r="B13" s="68" t="s">
        <v>66</v>
      </c>
      <c r="C13" s="73">
        <v>0</v>
      </c>
      <c r="D13" s="73">
        <v>0</v>
      </c>
      <c r="E13" s="73">
        <v>5361619</v>
      </c>
      <c r="F13" s="73">
        <v>0</v>
      </c>
      <c r="G13" s="73">
        <v>0</v>
      </c>
      <c r="H13" s="73">
        <v>5361619</v>
      </c>
      <c r="I13" s="73">
        <v>5361619</v>
      </c>
      <c r="J13" s="73">
        <v>5361619</v>
      </c>
      <c r="K13" s="73">
        <v>5361619</v>
      </c>
      <c r="L13" s="202">
        <v>0</v>
      </c>
      <c r="M13" s="73">
        <v>5361619</v>
      </c>
      <c r="N13" s="73">
        <v>5361619</v>
      </c>
      <c r="O13" s="73">
        <v>5361619</v>
      </c>
      <c r="P13" s="73">
        <v>5361619</v>
      </c>
      <c r="Q13" s="73">
        <v>5361619</v>
      </c>
      <c r="R13" s="73">
        <f>+H13+I13+J13+K13+E13+M13+N13+O13+P13+Q13</f>
        <v>53616190</v>
      </c>
      <c r="S13" s="111"/>
    </row>
    <row r="14" spans="1:20">
      <c r="A14" s="68">
        <v>1002</v>
      </c>
      <c r="B14" s="68" t="s">
        <v>67</v>
      </c>
      <c r="C14" s="73">
        <v>5510315</v>
      </c>
      <c r="D14" s="73">
        <v>5510315</v>
      </c>
      <c r="E14" s="73">
        <v>5510315</v>
      </c>
      <c r="F14" s="73">
        <v>5510315</v>
      </c>
      <c r="G14" s="73">
        <v>5510317</v>
      </c>
      <c r="H14" s="73">
        <v>5510315</v>
      </c>
      <c r="I14" s="73">
        <v>5510315</v>
      </c>
      <c r="J14" s="73">
        <v>5510315</v>
      </c>
      <c r="K14" s="73">
        <v>5510315</v>
      </c>
      <c r="L14" s="73">
        <v>5510315</v>
      </c>
      <c r="M14" s="73">
        <v>0</v>
      </c>
      <c r="N14" s="73">
        <v>0</v>
      </c>
      <c r="O14" s="73">
        <v>0</v>
      </c>
      <c r="P14" s="73">
        <v>0</v>
      </c>
      <c r="Q14" s="73">
        <v>0</v>
      </c>
      <c r="R14" s="73">
        <v>55103152</v>
      </c>
      <c r="S14" s="111"/>
    </row>
    <row r="15" spans="1:20">
      <c r="A15" s="69">
        <v>2000</v>
      </c>
      <c r="B15" s="68" t="s">
        <v>68</v>
      </c>
      <c r="C15" s="71">
        <f>+C17</f>
        <v>12075000</v>
      </c>
      <c r="D15" s="71">
        <f>+D16</f>
        <v>6000000</v>
      </c>
      <c r="E15" s="71">
        <f>+E16</f>
        <v>3800000</v>
      </c>
      <c r="F15" s="71">
        <f>+F17</f>
        <v>12075000</v>
      </c>
      <c r="G15" s="71">
        <f>+G17</f>
        <v>12075000</v>
      </c>
      <c r="H15" s="71">
        <f>+H17</f>
        <v>15000000</v>
      </c>
      <c r="I15" s="71">
        <v>120000</v>
      </c>
      <c r="J15" s="71">
        <v>0</v>
      </c>
      <c r="K15" s="71">
        <f>+K17</f>
        <v>19000000</v>
      </c>
      <c r="L15" s="71">
        <f>+L17</f>
        <v>19000000</v>
      </c>
      <c r="M15" s="71">
        <f>+M17</f>
        <v>19000000</v>
      </c>
      <c r="N15" s="71">
        <f>+N29</f>
        <v>7425000</v>
      </c>
      <c r="O15" s="71">
        <f>+O17+O34</f>
        <v>19262500</v>
      </c>
      <c r="P15" s="71">
        <f>+P16+P37</f>
        <v>4375000</v>
      </c>
      <c r="Q15" s="71">
        <f>+Q38</f>
        <v>3162500</v>
      </c>
      <c r="R15" s="71">
        <f>+C15+D15+E15+F15+G15+H15+K15+L15+M15+N15+O15+P15+Q15+I15</f>
        <v>152370000</v>
      </c>
    </row>
    <row r="16" spans="1:20">
      <c r="A16" s="68">
        <v>2001</v>
      </c>
      <c r="B16" s="68" t="s">
        <v>69</v>
      </c>
      <c r="C16" s="73">
        <v>0</v>
      </c>
      <c r="D16" s="73">
        <v>6000000</v>
      </c>
      <c r="E16" s="73">
        <v>3800000</v>
      </c>
      <c r="F16" s="73">
        <v>0</v>
      </c>
      <c r="G16" s="73">
        <v>0</v>
      </c>
      <c r="H16" s="73">
        <v>0</v>
      </c>
      <c r="I16" s="73">
        <v>0</v>
      </c>
      <c r="J16" s="73">
        <v>0</v>
      </c>
      <c r="K16" s="73">
        <v>0</v>
      </c>
      <c r="L16" s="73">
        <v>0</v>
      </c>
      <c r="M16" s="73">
        <v>0</v>
      </c>
      <c r="N16" s="73">
        <v>0</v>
      </c>
      <c r="O16" s="73">
        <v>0</v>
      </c>
      <c r="P16" s="73">
        <v>1800000</v>
      </c>
      <c r="Q16" s="73">
        <v>0</v>
      </c>
      <c r="R16" s="73">
        <v>0</v>
      </c>
    </row>
    <row r="17" spans="1:18">
      <c r="A17" s="68">
        <v>2002</v>
      </c>
      <c r="B17" s="68" t="s">
        <v>121</v>
      </c>
      <c r="C17" s="73">
        <v>12075000</v>
      </c>
      <c r="D17" s="73"/>
      <c r="E17" s="73"/>
      <c r="F17" s="73">
        <v>12075000</v>
      </c>
      <c r="G17" s="73">
        <v>12075000</v>
      </c>
      <c r="H17" s="73">
        <v>15000000</v>
      </c>
      <c r="I17" s="73">
        <v>0</v>
      </c>
      <c r="J17" s="73">
        <v>0</v>
      </c>
      <c r="K17" s="73">
        <v>19000000</v>
      </c>
      <c r="L17" s="73">
        <v>19000000</v>
      </c>
      <c r="M17" s="73">
        <v>19000000</v>
      </c>
      <c r="N17" s="73">
        <v>0</v>
      </c>
      <c r="O17" s="73">
        <v>12075000</v>
      </c>
      <c r="P17" s="73"/>
      <c r="Q17" s="73">
        <v>0</v>
      </c>
      <c r="R17" s="73">
        <v>0</v>
      </c>
    </row>
    <row r="18" spans="1:18">
      <c r="A18" s="68" t="s">
        <v>70</v>
      </c>
      <c r="B18" s="68" t="s">
        <v>71</v>
      </c>
      <c r="C18" s="73"/>
      <c r="D18" s="73"/>
      <c r="E18" s="73"/>
      <c r="F18" s="73"/>
      <c r="G18" s="73"/>
      <c r="H18" s="73"/>
      <c r="I18" s="73">
        <v>120000</v>
      </c>
      <c r="J18" s="73"/>
      <c r="K18" s="73"/>
      <c r="L18" s="73">
        <v>0</v>
      </c>
      <c r="M18" s="73">
        <v>0</v>
      </c>
      <c r="N18" s="73"/>
      <c r="O18" s="73"/>
      <c r="P18" s="73"/>
      <c r="Q18" s="73"/>
      <c r="R18" s="71">
        <v>0</v>
      </c>
    </row>
    <row r="19" spans="1:18">
      <c r="A19" s="68" t="s">
        <v>72</v>
      </c>
      <c r="B19" s="68" t="s">
        <v>73</v>
      </c>
      <c r="C19" s="73"/>
      <c r="D19" s="73"/>
      <c r="E19" s="73"/>
      <c r="F19" s="73"/>
      <c r="G19" s="73"/>
      <c r="H19" s="73"/>
      <c r="I19" s="73"/>
      <c r="J19" s="73"/>
      <c r="K19" s="73"/>
      <c r="L19" s="73">
        <v>0</v>
      </c>
      <c r="M19" s="73">
        <v>0</v>
      </c>
      <c r="N19" s="73"/>
      <c r="O19" s="73"/>
      <c r="P19" s="73"/>
      <c r="Q19" s="73"/>
      <c r="R19" s="71">
        <v>0</v>
      </c>
    </row>
    <row r="20" spans="1:18">
      <c r="A20" s="68" t="s">
        <v>74</v>
      </c>
      <c r="B20" s="68" t="s">
        <v>75</v>
      </c>
      <c r="C20" s="73"/>
      <c r="D20" s="73"/>
      <c r="E20" s="73"/>
      <c r="F20" s="73"/>
      <c r="G20" s="73"/>
      <c r="H20" s="73"/>
      <c r="I20" s="73"/>
      <c r="J20" s="73"/>
      <c r="K20" s="73"/>
      <c r="L20" s="73">
        <v>0</v>
      </c>
      <c r="M20" s="73">
        <v>0</v>
      </c>
      <c r="N20" s="73"/>
      <c r="O20" s="73"/>
      <c r="P20" s="73"/>
      <c r="Q20" s="73"/>
      <c r="R20" s="71">
        <v>0</v>
      </c>
    </row>
    <row r="21" spans="1:18" ht="21.75">
      <c r="A21" s="68">
        <v>2003</v>
      </c>
      <c r="B21" s="74" t="s">
        <v>76</v>
      </c>
      <c r="C21" s="73"/>
      <c r="D21" s="73"/>
      <c r="E21" s="73"/>
      <c r="F21" s="73"/>
      <c r="G21" s="73"/>
      <c r="H21" s="73"/>
      <c r="I21" s="73"/>
      <c r="J21" s="73"/>
      <c r="K21" s="73"/>
      <c r="L21" s="73">
        <v>0</v>
      </c>
      <c r="M21" s="73">
        <v>0</v>
      </c>
      <c r="N21" s="73"/>
      <c r="O21" s="73"/>
      <c r="P21" s="73"/>
      <c r="Q21" s="73"/>
      <c r="R21" s="71">
        <v>0</v>
      </c>
    </row>
    <row r="22" spans="1:18">
      <c r="A22" s="68">
        <v>2004</v>
      </c>
      <c r="B22" s="68" t="s">
        <v>77</v>
      </c>
      <c r="C22" s="73">
        <v>0</v>
      </c>
      <c r="D22" s="73">
        <v>0</v>
      </c>
      <c r="E22" s="73">
        <v>0</v>
      </c>
      <c r="F22" s="73">
        <v>0</v>
      </c>
      <c r="G22" s="73">
        <v>0</v>
      </c>
      <c r="H22" s="73">
        <v>0</v>
      </c>
      <c r="I22" s="73">
        <v>0</v>
      </c>
      <c r="J22" s="73">
        <v>0</v>
      </c>
      <c r="K22" s="73"/>
      <c r="L22" s="73">
        <v>0</v>
      </c>
      <c r="M22" s="73">
        <v>0</v>
      </c>
      <c r="N22" s="73">
        <v>0</v>
      </c>
      <c r="O22" s="73">
        <v>0</v>
      </c>
      <c r="P22" s="73">
        <v>0</v>
      </c>
      <c r="Q22" s="73">
        <v>0</v>
      </c>
      <c r="R22" s="71">
        <v>0</v>
      </c>
    </row>
    <row r="23" spans="1:18">
      <c r="A23" s="68" t="s">
        <v>78</v>
      </c>
      <c r="B23" s="68" t="s">
        <v>79</v>
      </c>
      <c r="C23" s="73"/>
      <c r="D23" s="73"/>
      <c r="E23" s="73"/>
      <c r="F23" s="73"/>
      <c r="G23" s="73"/>
      <c r="H23" s="73"/>
      <c r="I23" s="73"/>
      <c r="J23" s="73"/>
      <c r="K23" s="73"/>
      <c r="L23" s="73">
        <v>0</v>
      </c>
      <c r="M23" s="73">
        <v>0</v>
      </c>
      <c r="N23" s="73"/>
      <c r="O23" s="73"/>
      <c r="P23" s="73"/>
      <c r="Q23" s="73"/>
      <c r="R23" s="71">
        <v>0</v>
      </c>
    </row>
    <row r="24" spans="1:18">
      <c r="A24" s="68" t="s">
        <v>80</v>
      </c>
      <c r="B24" s="68" t="s">
        <v>81</v>
      </c>
      <c r="C24" s="73"/>
      <c r="D24" s="73"/>
      <c r="E24" s="73"/>
      <c r="F24" s="73"/>
      <c r="G24" s="73"/>
      <c r="H24" s="73"/>
      <c r="I24" s="73"/>
      <c r="J24" s="73"/>
      <c r="K24" s="73"/>
      <c r="L24" s="73">
        <v>0</v>
      </c>
      <c r="M24" s="73">
        <v>0</v>
      </c>
      <c r="N24" s="73"/>
      <c r="O24" s="73"/>
      <c r="P24" s="73"/>
      <c r="Q24" s="73"/>
      <c r="R24" s="71">
        <v>0</v>
      </c>
    </row>
    <row r="25" spans="1:18">
      <c r="A25" s="68" t="s">
        <v>82</v>
      </c>
      <c r="B25" s="68" t="s">
        <v>83</v>
      </c>
      <c r="C25" s="73"/>
      <c r="D25" s="73"/>
      <c r="E25" s="73"/>
      <c r="F25" s="73"/>
      <c r="G25" s="73"/>
      <c r="H25" s="73"/>
      <c r="I25" s="73"/>
      <c r="J25" s="73"/>
      <c r="K25" s="73"/>
      <c r="L25" s="73">
        <v>0</v>
      </c>
      <c r="M25" s="73">
        <v>0</v>
      </c>
      <c r="N25" s="73"/>
      <c r="O25" s="73"/>
      <c r="P25" s="73"/>
      <c r="Q25" s="73"/>
      <c r="R25" s="71">
        <v>0</v>
      </c>
    </row>
    <row r="26" spans="1:18">
      <c r="A26" s="68">
        <v>2005</v>
      </c>
      <c r="B26" s="68" t="s">
        <v>84</v>
      </c>
      <c r="C26" s="73">
        <v>0</v>
      </c>
      <c r="D26" s="73">
        <v>0</v>
      </c>
      <c r="E26" s="73">
        <v>0</v>
      </c>
      <c r="F26" s="73">
        <v>0</v>
      </c>
      <c r="G26" s="73">
        <v>0</v>
      </c>
      <c r="H26" s="73">
        <v>0</v>
      </c>
      <c r="I26" s="73">
        <v>0</v>
      </c>
      <c r="J26" s="73">
        <v>0</v>
      </c>
      <c r="K26" s="73">
        <v>0</v>
      </c>
      <c r="L26" s="73">
        <v>0</v>
      </c>
      <c r="M26" s="73">
        <v>0</v>
      </c>
      <c r="N26" s="73">
        <v>0</v>
      </c>
      <c r="O26" s="73">
        <v>0</v>
      </c>
      <c r="P26" s="73">
        <v>0</v>
      </c>
      <c r="Q26" s="73">
        <v>0</v>
      </c>
      <c r="R26" s="71">
        <v>0</v>
      </c>
    </row>
    <row r="27" spans="1:18">
      <c r="A27" s="68" t="s">
        <v>85</v>
      </c>
      <c r="B27" s="68" t="s">
        <v>86</v>
      </c>
      <c r="C27" s="73"/>
      <c r="D27" s="73"/>
      <c r="E27" s="73"/>
      <c r="F27" s="73"/>
      <c r="G27" s="73"/>
      <c r="H27" s="73"/>
      <c r="I27" s="73"/>
      <c r="J27" s="73"/>
      <c r="K27" s="73"/>
      <c r="L27" s="73">
        <v>0</v>
      </c>
      <c r="M27" s="73">
        <v>0</v>
      </c>
      <c r="N27" s="73">
        <v>0</v>
      </c>
      <c r="O27" s="73">
        <v>0</v>
      </c>
      <c r="P27" s="73">
        <v>0</v>
      </c>
      <c r="Q27" s="73">
        <v>0</v>
      </c>
      <c r="R27" s="71">
        <v>0</v>
      </c>
    </row>
    <row r="28" spans="1:18">
      <c r="A28" s="68" t="s">
        <v>87</v>
      </c>
      <c r="B28" s="68" t="s">
        <v>88</v>
      </c>
      <c r="C28" s="73"/>
      <c r="D28" s="73"/>
      <c r="E28" s="73"/>
      <c r="F28" s="73"/>
      <c r="G28" s="73"/>
      <c r="H28" s="73"/>
      <c r="I28" s="73"/>
      <c r="J28" s="73"/>
      <c r="K28" s="73"/>
      <c r="L28" s="73">
        <v>0</v>
      </c>
      <c r="M28" s="73">
        <v>0</v>
      </c>
      <c r="N28" s="73">
        <v>0</v>
      </c>
      <c r="O28" s="73">
        <v>0</v>
      </c>
      <c r="P28" s="73">
        <v>0</v>
      </c>
      <c r="Q28" s="73">
        <v>0</v>
      </c>
      <c r="R28" s="71">
        <v>0</v>
      </c>
    </row>
    <row r="29" spans="1:18">
      <c r="A29" s="68">
        <v>2006</v>
      </c>
      <c r="B29" s="68" t="s">
        <v>89</v>
      </c>
      <c r="C29" s="73"/>
      <c r="D29" s="73"/>
      <c r="E29" s="73"/>
      <c r="F29" s="73">
        <v>0</v>
      </c>
      <c r="G29" s="73">
        <v>0</v>
      </c>
      <c r="H29" s="73">
        <v>0</v>
      </c>
      <c r="I29" s="73">
        <v>0</v>
      </c>
      <c r="J29" s="73"/>
      <c r="K29" s="73"/>
      <c r="L29" s="73">
        <v>0</v>
      </c>
      <c r="M29" s="73">
        <v>0</v>
      </c>
      <c r="N29" s="73">
        <v>7425000</v>
      </c>
      <c r="O29" s="73">
        <v>0</v>
      </c>
      <c r="P29" s="73">
        <v>0</v>
      </c>
      <c r="Q29" s="73">
        <v>0</v>
      </c>
      <c r="R29" s="71">
        <v>7425000</v>
      </c>
    </row>
    <row r="30" spans="1:18">
      <c r="A30" s="68" t="s">
        <v>90</v>
      </c>
      <c r="B30" s="68" t="s">
        <v>91</v>
      </c>
      <c r="C30" s="73"/>
      <c r="D30" s="73"/>
      <c r="E30" s="73"/>
      <c r="F30" s="73"/>
      <c r="G30" s="73"/>
      <c r="H30" s="73"/>
      <c r="I30" s="73"/>
      <c r="J30" s="73"/>
      <c r="K30" s="73"/>
      <c r="L30" s="73">
        <v>0</v>
      </c>
      <c r="M30" s="73">
        <v>0</v>
      </c>
      <c r="N30" s="73">
        <v>0</v>
      </c>
      <c r="O30" s="73">
        <v>0</v>
      </c>
      <c r="P30" s="73">
        <v>0</v>
      </c>
      <c r="Q30" s="73">
        <v>0</v>
      </c>
      <c r="R30" s="71">
        <v>0</v>
      </c>
    </row>
    <row r="31" spans="1:18" ht="21.75">
      <c r="A31" s="68" t="s">
        <v>92</v>
      </c>
      <c r="B31" s="74" t="s">
        <v>117</v>
      </c>
      <c r="C31" s="73"/>
      <c r="D31" s="73"/>
      <c r="E31" s="73"/>
      <c r="F31" s="73"/>
      <c r="G31" s="73"/>
      <c r="H31" s="73"/>
      <c r="I31" s="73"/>
      <c r="J31" s="73"/>
      <c r="K31" s="73"/>
      <c r="L31" s="73">
        <v>0</v>
      </c>
      <c r="M31" s="73">
        <v>0</v>
      </c>
      <c r="N31" s="73"/>
      <c r="O31" s="73"/>
      <c r="P31" s="73"/>
      <c r="Q31" s="73"/>
      <c r="R31" s="71">
        <v>0</v>
      </c>
    </row>
    <row r="32" spans="1:18">
      <c r="A32" s="68" t="s">
        <v>93</v>
      </c>
      <c r="B32" s="68" t="s">
        <v>94</v>
      </c>
      <c r="C32" s="73"/>
      <c r="D32" s="73"/>
      <c r="E32" s="73"/>
      <c r="F32" s="73"/>
      <c r="G32" s="73"/>
      <c r="H32" s="73"/>
      <c r="I32" s="73"/>
      <c r="J32" s="73"/>
      <c r="K32" s="73"/>
      <c r="L32" s="73">
        <v>0</v>
      </c>
      <c r="M32" s="73">
        <v>0</v>
      </c>
      <c r="N32" s="73"/>
      <c r="O32" s="73"/>
      <c r="P32" s="73"/>
      <c r="Q32" s="73"/>
      <c r="R32" s="71">
        <v>0</v>
      </c>
    </row>
    <row r="33" spans="1:18">
      <c r="A33" s="68">
        <v>2007</v>
      </c>
      <c r="B33" s="74" t="s">
        <v>120</v>
      </c>
      <c r="C33" s="73">
        <v>0</v>
      </c>
      <c r="D33" s="112">
        <v>0</v>
      </c>
      <c r="E33" s="73">
        <v>0</v>
      </c>
      <c r="F33" s="73">
        <v>0</v>
      </c>
      <c r="G33" s="73">
        <v>0</v>
      </c>
      <c r="H33" s="73">
        <v>0</v>
      </c>
      <c r="I33" s="73">
        <v>0</v>
      </c>
      <c r="J33" s="73">
        <v>0</v>
      </c>
      <c r="K33" s="73">
        <v>0</v>
      </c>
      <c r="L33" s="73">
        <v>0</v>
      </c>
      <c r="M33" s="73">
        <v>0</v>
      </c>
      <c r="N33" s="73">
        <v>0</v>
      </c>
      <c r="O33" s="73">
        <v>0</v>
      </c>
      <c r="P33" s="73">
        <v>0</v>
      </c>
      <c r="Q33" s="73">
        <v>0</v>
      </c>
      <c r="R33" s="71">
        <v>0</v>
      </c>
    </row>
    <row r="34" spans="1:18" ht="21.75">
      <c r="A34" s="68">
        <v>2008</v>
      </c>
      <c r="B34" s="74" t="s">
        <v>95</v>
      </c>
      <c r="C34" s="73"/>
      <c r="D34" s="73"/>
      <c r="E34" s="73"/>
      <c r="F34" s="73"/>
      <c r="G34" s="73"/>
      <c r="H34" s="73"/>
      <c r="I34" s="73"/>
      <c r="J34" s="73"/>
      <c r="K34" s="73"/>
      <c r="L34" s="73">
        <v>0</v>
      </c>
      <c r="M34" s="73">
        <v>0</v>
      </c>
      <c r="N34" s="73"/>
      <c r="O34" s="73">
        <v>7187500</v>
      </c>
      <c r="P34" s="73"/>
      <c r="Q34" s="73"/>
      <c r="R34" s="71">
        <v>7187500</v>
      </c>
    </row>
    <row r="35" spans="1:18">
      <c r="A35" s="68">
        <v>2009</v>
      </c>
      <c r="B35" s="68" t="s">
        <v>96</v>
      </c>
      <c r="C35" s="73"/>
      <c r="D35" s="73"/>
      <c r="E35" s="73"/>
      <c r="F35" s="73"/>
      <c r="G35" s="73"/>
      <c r="H35" s="73"/>
      <c r="I35" s="73"/>
      <c r="J35" s="73"/>
      <c r="K35" s="73"/>
      <c r="L35" s="73">
        <v>0</v>
      </c>
      <c r="M35" s="73">
        <v>0</v>
      </c>
      <c r="N35" s="73"/>
      <c r="O35" s="73"/>
      <c r="P35" s="73"/>
      <c r="Q35" s="73"/>
      <c r="R35" s="71">
        <v>0</v>
      </c>
    </row>
    <row r="36" spans="1:18" ht="21.75">
      <c r="A36" s="68">
        <v>2010</v>
      </c>
      <c r="B36" s="74" t="s">
        <v>97</v>
      </c>
      <c r="C36" s="73"/>
      <c r="D36" s="73"/>
      <c r="E36" s="73"/>
      <c r="F36" s="73"/>
      <c r="G36" s="73"/>
      <c r="H36" s="73"/>
      <c r="I36" s="73"/>
      <c r="J36" s="73"/>
      <c r="K36" s="73"/>
      <c r="L36" s="73">
        <v>0</v>
      </c>
      <c r="M36" s="73">
        <v>0</v>
      </c>
      <c r="N36" s="73"/>
      <c r="O36" s="73"/>
      <c r="P36" s="73"/>
      <c r="Q36" s="73"/>
      <c r="R36" s="71">
        <v>0</v>
      </c>
    </row>
    <row r="37" spans="1:18">
      <c r="A37" s="68">
        <v>2011</v>
      </c>
      <c r="B37" s="68" t="s">
        <v>98</v>
      </c>
      <c r="C37" s="73">
        <v>0</v>
      </c>
      <c r="D37" s="73">
        <v>0</v>
      </c>
      <c r="E37" s="73">
        <v>0</v>
      </c>
      <c r="F37" s="73">
        <v>0</v>
      </c>
      <c r="G37" s="73">
        <v>0</v>
      </c>
      <c r="H37" s="73">
        <v>0</v>
      </c>
      <c r="I37" s="73">
        <v>0</v>
      </c>
      <c r="J37" s="73"/>
      <c r="K37" s="73">
        <v>0</v>
      </c>
      <c r="L37" s="73">
        <v>0</v>
      </c>
      <c r="M37" s="73">
        <v>0</v>
      </c>
      <c r="N37" s="73">
        <v>0</v>
      </c>
      <c r="O37" s="73">
        <v>0</v>
      </c>
      <c r="P37" s="73">
        <v>2575000</v>
      </c>
      <c r="Q37" s="73">
        <v>0</v>
      </c>
      <c r="R37" s="71">
        <v>2575000</v>
      </c>
    </row>
    <row r="38" spans="1:18" ht="21.75">
      <c r="A38" s="68">
        <v>2012</v>
      </c>
      <c r="B38" s="74" t="s">
        <v>99</v>
      </c>
      <c r="C38" s="73"/>
      <c r="D38" s="73"/>
      <c r="E38" s="73"/>
      <c r="F38" s="73"/>
      <c r="G38" s="73"/>
      <c r="H38" s="73"/>
      <c r="I38" s="73"/>
      <c r="J38" s="73"/>
      <c r="K38" s="73"/>
      <c r="L38" s="73">
        <v>0</v>
      </c>
      <c r="M38" s="73">
        <v>0</v>
      </c>
      <c r="N38" s="73"/>
      <c r="O38" s="73"/>
      <c r="P38" s="73"/>
      <c r="Q38" s="73">
        <v>3162500</v>
      </c>
      <c r="R38" s="71">
        <v>3162500</v>
      </c>
    </row>
    <row r="39" spans="1:18">
      <c r="A39" s="68">
        <v>2013</v>
      </c>
      <c r="B39" s="68" t="s">
        <v>100</v>
      </c>
      <c r="C39" s="73"/>
      <c r="D39" s="73"/>
      <c r="E39" s="73"/>
      <c r="F39" s="73"/>
      <c r="G39" s="73"/>
      <c r="H39" s="73"/>
      <c r="I39" s="73"/>
      <c r="J39" s="73"/>
      <c r="K39" s="73"/>
      <c r="L39" s="73">
        <v>0</v>
      </c>
      <c r="M39" s="73">
        <v>0</v>
      </c>
      <c r="N39" s="73"/>
      <c r="O39" s="73"/>
      <c r="P39" s="73"/>
      <c r="Q39" s="73"/>
      <c r="R39" s="71">
        <v>0</v>
      </c>
    </row>
    <row r="40" spans="1:18">
      <c r="A40" s="68">
        <v>2014</v>
      </c>
      <c r="B40" s="68" t="s">
        <v>101</v>
      </c>
      <c r="C40" s="73"/>
      <c r="D40" s="73"/>
      <c r="E40" s="73"/>
      <c r="F40" s="73"/>
      <c r="G40" s="73"/>
      <c r="H40" s="73"/>
      <c r="I40" s="73"/>
      <c r="J40" s="73"/>
      <c r="K40" s="73"/>
      <c r="L40" s="73">
        <v>0</v>
      </c>
      <c r="M40" s="73">
        <v>0</v>
      </c>
      <c r="N40" s="73"/>
      <c r="O40" s="73"/>
      <c r="P40" s="73"/>
      <c r="Q40" s="73"/>
      <c r="R40" s="71">
        <v>0</v>
      </c>
    </row>
    <row r="41" spans="1:18">
      <c r="A41" s="68">
        <v>2015</v>
      </c>
      <c r="B41" s="68" t="s">
        <v>102</v>
      </c>
      <c r="C41" s="73">
        <v>0</v>
      </c>
      <c r="D41" s="73">
        <v>0</v>
      </c>
      <c r="E41" s="73">
        <v>0</v>
      </c>
      <c r="F41" s="73">
        <v>0</v>
      </c>
      <c r="G41" s="73">
        <v>0</v>
      </c>
      <c r="H41" s="73">
        <v>0</v>
      </c>
      <c r="I41" s="73">
        <v>0</v>
      </c>
      <c r="J41" s="73">
        <v>0</v>
      </c>
      <c r="K41" s="73">
        <v>0</v>
      </c>
      <c r="L41" s="73">
        <v>0</v>
      </c>
      <c r="M41" s="73">
        <v>0</v>
      </c>
      <c r="N41" s="73">
        <v>0</v>
      </c>
      <c r="O41" s="73">
        <v>0</v>
      </c>
      <c r="P41" s="73">
        <v>0</v>
      </c>
      <c r="Q41" s="73">
        <v>0</v>
      </c>
      <c r="R41" s="71">
        <v>0</v>
      </c>
    </row>
    <row r="42" spans="1:18">
      <c r="A42" s="68" t="s">
        <v>103</v>
      </c>
      <c r="B42" s="68" t="s">
        <v>104</v>
      </c>
      <c r="C42" s="73"/>
      <c r="D42" s="73"/>
      <c r="E42" s="73"/>
      <c r="F42" s="73"/>
      <c r="G42" s="73"/>
      <c r="H42" s="73"/>
      <c r="I42" s="73"/>
      <c r="J42" s="73"/>
      <c r="K42" s="73"/>
      <c r="L42" s="73">
        <v>0</v>
      </c>
      <c r="M42" s="73">
        <v>0</v>
      </c>
      <c r="N42" s="73"/>
      <c r="O42" s="73"/>
      <c r="P42" s="73"/>
      <c r="Q42" s="73"/>
      <c r="R42" s="71">
        <v>0</v>
      </c>
    </row>
    <row r="43" spans="1:18">
      <c r="A43" s="68" t="s">
        <v>105</v>
      </c>
      <c r="B43" s="68" t="s">
        <v>106</v>
      </c>
      <c r="C43" s="73"/>
      <c r="D43" s="73"/>
      <c r="E43" s="73"/>
      <c r="F43" s="73"/>
      <c r="G43" s="73"/>
      <c r="H43" s="73"/>
      <c r="I43" s="73"/>
      <c r="J43" s="73"/>
      <c r="K43" s="73"/>
      <c r="L43" s="73">
        <v>0</v>
      </c>
      <c r="M43" s="73">
        <v>0</v>
      </c>
      <c r="N43" s="73"/>
      <c r="O43" s="73"/>
      <c r="P43" s="73"/>
      <c r="Q43" s="73"/>
      <c r="R43" s="71">
        <v>0</v>
      </c>
    </row>
    <row r="44" spans="1:18">
      <c r="A44" s="68">
        <v>2016</v>
      </c>
      <c r="B44" s="68" t="s">
        <v>107</v>
      </c>
      <c r="C44" s="73">
        <v>0</v>
      </c>
      <c r="D44" s="73">
        <v>0</v>
      </c>
      <c r="E44" s="73">
        <v>0</v>
      </c>
      <c r="F44" s="73">
        <v>0</v>
      </c>
      <c r="G44" s="73">
        <v>0</v>
      </c>
      <c r="H44" s="73">
        <v>0</v>
      </c>
      <c r="I44" s="73">
        <v>0</v>
      </c>
      <c r="J44" s="73">
        <v>0</v>
      </c>
      <c r="K44" s="73"/>
      <c r="L44" s="73">
        <v>0</v>
      </c>
      <c r="M44" s="73">
        <v>0</v>
      </c>
      <c r="N44" s="73">
        <v>0</v>
      </c>
      <c r="O44" s="73">
        <v>0</v>
      </c>
      <c r="P44" s="73">
        <v>0</v>
      </c>
      <c r="Q44" s="73">
        <v>0</v>
      </c>
      <c r="R44" s="71">
        <v>0</v>
      </c>
    </row>
    <row r="45" spans="1:18">
      <c r="A45" s="68">
        <v>2017</v>
      </c>
      <c r="B45" s="68" t="s">
        <v>108</v>
      </c>
      <c r="C45" s="73"/>
      <c r="D45" s="73"/>
      <c r="E45" s="73"/>
      <c r="F45" s="73"/>
      <c r="G45" s="73"/>
      <c r="H45" s="73"/>
      <c r="I45" s="73"/>
      <c r="J45" s="73"/>
      <c r="K45" s="73"/>
      <c r="L45" s="73">
        <v>0</v>
      </c>
      <c r="M45" s="73">
        <v>0</v>
      </c>
      <c r="N45" s="73">
        <v>0</v>
      </c>
      <c r="O45" s="73">
        <v>0</v>
      </c>
      <c r="P45" s="73">
        <v>0</v>
      </c>
      <c r="Q45" s="73">
        <v>0</v>
      </c>
      <c r="R45" s="71">
        <v>0</v>
      </c>
    </row>
    <row r="46" spans="1:18">
      <c r="A46" s="69">
        <v>3000</v>
      </c>
      <c r="B46" s="68" t="s">
        <v>109</v>
      </c>
      <c r="C46" s="71"/>
      <c r="D46" s="71"/>
      <c r="E46" s="71"/>
      <c r="F46" s="71"/>
      <c r="G46" s="71"/>
      <c r="H46" s="71"/>
      <c r="I46" s="71"/>
      <c r="J46" s="71"/>
      <c r="K46" s="71"/>
      <c r="L46" s="71">
        <v>0</v>
      </c>
      <c r="M46" s="71">
        <v>0</v>
      </c>
      <c r="N46" s="71">
        <v>0</v>
      </c>
      <c r="O46" s="71">
        <v>0</v>
      </c>
      <c r="P46" s="71">
        <v>0</v>
      </c>
      <c r="Q46" s="71">
        <v>0</v>
      </c>
      <c r="R46" s="71">
        <v>0</v>
      </c>
    </row>
    <row r="47" spans="1:18" s="114" customFormat="1">
      <c r="A47" s="69">
        <v>4000</v>
      </c>
      <c r="B47" s="69" t="s">
        <v>110</v>
      </c>
      <c r="C47" s="112">
        <v>0</v>
      </c>
      <c r="D47" s="112">
        <v>0</v>
      </c>
      <c r="E47" s="112">
        <v>0</v>
      </c>
      <c r="F47" s="112">
        <v>0</v>
      </c>
      <c r="G47" s="112"/>
      <c r="H47" s="112">
        <v>0</v>
      </c>
      <c r="I47" s="112"/>
      <c r="J47" s="112">
        <f>+B61-J12</f>
        <v>25640305.799999997</v>
      </c>
      <c r="K47" s="112">
        <f>+B62-K12-K15</f>
        <v>21245201.719999999</v>
      </c>
      <c r="L47" s="112">
        <f>+B63-L12-L15</f>
        <v>1048252.8599999994</v>
      </c>
      <c r="M47" s="112">
        <f>+B64-M12-M15</f>
        <v>1196948.8599999994</v>
      </c>
      <c r="N47" s="112">
        <f>+B65-N12-N15</f>
        <v>60237860.599999994</v>
      </c>
      <c r="O47" s="112">
        <f>+B66-O12-O15</f>
        <v>48400360.599999994</v>
      </c>
      <c r="P47" s="112">
        <f>+B67-P12-P15</f>
        <v>63287860.599999994</v>
      </c>
      <c r="Q47" s="112">
        <f>+B68-Q12-Q15</f>
        <v>64500360.599999994</v>
      </c>
      <c r="R47" s="71">
        <f>+J47+K47+L47+M47+N47+O47+P47+Q47</f>
        <v>285557151.63999999</v>
      </c>
    </row>
    <row r="48" spans="1:18" s="114" customFormat="1">
      <c r="A48" s="69">
        <v>5000</v>
      </c>
      <c r="B48" s="69" t="s">
        <v>111</v>
      </c>
      <c r="C48" s="112">
        <f>+B54-C12-C15</f>
        <v>33531820.720000006</v>
      </c>
      <c r="D48" s="112">
        <f>+B55-D12-D15</f>
        <v>39606820.719999999</v>
      </c>
      <c r="E48" s="112">
        <f>+B56-E12-E15</f>
        <v>36445201.719999999</v>
      </c>
      <c r="F48" s="112">
        <f>+B57-F15-F14</f>
        <v>18926924.799999997</v>
      </c>
      <c r="G48" s="112">
        <f>+B58-G12-G15</f>
        <v>18926922.799999997</v>
      </c>
      <c r="H48" s="112">
        <f>+B59-H12-H15</f>
        <v>10640305.799999997</v>
      </c>
      <c r="I48" s="112">
        <f>+B60-I12-I15</f>
        <v>25520305.799999997</v>
      </c>
      <c r="J48" s="112"/>
      <c r="K48" s="112">
        <v>0</v>
      </c>
      <c r="L48" s="112">
        <v>0</v>
      </c>
      <c r="M48" s="112">
        <v>0</v>
      </c>
      <c r="N48" s="112"/>
      <c r="O48" s="112"/>
      <c r="P48" s="112"/>
      <c r="Q48" s="112"/>
      <c r="R48" s="71">
        <f>SUM(C48:Q48)</f>
        <v>183598302.36000001</v>
      </c>
    </row>
    <row r="49" spans="1:18">
      <c r="A49" s="69">
        <v>6000</v>
      </c>
      <c r="B49" s="68" t="s">
        <v>112</v>
      </c>
      <c r="C49" s="71"/>
      <c r="D49" s="71">
        <v>0</v>
      </c>
      <c r="E49" s="71">
        <v>0</v>
      </c>
      <c r="F49" s="71">
        <v>0</v>
      </c>
      <c r="G49" s="71">
        <v>0</v>
      </c>
      <c r="H49" s="71">
        <v>0</v>
      </c>
      <c r="I49" s="71">
        <v>0</v>
      </c>
      <c r="J49" s="71">
        <v>0</v>
      </c>
      <c r="K49" s="71">
        <v>0</v>
      </c>
      <c r="L49" s="71">
        <v>0</v>
      </c>
      <c r="M49" s="71">
        <v>0</v>
      </c>
      <c r="N49" s="71">
        <v>0</v>
      </c>
      <c r="O49" s="71">
        <v>0</v>
      </c>
      <c r="P49" s="71">
        <v>0</v>
      </c>
      <c r="Q49" s="71">
        <v>0</v>
      </c>
      <c r="R49" s="71">
        <f>SUM(C49:Q49)</f>
        <v>0</v>
      </c>
    </row>
    <row r="50" spans="1:18">
      <c r="A50" s="69">
        <v>7000</v>
      </c>
      <c r="B50" s="68" t="s">
        <v>113</v>
      </c>
      <c r="C50" s="71"/>
      <c r="D50" s="71"/>
      <c r="E50" s="71">
        <v>0</v>
      </c>
      <c r="F50" s="71"/>
      <c r="G50" s="71"/>
      <c r="H50" s="71"/>
      <c r="I50" s="71"/>
      <c r="J50" s="71"/>
      <c r="K50" s="71"/>
      <c r="L50" s="71"/>
      <c r="M50" s="71"/>
      <c r="N50" s="71"/>
      <c r="O50" s="71"/>
      <c r="P50" s="71">
        <v>0</v>
      </c>
      <c r="Q50" s="71"/>
      <c r="R50" s="71">
        <f>SUM(C50:Q50)</f>
        <v>0</v>
      </c>
    </row>
    <row r="51" spans="1:18">
      <c r="A51" s="98"/>
      <c r="B51" s="98" t="s">
        <v>29</v>
      </c>
      <c r="C51" s="70">
        <f t="shared" ref="C51:I51" si="0">+C12+C15+C48</f>
        <v>51117135.720000006</v>
      </c>
      <c r="D51" s="70">
        <f t="shared" si="0"/>
        <v>51117135.719999999</v>
      </c>
      <c r="E51" s="70">
        <f t="shared" si="0"/>
        <v>51117135.719999999</v>
      </c>
      <c r="F51" s="70">
        <f t="shared" si="0"/>
        <v>36512239.799999997</v>
      </c>
      <c r="G51" s="70">
        <f t="shared" si="0"/>
        <v>36512239.799999997</v>
      </c>
      <c r="H51" s="70">
        <f t="shared" si="0"/>
        <v>36512239.799999997</v>
      </c>
      <c r="I51" s="70">
        <f t="shared" si="0"/>
        <v>36512239.799999997</v>
      </c>
      <c r="J51" s="70">
        <f>+J12+J47</f>
        <v>36512239.799999997</v>
      </c>
      <c r="K51" s="70">
        <f t="shared" ref="K51:Q51" si="1">+K12+K15+K47</f>
        <v>51117135.719999999</v>
      </c>
      <c r="L51" s="70">
        <f t="shared" si="1"/>
        <v>25558567.859999999</v>
      </c>
      <c r="M51" s="70">
        <f t="shared" si="1"/>
        <v>25558567.859999999</v>
      </c>
      <c r="N51" s="70">
        <f t="shared" si="1"/>
        <v>73024479.599999994</v>
      </c>
      <c r="O51" s="70">
        <f t="shared" si="1"/>
        <v>73024479.599999994</v>
      </c>
      <c r="P51" s="70">
        <f t="shared" si="1"/>
        <v>73024479.599999994</v>
      </c>
      <c r="Q51" s="70">
        <f t="shared" si="1"/>
        <v>73024479.599999994</v>
      </c>
      <c r="R51" s="70">
        <f>SUM(C51:Q51)</f>
        <v>730244796.00000012</v>
      </c>
    </row>
    <row r="52" spans="1:18">
      <c r="A52" s="293"/>
      <c r="B52" s="293"/>
      <c r="C52" s="293"/>
      <c r="D52" s="293"/>
      <c r="E52" s="293"/>
      <c r="F52" s="293"/>
      <c r="G52" s="293"/>
      <c r="H52" s="293"/>
      <c r="I52" s="293"/>
      <c r="J52" s="293"/>
      <c r="K52" s="293"/>
      <c r="L52" s="293"/>
      <c r="M52" s="293"/>
      <c r="N52" s="293"/>
      <c r="O52" s="293"/>
      <c r="P52" s="293"/>
      <c r="Q52" s="293"/>
      <c r="R52" s="64">
        <v>0</v>
      </c>
    </row>
    <row r="53" spans="1:18">
      <c r="R53" s="64">
        <f>+R48+R47+R15+R12</f>
        <v>730244796</v>
      </c>
    </row>
    <row r="54" spans="1:18">
      <c r="A54">
        <v>1</v>
      </c>
      <c r="B54" s="166">
        <v>51117135.720000006</v>
      </c>
      <c r="C54" s="139"/>
      <c r="D54" s="140"/>
      <c r="E54" s="139"/>
      <c r="F54" s="139"/>
      <c r="G54" s="140"/>
      <c r="H54" s="139"/>
      <c r="I54" s="140"/>
      <c r="J54" s="139"/>
      <c r="K54" s="139"/>
      <c r="L54" s="139"/>
      <c r="M54" s="139"/>
      <c r="N54" s="139"/>
      <c r="O54" s="139"/>
      <c r="P54" s="139"/>
      <c r="Q54" s="139"/>
      <c r="R54" s="140"/>
    </row>
    <row r="55" spans="1:18">
      <c r="A55">
        <v>2</v>
      </c>
      <c r="B55" s="166">
        <v>51117135.719999999</v>
      </c>
      <c r="C55" s="140"/>
      <c r="D55" s="140"/>
      <c r="E55" s="140"/>
      <c r="F55" s="139"/>
      <c r="G55" s="140"/>
      <c r="H55" s="140"/>
      <c r="I55" s="140"/>
      <c r="J55" s="140"/>
      <c r="K55" s="140"/>
      <c r="L55" s="140"/>
      <c r="M55" s="140"/>
      <c r="N55" s="140"/>
      <c r="O55" s="139"/>
      <c r="P55" s="139"/>
      <c r="Q55" s="139"/>
      <c r="R55" s="140"/>
    </row>
    <row r="56" spans="1:18">
      <c r="A56">
        <v>3</v>
      </c>
      <c r="B56" s="166">
        <v>51117135.719999999</v>
      </c>
      <c r="C56" s="140"/>
      <c r="D56" s="140"/>
      <c r="E56" s="140"/>
      <c r="F56" s="140"/>
      <c r="G56" s="140"/>
      <c r="H56" s="140"/>
      <c r="I56" s="140"/>
      <c r="J56" s="140"/>
      <c r="K56" s="140"/>
      <c r="L56" s="140"/>
      <c r="M56" s="140"/>
      <c r="N56" s="140"/>
      <c r="O56" s="139"/>
      <c r="P56" s="139"/>
      <c r="Q56" s="139"/>
      <c r="R56" s="140"/>
    </row>
    <row r="57" spans="1:18">
      <c r="A57">
        <v>4</v>
      </c>
      <c r="B57" s="183">
        <v>36512239.799999997</v>
      </c>
    </row>
    <row r="58" spans="1:18">
      <c r="A58">
        <v>5</v>
      </c>
      <c r="B58" s="183">
        <v>36512239.799999997</v>
      </c>
      <c r="J58" s="111"/>
    </row>
    <row r="59" spans="1:18">
      <c r="A59">
        <v>6</v>
      </c>
      <c r="B59" s="183">
        <v>36512239.799999997</v>
      </c>
      <c r="F59" s="119"/>
      <c r="G59" s="119"/>
      <c r="H59" s="119"/>
      <c r="I59" s="141"/>
      <c r="J59" s="119"/>
      <c r="K59" s="142"/>
    </row>
    <row r="60" spans="1:18">
      <c r="A60">
        <v>7</v>
      </c>
      <c r="B60" s="183">
        <v>36512239.799999997</v>
      </c>
      <c r="F60" s="119"/>
      <c r="G60" s="142"/>
      <c r="H60" s="119"/>
      <c r="I60" s="141"/>
      <c r="J60" s="119"/>
      <c r="K60" s="142"/>
    </row>
    <row r="61" spans="1:18">
      <c r="A61">
        <v>8</v>
      </c>
      <c r="B61" s="183">
        <v>36512239.799999997</v>
      </c>
      <c r="I61" s="140"/>
    </row>
    <row r="62" spans="1:18">
      <c r="A62">
        <v>9</v>
      </c>
      <c r="B62" s="166">
        <v>51117135.719999999</v>
      </c>
    </row>
    <row r="63" spans="1:18">
      <c r="A63">
        <v>10</v>
      </c>
      <c r="B63" s="166">
        <v>25558567.859999999</v>
      </c>
    </row>
    <row r="64" spans="1:18">
      <c r="A64">
        <v>11</v>
      </c>
      <c r="B64" s="166">
        <v>25558567.859999999</v>
      </c>
    </row>
    <row r="65" spans="1:2">
      <c r="A65">
        <v>12</v>
      </c>
      <c r="B65" s="166">
        <v>73024479.599999994</v>
      </c>
    </row>
    <row r="66" spans="1:2">
      <c r="A66">
        <v>13</v>
      </c>
      <c r="B66" s="166">
        <v>73024479.599999994</v>
      </c>
    </row>
    <row r="67" spans="1:2">
      <c r="A67">
        <v>14</v>
      </c>
      <c r="B67" s="166">
        <v>73024479.599999994</v>
      </c>
    </row>
    <row r="68" spans="1:2">
      <c r="A68">
        <v>15</v>
      </c>
      <c r="B68" s="166">
        <v>73024479.599999994</v>
      </c>
    </row>
    <row r="70" spans="1:2">
      <c r="B70" s="175">
        <v>730244796.00000012</v>
      </c>
    </row>
    <row r="71" spans="1:2">
      <c r="B71" s="111"/>
    </row>
    <row r="74" spans="1:2">
      <c r="B74" s="139">
        <f>+C48+D48+E48+F48+G48+H48+I48</f>
        <v>183598302.36000001</v>
      </c>
    </row>
    <row r="76" spans="1:2">
      <c r="B76" s="111"/>
    </row>
  </sheetData>
  <mergeCells count="13">
    <mergeCell ref="A1:C6"/>
    <mergeCell ref="D1:I4"/>
    <mergeCell ref="D5:F5"/>
    <mergeCell ref="G5:I5"/>
    <mergeCell ref="D6:F6"/>
    <mergeCell ref="G6:I6"/>
    <mergeCell ref="A52:Q52"/>
    <mergeCell ref="A7:R7"/>
    <mergeCell ref="A8:R8"/>
    <mergeCell ref="A10:A11"/>
    <mergeCell ref="B10:B11"/>
    <mergeCell ref="C10:Q10"/>
    <mergeCell ref="R10:R11"/>
  </mergeCells>
  <phoneticPr fontId="33" type="noConversion"/>
  <printOptions horizontalCentered="1" verticalCentered="1"/>
  <pageMargins left="0.9055118110236221" right="0.9055118110236221" top="0.94488188976377963" bottom="0.94488188976377963" header="0" footer="0"/>
  <pageSetup paperSize="119" scale="8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A1:J15"/>
  <sheetViews>
    <sheetView topLeftCell="A4" workbookViewId="0">
      <selection activeCell="D19" sqref="D19"/>
    </sheetView>
  </sheetViews>
  <sheetFormatPr baseColWidth="10" defaultRowHeight="12.75"/>
  <cols>
    <col min="1" max="1" width="7.28515625" customWidth="1"/>
    <col min="2" max="2" width="18.7109375" customWidth="1"/>
    <col min="3" max="3" width="12.42578125" customWidth="1"/>
    <col min="10" max="10" width="13" customWidth="1"/>
  </cols>
  <sheetData>
    <row r="1" spans="1:10" ht="17.25" customHeight="1">
      <c r="A1" s="218"/>
      <c r="B1" s="219"/>
      <c r="C1" s="220"/>
      <c r="D1" s="227" t="s">
        <v>271</v>
      </c>
      <c r="E1" s="228"/>
      <c r="F1" s="228"/>
      <c r="G1" s="228"/>
      <c r="H1" s="228"/>
      <c r="I1" s="229"/>
      <c r="J1" s="182"/>
    </row>
    <row r="2" spans="1:10">
      <c r="A2" s="221"/>
      <c r="B2" s="222"/>
      <c r="C2" s="223"/>
      <c r="D2" s="230"/>
      <c r="E2" s="231"/>
      <c r="F2" s="231"/>
      <c r="G2" s="231"/>
      <c r="H2" s="231"/>
      <c r="I2" s="232"/>
      <c r="J2" s="182"/>
    </row>
    <row r="3" spans="1:10">
      <c r="A3" s="221"/>
      <c r="B3" s="222"/>
      <c r="C3" s="223"/>
      <c r="D3" s="230"/>
      <c r="E3" s="231"/>
      <c r="F3" s="231"/>
      <c r="G3" s="231"/>
      <c r="H3" s="231"/>
      <c r="I3" s="232"/>
      <c r="J3" s="182" t="s">
        <v>272</v>
      </c>
    </row>
    <row r="4" spans="1:10">
      <c r="A4" s="221"/>
      <c r="B4" s="222"/>
      <c r="C4" s="223"/>
      <c r="D4" s="233"/>
      <c r="E4" s="234"/>
      <c r="F4" s="234"/>
      <c r="G4" s="234"/>
      <c r="H4" s="234"/>
      <c r="I4" s="235"/>
      <c r="J4" s="182" t="s">
        <v>280</v>
      </c>
    </row>
    <row r="5" spans="1:10" ht="13.5">
      <c r="A5" s="221"/>
      <c r="B5" s="222"/>
      <c r="C5" s="223"/>
      <c r="D5" s="236" t="s">
        <v>274</v>
      </c>
      <c r="E5" s="237"/>
      <c r="F5" s="238"/>
      <c r="G5" s="236" t="s">
        <v>275</v>
      </c>
      <c r="H5" s="237"/>
      <c r="I5" s="237"/>
      <c r="J5" s="182"/>
    </row>
    <row r="6" spans="1:10" ht="13.5">
      <c r="A6" s="224"/>
      <c r="B6" s="225"/>
      <c r="C6" s="226"/>
      <c r="D6" s="236">
        <v>0</v>
      </c>
      <c r="E6" s="237"/>
      <c r="F6" s="238"/>
      <c r="G6" s="236" t="s">
        <v>276</v>
      </c>
      <c r="H6" s="237"/>
      <c r="I6" s="237"/>
      <c r="J6" s="182"/>
    </row>
    <row r="8" spans="1:10" ht="13.5" thickBot="1"/>
    <row r="9" spans="1:10">
      <c r="A9" s="285" t="s">
        <v>49</v>
      </c>
      <c r="B9" s="297" t="s">
        <v>26</v>
      </c>
      <c r="C9" s="299" t="s">
        <v>118</v>
      </c>
    </row>
    <row r="10" spans="1:10" ht="13.5" thickBot="1">
      <c r="A10" s="286"/>
      <c r="B10" s="298"/>
      <c r="C10" s="300"/>
    </row>
    <row r="11" spans="1:10">
      <c r="A11" s="86">
        <v>1000</v>
      </c>
      <c r="B11" s="87" t="s">
        <v>65</v>
      </c>
      <c r="C11" s="70">
        <f>+'POA-07'!C13</f>
        <v>108719342.25332499</v>
      </c>
    </row>
    <row r="12" spans="1:10">
      <c r="A12" s="69">
        <v>2000</v>
      </c>
      <c r="B12" s="68" t="s">
        <v>68</v>
      </c>
      <c r="C12" s="71">
        <f>+'POA-07'!C16</f>
        <v>152370000</v>
      </c>
    </row>
    <row r="13" spans="1:10">
      <c r="A13" s="69">
        <v>4000</v>
      </c>
      <c r="B13" s="68" t="s">
        <v>110</v>
      </c>
      <c r="C13" s="70">
        <f>'POA-07'!C48</f>
        <v>285557151.63999999</v>
      </c>
    </row>
    <row r="14" spans="1:10">
      <c r="A14" s="69">
        <v>5000</v>
      </c>
      <c r="B14" s="68" t="s">
        <v>111</v>
      </c>
      <c r="C14" s="70">
        <f>'POA-07'!C49</f>
        <v>183598302.36000004</v>
      </c>
    </row>
    <row r="15" spans="1:10">
      <c r="A15" s="98"/>
      <c r="B15" s="98" t="s">
        <v>29</v>
      </c>
      <c r="C15" s="70">
        <f>SUM(C11:C14)</f>
        <v>730244796.25332499</v>
      </c>
    </row>
  </sheetData>
  <mergeCells count="9">
    <mergeCell ref="A9:A10"/>
    <mergeCell ref="B9:B10"/>
    <mergeCell ref="C9:C10"/>
    <mergeCell ref="A1:C6"/>
    <mergeCell ref="D1:I4"/>
    <mergeCell ref="D5:F5"/>
    <mergeCell ref="G5:I5"/>
    <mergeCell ref="D6:F6"/>
    <mergeCell ref="G6:I6"/>
  </mergeCells>
  <printOptions horizontalCentered="1" verticalCentered="1"/>
  <pageMargins left="0.98425196850393704" right="0.98425196850393704" top="0.98425196850393704" bottom="0.98425196850393704" header="0" footer="0"/>
  <pageSetup paperSize="11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6</vt:i4>
      </vt:variant>
    </vt:vector>
  </HeadingPairs>
  <TitlesOfParts>
    <vt:vector size="15" baseType="lpstr">
      <vt:lpstr>POA-01</vt:lpstr>
      <vt:lpstr>POA-02</vt:lpstr>
      <vt:lpstr>POA-03</vt:lpstr>
      <vt:lpstr>POA-04</vt:lpstr>
      <vt:lpstr>POA-05</vt:lpstr>
      <vt:lpstr>POA-06</vt:lpstr>
      <vt:lpstr>POA-07</vt:lpstr>
      <vt:lpstr>POA 8</vt:lpstr>
      <vt:lpstr>Grafico</vt:lpstr>
      <vt:lpstr>'POA-01'!Área_de_impresión</vt:lpstr>
      <vt:lpstr>'POA 8'!Títulos_a_imprimir</vt:lpstr>
      <vt:lpstr>'POA-01'!Títulos_a_imprimir</vt:lpstr>
      <vt:lpstr>'POA-02'!Títulos_a_imprimir</vt:lpstr>
      <vt:lpstr>'POA-03'!Títulos_a_imprimir</vt:lpstr>
      <vt:lpstr>'POA-05'!Títulos_a_imprimir</vt:lpstr>
    </vt:vector>
  </TitlesOfParts>
  <Company>CORPOGUAJIRA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LILIANA</dc:creator>
  <cp:lastModifiedBy>Corpoguajira</cp:lastModifiedBy>
  <cp:lastPrinted>2011-09-02T15:48:32Z</cp:lastPrinted>
  <dcterms:created xsi:type="dcterms:W3CDTF">2004-12-29T19:49:42Z</dcterms:created>
  <dcterms:modified xsi:type="dcterms:W3CDTF">2012-02-22T19:18:24Z</dcterms:modified>
</cp:coreProperties>
</file>