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6150" windowHeight="5580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" sheetId="11" r:id="rId8"/>
    <sheet name="Grafico" sheetId="10" r:id="rId9"/>
  </sheets>
  <externalReferences>
    <externalReference r:id="rId10"/>
    <externalReference r:id="rId11"/>
  </externalReferences>
  <definedNames>
    <definedName name="_xlnm._FilterDatabase" localSheetId="8" hidden="1">Grafico!$D$13:$D$52</definedName>
    <definedName name="_xlnm._FilterDatabase" localSheetId="6" hidden="1">'POA-07'!$C$14:$C$55</definedName>
    <definedName name="_xlnm.Print_Area" localSheetId="5">'POA-06'!$A$1:$I$37</definedName>
    <definedName name="_xlnm.Print_Titles" localSheetId="0">'POA-01'!$1:$16</definedName>
    <definedName name="_xlnm.Print_Titles" localSheetId="1">'POA-02'!$1:$17</definedName>
    <definedName name="_xlnm.Print_Titles" localSheetId="2">'POA-03'!$1:$18</definedName>
    <definedName name="_xlnm.Print_Titles" localSheetId="3">'POA-04'!$1:$15</definedName>
    <definedName name="_xlnm.Print_Titles" localSheetId="4">'POA-05'!$1:$17</definedName>
    <definedName name="_xlnm.Print_Titles" localSheetId="7">PTOxACT!$1:$13</definedName>
  </definedNames>
  <calcPr calcId="125725"/>
</workbook>
</file>

<file path=xl/calcChain.xml><?xml version="1.0" encoding="utf-8"?>
<calcChain xmlns="http://schemas.openxmlformats.org/spreadsheetml/2006/main">
  <c r="C11" i="1"/>
  <c r="E31" i="11"/>
  <c r="C31"/>
  <c r="G16"/>
  <c r="F16"/>
  <c r="E16"/>
  <c r="D16"/>
  <c r="C16"/>
  <c r="K16"/>
  <c r="D19" i="5"/>
  <c r="E50" i="11"/>
  <c r="G52" i="4"/>
  <c r="I32" i="9"/>
  <c r="I31"/>
  <c r="I30"/>
  <c r="J30" s="1"/>
  <c r="I29"/>
  <c r="J29" s="1"/>
  <c r="I27"/>
  <c r="J27" s="1"/>
  <c r="J32"/>
  <c r="J31"/>
  <c r="F32"/>
  <c r="C8" i="7"/>
  <c r="C13" i="1"/>
  <c r="J19" i="9"/>
  <c r="J20"/>
  <c r="J21" s="1"/>
  <c r="C15" i="11" s="1"/>
  <c r="F16" i="7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G20" i="8"/>
  <c r="H20" s="1"/>
  <c r="G22"/>
  <c r="H22" s="1"/>
  <c r="G23"/>
  <c r="H23" s="1"/>
  <c r="G24"/>
  <c r="H24" s="1"/>
  <c r="G27"/>
  <c r="H27" s="1"/>
  <c r="G29"/>
  <c r="H29" s="1"/>
  <c r="G30"/>
  <c r="H30" s="1"/>
  <c r="G31"/>
  <c r="H31" s="1"/>
  <c r="G32"/>
  <c r="H32" s="1"/>
  <c r="G33"/>
  <c r="H33" s="1"/>
  <c r="G34"/>
  <c r="H34" s="1"/>
  <c r="G35"/>
  <c r="H35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3"/>
  <c r="H63" s="1"/>
  <c r="G64"/>
  <c r="H64" s="1"/>
  <c r="G65"/>
  <c r="H65" s="1"/>
  <c r="G66"/>
  <c r="H66" s="1"/>
  <c r="G72"/>
  <c r="H72" s="1"/>
  <c r="G73"/>
  <c r="H73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5"/>
  <c r="H95" s="1"/>
  <c r="G96"/>
  <c r="H96" s="1"/>
  <c r="G97"/>
  <c r="H97" s="1"/>
  <c r="G98"/>
  <c r="H98" s="1"/>
  <c r="G100"/>
  <c r="H100" s="1"/>
  <c r="G101"/>
  <c r="H101" s="1"/>
  <c r="G102"/>
  <c r="H102" s="1"/>
  <c r="G103"/>
  <c r="H103" s="1"/>
  <c r="G104"/>
  <c r="H104" s="1"/>
  <c r="G107"/>
  <c r="H107" s="1"/>
  <c r="G108"/>
  <c r="H108" s="1"/>
  <c r="G109"/>
  <c r="H109" s="1"/>
  <c r="G110"/>
  <c r="H110" s="1"/>
  <c r="C49" i="11"/>
  <c r="D23"/>
  <c r="D49"/>
  <c r="E49" s="1"/>
  <c r="F50"/>
  <c r="K50" s="1"/>
  <c r="G23"/>
  <c r="G49"/>
  <c r="O51" i="4"/>
  <c r="N51"/>
  <c r="M51"/>
  <c r="L51"/>
  <c r="K51"/>
  <c r="J51"/>
  <c r="I51"/>
  <c r="H51"/>
  <c r="H52"/>
  <c r="I52"/>
  <c r="J52"/>
  <c r="K52"/>
  <c r="L52"/>
  <c r="M52"/>
  <c r="N52"/>
  <c r="O52"/>
  <c r="G51"/>
  <c r="F51"/>
  <c r="P51" s="1"/>
  <c r="F20" i="9"/>
  <c r="C23" i="11"/>
  <c r="E100" i="8"/>
  <c r="E105"/>
  <c r="H105"/>
  <c r="E106"/>
  <c r="H106"/>
  <c r="H111"/>
  <c r="H19"/>
  <c r="H21"/>
  <c r="H25"/>
  <c r="H26"/>
  <c r="H28"/>
  <c r="H36"/>
  <c r="G62"/>
  <c r="H62" s="1"/>
  <c r="H67"/>
  <c r="H68"/>
  <c r="H69"/>
  <c r="H70"/>
  <c r="H71"/>
  <c r="H74"/>
  <c r="H92"/>
  <c r="H93"/>
  <c r="H94"/>
  <c r="H99"/>
  <c r="E111"/>
  <c r="E68"/>
  <c r="E74"/>
  <c r="E21"/>
  <c r="E19"/>
  <c r="E67"/>
  <c r="E62"/>
  <c r="E49"/>
  <c r="E99"/>
  <c r="F52" i="4"/>
  <c r="E20" i="9"/>
  <c r="C32" i="6"/>
  <c r="E95" i="8"/>
  <c r="E34"/>
  <c r="E33"/>
  <c r="F14" i="11"/>
  <c r="D14"/>
  <c r="K51"/>
  <c r="K52"/>
  <c r="K48"/>
  <c r="K20"/>
  <c r="K21"/>
  <c r="K22"/>
  <c r="K24"/>
  <c r="K25"/>
  <c r="K26"/>
  <c r="K27"/>
  <c r="K28"/>
  <c r="K29"/>
  <c r="K30"/>
  <c r="K32"/>
  <c r="K33"/>
  <c r="K34"/>
  <c r="K35"/>
  <c r="K36"/>
  <c r="K37"/>
  <c r="K38"/>
  <c r="K39"/>
  <c r="K40"/>
  <c r="K41"/>
  <c r="K42"/>
  <c r="K43"/>
  <c r="K44"/>
  <c r="K45"/>
  <c r="K46"/>
  <c r="K47"/>
  <c r="H14"/>
  <c r="H53" s="1"/>
  <c r="I14"/>
  <c r="I53" s="1"/>
  <c r="J14"/>
  <c r="J53"/>
  <c r="D31"/>
  <c r="F31"/>
  <c r="G31"/>
  <c r="H31"/>
  <c r="I31"/>
  <c r="J31"/>
  <c r="C21" i="6"/>
  <c r="C52" i="4" s="1"/>
  <c r="D50" i="10" s="1"/>
  <c r="C51" i="4"/>
  <c r="D49" i="10" s="1"/>
  <c r="C24" i="4"/>
  <c r="C25"/>
  <c r="D25" s="1"/>
  <c r="C26"/>
  <c r="C33"/>
  <c r="F33" s="1"/>
  <c r="C37"/>
  <c r="C39"/>
  <c r="C40"/>
  <c r="C41"/>
  <c r="E41" s="1"/>
  <c r="C42"/>
  <c r="C43"/>
  <c r="C44"/>
  <c r="C45"/>
  <c r="C48"/>
  <c r="D23" i="10"/>
  <c r="P48" i="4"/>
  <c r="E20" i="8"/>
  <c r="E22"/>
  <c r="E23"/>
  <c r="E25"/>
  <c r="E42"/>
  <c r="E26"/>
  <c r="E28"/>
  <c r="E24"/>
  <c r="E27"/>
  <c r="E29"/>
  <c r="E30"/>
  <c r="E31"/>
  <c r="E32"/>
  <c r="E35"/>
  <c r="E93"/>
  <c r="E94"/>
  <c r="E92"/>
  <c r="E36"/>
  <c r="E37"/>
  <c r="E38"/>
  <c r="E39"/>
  <c r="E40"/>
  <c r="E41"/>
  <c r="E43"/>
  <c r="E44"/>
  <c r="E45"/>
  <c r="E46"/>
  <c r="E47"/>
  <c r="E48"/>
  <c r="E50"/>
  <c r="E52"/>
  <c r="E53"/>
  <c r="E51"/>
  <c r="E54"/>
  <c r="E55"/>
  <c r="E57"/>
  <c r="E56"/>
  <c r="E61"/>
  <c r="E59"/>
  <c r="E60"/>
  <c r="E58"/>
  <c r="E63"/>
  <c r="E64"/>
  <c r="E65"/>
  <c r="E66"/>
  <c r="E69"/>
  <c r="E70"/>
  <c r="E71"/>
  <c r="E72"/>
  <c r="E73"/>
  <c r="E76"/>
  <c r="E75"/>
  <c r="E77"/>
  <c r="E79"/>
  <c r="E78"/>
  <c r="E81"/>
  <c r="E84"/>
  <c r="E82"/>
  <c r="E80"/>
  <c r="E83"/>
  <c r="E85"/>
  <c r="E86"/>
  <c r="E87"/>
  <c r="E88"/>
  <c r="E89"/>
  <c r="E90"/>
  <c r="E91"/>
  <c r="E96"/>
  <c r="E97"/>
  <c r="E98"/>
  <c r="E102"/>
  <c r="E101"/>
  <c r="E103"/>
  <c r="E104"/>
  <c r="E110"/>
  <c r="E107"/>
  <c r="E109"/>
  <c r="E108"/>
  <c r="C22" i="1"/>
  <c r="F22"/>
  <c r="E22"/>
  <c r="P21" i="4"/>
  <c r="P22"/>
  <c r="P23"/>
  <c r="D24"/>
  <c r="E24"/>
  <c r="F24"/>
  <c r="G24"/>
  <c r="H24"/>
  <c r="I24"/>
  <c r="J24"/>
  <c r="K24"/>
  <c r="L24"/>
  <c r="M24"/>
  <c r="N24"/>
  <c r="O24"/>
  <c r="E25"/>
  <c r="G25"/>
  <c r="I25"/>
  <c r="K25"/>
  <c r="M25"/>
  <c r="O25"/>
  <c r="D26"/>
  <c r="E26"/>
  <c r="F26"/>
  <c r="G26"/>
  <c r="H26"/>
  <c r="I26"/>
  <c r="J26"/>
  <c r="K26"/>
  <c r="L26"/>
  <c r="M26"/>
  <c r="N26"/>
  <c r="O26"/>
  <c r="P27"/>
  <c r="P28"/>
  <c r="P29"/>
  <c r="P30"/>
  <c r="P31"/>
  <c r="P32"/>
  <c r="E33"/>
  <c r="I33"/>
  <c r="K33"/>
  <c r="M33"/>
  <c r="O33"/>
  <c r="P34"/>
  <c r="P35"/>
  <c r="P36"/>
  <c r="P37"/>
  <c r="P39"/>
  <c r="D40"/>
  <c r="E40"/>
  <c r="F40"/>
  <c r="G40"/>
  <c r="H40"/>
  <c r="I40"/>
  <c r="J40"/>
  <c r="K40"/>
  <c r="L40"/>
  <c r="M40"/>
  <c r="N40"/>
  <c r="O40"/>
  <c r="D41"/>
  <c r="F41"/>
  <c r="H41"/>
  <c r="J41"/>
  <c r="L41"/>
  <c r="N41"/>
  <c r="F42"/>
  <c r="G42"/>
  <c r="H42"/>
  <c r="I42"/>
  <c r="J42"/>
  <c r="K42"/>
  <c r="L42"/>
  <c r="M42"/>
  <c r="N42"/>
  <c r="O42"/>
  <c r="P43"/>
  <c r="D44"/>
  <c r="E44"/>
  <c r="F44"/>
  <c r="G44"/>
  <c r="H44"/>
  <c r="I44"/>
  <c r="J44"/>
  <c r="K44"/>
  <c r="L44"/>
  <c r="M44"/>
  <c r="N44"/>
  <c r="O44"/>
  <c r="P45"/>
  <c r="P46"/>
  <c r="P47"/>
  <c r="P49"/>
  <c r="P50"/>
  <c r="P52"/>
  <c r="P53"/>
  <c r="P54"/>
  <c r="I20" i="6"/>
  <c r="D18" i="5"/>
  <c r="F15" i="4"/>
  <c r="E15"/>
  <c r="D15"/>
  <c r="J10" i="9"/>
  <c r="C9"/>
  <c r="C13"/>
  <c r="C12"/>
  <c r="I10"/>
  <c r="C10"/>
  <c r="C9" i="8"/>
  <c r="C13"/>
  <c r="C12"/>
  <c r="I10"/>
  <c r="H10"/>
  <c r="C10"/>
  <c r="C12" i="7"/>
  <c r="C11"/>
  <c r="H9"/>
  <c r="G9"/>
  <c r="C9"/>
  <c r="C12" i="6"/>
  <c r="C11"/>
  <c r="I9"/>
  <c r="H9"/>
  <c r="C9"/>
  <c r="C9" i="5"/>
  <c r="C12"/>
  <c r="C13"/>
  <c r="C10"/>
  <c r="B10" i="4"/>
  <c r="E11"/>
  <c r="P44"/>
  <c r="P26"/>
  <c r="G33" l="1"/>
  <c r="K31" i="11"/>
  <c r="P42" i="4"/>
  <c r="P40"/>
  <c r="P24"/>
  <c r="G24" i="7"/>
  <c r="C19" i="4" s="1"/>
  <c r="J33" i="9"/>
  <c r="C17" i="4" s="1"/>
  <c r="H112" i="8"/>
  <c r="E18" i="4"/>
  <c r="E55" s="1"/>
  <c r="D18"/>
  <c r="D55" s="1"/>
  <c r="C14" i="11"/>
  <c r="C13" i="6"/>
  <c r="C14" i="5"/>
  <c r="C14" i="9"/>
  <c r="C14" i="8"/>
  <c r="C13" i="7"/>
  <c r="O41" i="4"/>
  <c r="O18" s="1"/>
  <c r="M41"/>
  <c r="M18" s="1"/>
  <c r="K41"/>
  <c r="K18" s="1"/>
  <c r="I41"/>
  <c r="G41"/>
  <c r="N33"/>
  <c r="L33"/>
  <c r="J33"/>
  <c r="H33"/>
  <c r="N25"/>
  <c r="N18" s="1"/>
  <c r="L25"/>
  <c r="L18" s="1"/>
  <c r="J25"/>
  <c r="J18" s="1"/>
  <c r="H25"/>
  <c r="H18" s="1"/>
  <c r="F25"/>
  <c r="C16"/>
  <c r="G15" i="11"/>
  <c r="G14" s="1"/>
  <c r="F49"/>
  <c r="K49" s="1"/>
  <c r="E23"/>
  <c r="K23" s="1"/>
  <c r="E15"/>
  <c r="E14" s="1"/>
  <c r="C18" l="1"/>
  <c r="J35" i="9"/>
  <c r="L17" i="4"/>
  <c r="N17"/>
  <c r="N15" s="1"/>
  <c r="N55" s="1"/>
  <c r="K17"/>
  <c r="M17"/>
  <c r="M15" s="1"/>
  <c r="M55" s="1"/>
  <c r="O17"/>
  <c r="O15" s="1"/>
  <c r="O55" s="1"/>
  <c r="P25"/>
  <c r="P33"/>
  <c r="P41"/>
  <c r="G19"/>
  <c r="G18" s="1"/>
  <c r="I16"/>
  <c r="I15" s="1"/>
  <c r="K16"/>
  <c r="G16"/>
  <c r="C15"/>
  <c r="H16"/>
  <c r="H15" s="1"/>
  <c r="H55" s="1"/>
  <c r="J16"/>
  <c r="J15" s="1"/>
  <c r="J55" s="1"/>
  <c r="L16"/>
  <c r="L15" s="1"/>
  <c r="L55" s="1"/>
  <c r="D15" i="10"/>
  <c r="D18" i="11"/>
  <c r="I18" i="4"/>
  <c r="K15" i="11"/>
  <c r="K14"/>
  <c r="D18" i="10"/>
  <c r="C19" i="11"/>
  <c r="C20" i="4"/>
  <c r="C18" s="1"/>
  <c r="D17" i="10" s="1"/>
  <c r="K15" i="4" l="1"/>
  <c r="K55" s="1"/>
  <c r="P19"/>
  <c r="P17"/>
  <c r="D19" i="11"/>
  <c r="E19" s="1"/>
  <c r="G19" s="1"/>
  <c r="G17" s="1"/>
  <c r="G53" s="1"/>
  <c r="D23" i="1" s="1"/>
  <c r="I55" i="4"/>
  <c r="P16"/>
  <c r="G15"/>
  <c r="G55" s="1"/>
  <c r="F20"/>
  <c r="D19" i="10"/>
  <c r="E18" i="11"/>
  <c r="D14" i="10"/>
  <c r="D52" s="1"/>
  <c r="C55" i="4"/>
  <c r="C17" i="11"/>
  <c r="P15" i="4" l="1"/>
  <c r="F18" i="11"/>
  <c r="F17" s="1"/>
  <c r="F53" s="1"/>
  <c r="D22" i="1" s="1"/>
  <c r="E17" i="11"/>
  <c r="E53" s="1"/>
  <c r="D21" i="1" s="1"/>
  <c r="K18" i="11"/>
  <c r="C53"/>
  <c r="D17" i="1" s="1"/>
  <c r="F18" i="4"/>
  <c r="F55" s="1"/>
  <c r="P20"/>
  <c r="P18" s="1"/>
  <c r="P55" s="1"/>
  <c r="D17" i="11"/>
  <c r="D53" s="1"/>
  <c r="D18" i="1" s="1"/>
  <c r="K19" i="11"/>
  <c r="D24" i="1" l="1"/>
  <c r="K17" i="11"/>
  <c r="K53" s="1"/>
</calcChain>
</file>

<file path=xl/sharedStrings.xml><?xml version="1.0" encoding="utf-8"?>
<sst xmlns="http://schemas.openxmlformats.org/spreadsheetml/2006/main" count="899" uniqueCount="362">
  <si>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</si>
  <si>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</si>
  <si>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</si>
  <si>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</si>
  <si>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</si>
  <si>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</si>
  <si>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</si>
  <si>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</si>
  <si>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</si>
  <si>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</si>
  <si>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</si>
  <si>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</si>
  <si>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</si>
  <si>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</si>
  <si>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</si>
  <si>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</si>
  <si>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</si>
  <si>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</si>
  <si>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</si>
  <si>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</si>
  <si>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POA-02</t>
  </si>
  <si>
    <t>A.- POR CONTRATO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</si>
  <si>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</si>
  <si>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</si>
  <si>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</si>
  <si>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</si>
  <si>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</si>
  <si>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</si>
  <si>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</si>
  <si>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</si>
  <si>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</si>
  <si>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</si>
  <si>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</si>
  <si>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</si>
  <si>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</si>
  <si>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</si>
  <si>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</si>
  <si>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</si>
  <si>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</si>
  <si>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</si>
  <si>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</si>
  <si>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</si>
  <si>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</si>
  <si>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</si>
  <si>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</si>
  <si>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</si>
  <si>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</si>
  <si>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</si>
  <si>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</si>
  <si>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</si>
  <si>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</si>
  <si>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</si>
  <si>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ENERO</t>
  </si>
  <si>
    <t>MARZO</t>
  </si>
  <si>
    <t>ABRIL</t>
  </si>
  <si>
    <t>MAYO</t>
  </si>
  <si>
    <t>JUNIO</t>
  </si>
  <si>
    <t>JULIO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</si>
  <si>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</si>
  <si>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</si>
  <si>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</si>
  <si>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</si>
  <si>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</si>
  <si>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</si>
  <si>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</si>
  <si>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</si>
  <si>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</si>
  <si>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</si>
  <si>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</si>
  <si>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</si>
  <si>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</si>
  <si>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</si>
  <si>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</si>
  <si>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</si>
  <si>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</si>
  <si>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</si>
  <si>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</si>
  <si>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</si>
  <si>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</si>
  <si>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</si>
  <si>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</si>
  <si>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</si>
  <si>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</si>
  <si>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</si>
  <si>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</si>
  <si>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</si>
  <si>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</si>
  <si>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</si>
  <si>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</si>
  <si>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</si>
  <si>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</si>
  <si>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</si>
  <si>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</si>
  <si>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</si>
  <si>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</si>
  <si>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</si>
  <si>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</si>
  <si>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</si>
  <si>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</si>
  <si>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</si>
  <si>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</si>
  <si>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</si>
  <si>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INSUMO DEL PROYECTO</t>
  </si>
  <si>
    <t>CONTRATOS</t>
  </si>
  <si>
    <t>CONVENIOS</t>
  </si>
  <si>
    <t>TRANSFERENCIAS</t>
  </si>
  <si>
    <t>VARIOS</t>
  </si>
  <si>
    <t>CODIGO</t>
  </si>
  <si>
    <t>PROGRAMACION DE METAS FINANCIERAS -R.A ($ )</t>
  </si>
  <si>
    <t xml:space="preserve">Mantenimiento General </t>
  </si>
  <si>
    <t>2.3</t>
  </si>
  <si>
    <t>2.4</t>
  </si>
  <si>
    <t>Servicios públicos</t>
  </si>
  <si>
    <t>2.5</t>
  </si>
  <si>
    <t>2.6</t>
  </si>
  <si>
    <t>2.7</t>
  </si>
  <si>
    <t>2.8</t>
  </si>
  <si>
    <t>2.9</t>
  </si>
  <si>
    <t>2.10</t>
  </si>
  <si>
    <t>2.11</t>
  </si>
  <si>
    <t>Arrendamientos</t>
  </si>
  <si>
    <t>Viáticos</t>
  </si>
  <si>
    <t>Comunicación y transporte</t>
  </si>
  <si>
    <t>Seguros</t>
  </si>
  <si>
    <t>Impuestos, tasas y multas</t>
  </si>
  <si>
    <t>Dotación de personal</t>
  </si>
  <si>
    <t>Bienestar social</t>
  </si>
  <si>
    <t>Capacitación</t>
  </si>
  <si>
    <t>OTROS GASTOS GENERALES</t>
  </si>
  <si>
    <t>Impresos y publicaciones.</t>
  </si>
  <si>
    <t>Imprevistos</t>
  </si>
  <si>
    <t>AL INTERIOR DEL DEPARTAMENTO</t>
  </si>
  <si>
    <t>CODIGO:</t>
  </si>
  <si>
    <t>AREA:</t>
  </si>
  <si>
    <t>CALIDAD DEL AGUA</t>
  </si>
  <si>
    <t>Municipios del Departamento de La Guajira.</t>
  </si>
  <si>
    <t>Febrero</t>
  </si>
  <si>
    <t>Diciembre</t>
  </si>
  <si>
    <t>Aportes económicos</t>
  </si>
  <si>
    <t>ACREDITACIÓN DEL LABORATORIO AMBIENTAL</t>
  </si>
  <si>
    <t>Riohacha</t>
  </si>
  <si>
    <t>DURACION (MESES)</t>
  </si>
  <si>
    <t>Estudiante Pasante de Microbiología</t>
  </si>
  <si>
    <t>Apoyar al laboratorio de microbiiología en las tares de muestreos y analisis de muetras ambientales</t>
  </si>
  <si>
    <t>Marzo</t>
  </si>
  <si>
    <t>Laboratorio Ambiental</t>
  </si>
  <si>
    <t>CANT</t>
  </si>
  <si>
    <t>SUB-TOTAL(A)</t>
  </si>
  <si>
    <t>SERVICIO DE VIGILANCIA</t>
  </si>
  <si>
    <t>Repuestos y accesorios</t>
  </si>
  <si>
    <t>Vigilancia</t>
  </si>
  <si>
    <t>REPUESTOS Y ACCESORIOS</t>
  </si>
  <si>
    <t>O. Obando</t>
  </si>
  <si>
    <t>J. Gómez</t>
  </si>
  <si>
    <t>Estudiante Pasante de Ingenieria</t>
  </si>
  <si>
    <t>Carrito estante, en acero inoxidable tipo 304, para transporte de materiales y reactivos (96cmx48x92, 56libras y bordes de 5cm de alto en tres lados), incluye manijas en material epóxico antideslizante y cuatro ruedas giratorias de plástico de 4 pulgadas</t>
  </si>
  <si>
    <t>Und</t>
  </si>
  <si>
    <t>LABORATORIO AMBIENTAL</t>
  </si>
  <si>
    <t>PROGRAMACION DE RECURSO HUMANO POR CONTRATO</t>
  </si>
  <si>
    <t>Convenio (CERREJON) para el mantenimiento de la red de monitoreo del Rio Rancheria (Incluye el monitoreo de parametros fisicoquimicos, microbiologicos, plaguicidas y metales pesados en el río, arroyos tributarios y vertimientos de aguas residuales)</t>
  </si>
  <si>
    <t>Muestreos y anàlisis de las muestras y entrega de informes parciales y final del convenio con recomendaciones</t>
  </si>
  <si>
    <t>OTROS (PERS X INVERS)</t>
  </si>
  <si>
    <t>APROPIACION</t>
  </si>
  <si>
    <t>INICIAL</t>
  </si>
  <si>
    <t>FEBRERO</t>
  </si>
  <si>
    <t>AGOSTO</t>
  </si>
  <si>
    <t>SEPTIEMBRE</t>
  </si>
  <si>
    <t>OCTUBRE</t>
  </si>
  <si>
    <t>NOVIEMBRE</t>
  </si>
  <si>
    <t>DICIEMBRE</t>
  </si>
  <si>
    <t>DURA (MESES)</t>
  </si>
  <si>
    <t>B.- CONTRATOS</t>
  </si>
  <si>
    <t>Mantenimiento general y calibración de equipos</t>
  </si>
  <si>
    <t>DIC</t>
  </si>
  <si>
    <t>OCT</t>
  </si>
  <si>
    <t>Combustibles y peajes</t>
  </si>
  <si>
    <t>Cámara fotografica digital (Resolución mayor de 8 mega píxeles, tarjeta SD y cable de conexión puerto USB, baterías recargables y cargador)</t>
  </si>
  <si>
    <t>Numero de corrientes
abastecedoras de acueductos de
centros poblados con monitoreo
de calidad del agua</t>
  </si>
  <si>
    <t>Número de parámetros acreditados en el laboratorio
Ambiental ante el IDEAM</t>
  </si>
  <si>
    <t>Cumplimiento promedio de metas
de reducción de carga
contaminante en aplicación de
tasa retributiva, en las cuencas o
tramos de la jurisdicción de la
Corporación (%).</t>
  </si>
  <si>
    <t>Planes de Saneamiento y Manejo
de Vertimientos – PSMV con
seguimiento por parte de la
corporación en relación a los
PSMV establecidos.</t>
  </si>
  <si>
    <t>Planes de Saneamiento y Manejo
de Vertimientos – PSMV en
seguimiento por parte de la
corporación con referencia al
numero de cabeceras
municipales de su jurisdicción.</t>
  </si>
  <si>
    <t>Número de fuentes puntuales de
vertimiento de aguas residuales
(domesticas y de los sectores
productivos) con cobro de la tasa
retributiva.</t>
  </si>
  <si>
    <t>PRESUPUESTO</t>
  </si>
  <si>
    <t>PSMV DE CABECERAS MUNICIPALES DE LA JURISDICCIÓN CON SEGUIMIENTOS</t>
  </si>
  <si>
    <t>PERMISOS DE VERTIMIENTOS</t>
  </si>
  <si>
    <t>MONITOREO Y SEGUIMIENTO AMBIENTAL</t>
  </si>
  <si>
    <t>DETERMINAR CARGA CONTAMINANTE PARA COBRO DE TASAS RETRIBUTIVAS</t>
  </si>
  <si>
    <t>Adaptador de silicona longitud 44 mm Ref 261 46</t>
  </si>
  <si>
    <t>Agar cetrimide Frascos x 500 gramos</t>
  </si>
  <si>
    <t>Agar platecount Frascos x 500 gramos</t>
  </si>
  <si>
    <t>Agitador magnetico protegido en envoltura plastica (Velocidades de 50 a 1100 rpm, graduables)</t>
  </si>
  <si>
    <t>Bandeja en PVC para apoyar pipetas de diferentes tamaños</t>
  </si>
  <si>
    <t>Batas de laboratorio manga larga talla M y L</t>
  </si>
  <si>
    <t>Bolsa de gel refrigerante para cadena de frío</t>
  </si>
  <si>
    <t>Botella winkler X 300 ml</t>
  </si>
  <si>
    <t>pH: 4.0 x 1L con certificado trazable NIST, con un año mínimo de vencimiento</t>
  </si>
  <si>
    <t>pH: 7.0 x 1L con certificado trazable NIST, con un año mínimo de vencimiento</t>
  </si>
  <si>
    <t>pH: 10.0 x 1L con certificado trazable NIST, con un año mínimo de vencimiento</t>
  </si>
  <si>
    <t>Bureta de vidrio de 10 ml, con llave de teflon clase A</t>
  </si>
  <si>
    <t>Caja de petri grandes</t>
  </si>
  <si>
    <t>Caja de petri pequeñas</t>
  </si>
  <si>
    <t>Caldo brila Frascos x 500 gramos</t>
  </si>
  <si>
    <t>Caldo lauril triptosa Frascos x 500 gramos</t>
  </si>
  <si>
    <t>Cinta de control de esterilización</t>
  </si>
  <si>
    <t>Cloruro de Amonio</t>
  </si>
  <si>
    <t>Cloruro de Bario dihidratado</t>
  </si>
  <si>
    <t>Desecador (Cabina de vidrio para secado con una puerta con tres bandejas de Aprox. 30X30X50)</t>
  </si>
  <si>
    <t>Erlenmeyer X 3000 ml de tipo PYREX</t>
  </si>
  <si>
    <t>Erlenmeyer X 500 ml de tipo PYREX</t>
  </si>
  <si>
    <t>Espatula con extremos en diferentes formas en polipropileno</t>
  </si>
  <si>
    <t>Filtro de membrana Ref. 265 35 de 0,2µm sin esterilizar (PP/PTFE)</t>
  </si>
  <si>
    <t>Filtro de membrana Ref. 260 56 de 3µm sin esterilizar (PP/PTFE)</t>
  </si>
  <si>
    <t>Frasco plastico opaco, de boca ancha, de 2000 ml</t>
  </si>
  <si>
    <t>Gafas de seguridad con visor remobible</t>
  </si>
  <si>
    <t>Guantes de nitrilo talla S, M y L en Cajax100 pares</t>
  </si>
  <si>
    <t>Hidroxido de Sodio x 1 Litro</t>
  </si>
  <si>
    <t>KIT para analisis de DQO en el rango de 10 a 150 mg/L</t>
  </si>
  <si>
    <t>KIT para analisis de DQO en el rango de 100 a 1500 mg/L</t>
  </si>
  <si>
    <t>KIT para analisis de DQO en el rango de 1000 a 10000 mg/L</t>
  </si>
  <si>
    <t>KIT para analisis de fosfato en el rango de 0,02 a 2,5 mg/L</t>
  </si>
  <si>
    <t>KIT para analisis de fosfato en el rango de 1,6 a 5 mg/L</t>
  </si>
  <si>
    <t>KIT para analisis de nitrato en el rango de 0 a 10 mg/L</t>
  </si>
  <si>
    <t>Matraz aforado de 1000 ml (Certificado)</t>
  </si>
  <si>
    <t>Matraz aforado de 500 ml (Certificado)</t>
  </si>
  <si>
    <t>Matraz aforado de 250 ml (Certificado)</t>
  </si>
  <si>
    <t>Matraz aforado de 100 ml (Certificado)</t>
  </si>
  <si>
    <t>Matraz aforado de 50 ml (Certificado)</t>
  </si>
  <si>
    <t>Mechas para los mecheros de alcohol</t>
  </si>
  <si>
    <t>Mecheros de alcohol</t>
  </si>
  <si>
    <t>Micropipetas</t>
  </si>
  <si>
    <t>Micropuntas</t>
  </si>
  <si>
    <t>Parafilm</t>
  </si>
  <si>
    <t>Patrón DBO de 210 ± 20 Caja x 10</t>
  </si>
  <si>
    <t>Patrón para solidos  en el rango de 200mg/L como Solidos Suspendidos Totales</t>
  </si>
  <si>
    <t>Pinza para sugeter vidrios de reloj</t>
  </si>
  <si>
    <t>Registrador de temperatura y humedad electronico (Con indicador de hora con calendario, temperatura y humedad interior y 5 canales de temperatura y humedad exterior, captada por sensores remotos, con un alcance de 100 metros, alarma programable para temperaturas y humedades altas y bajas, función de corrección de datos de la temperatura y humedad, datalogger con 3000 registros de datos de temperatura y humedad, con software y cable interface (RS232) para PC e indicador de batería baja) Incluye baterías. Rango: Tº Int.: 0ºC a +60ºC. / Tº Ext.:-30ºC a +70ºC. / H: 1% a 99%</t>
  </si>
  <si>
    <t>Regulador automatico de voltage con corrección de pico y sobretensión. (Incluye indicador de estado, indicador del nivel de tensión de entrada, cuatro tomas de corriente y protección contra sobre carga)</t>
  </si>
  <si>
    <t>Tapa boca con elastico</t>
  </si>
  <si>
    <t>Termometro de vidrio (-20 a 150°C)</t>
  </si>
  <si>
    <t>Termometro de vidrio (10 a 50°C)</t>
  </si>
  <si>
    <t>Termometro digital certificado para uso de termocupla</t>
  </si>
  <si>
    <t>Tubos de centrifuga conicos de 15 ml</t>
  </si>
  <si>
    <t>Varilla agitadora magnetica de 1" con anillo</t>
  </si>
  <si>
    <t>Varilla agitadora magnetica de 1" sin anillo</t>
  </si>
  <si>
    <t>Vasos de precipitado en vidriox 1000ml</t>
  </si>
  <si>
    <t>Vasos de precipitado en vidriox 250ml</t>
  </si>
  <si>
    <t>Vasos de precipitado en vidriox 2000ml</t>
  </si>
  <si>
    <t>Unidad</t>
  </si>
  <si>
    <t>Gramos</t>
  </si>
  <si>
    <t>Litro</t>
  </si>
  <si>
    <t>Rollos</t>
  </si>
  <si>
    <t>Caja</t>
  </si>
  <si>
    <t>Cinta de enmascarar 50m de largo X 2.5cm de ancho</t>
  </si>
  <si>
    <t>Pilas recargable AA</t>
  </si>
  <si>
    <t>Gradillas plastica autoclavables para 40 tubos de ensayo</t>
  </si>
  <si>
    <t>Frasco de borosilicato tapa rosaca, azul de 125 ml</t>
  </si>
  <si>
    <t>Frasco plastico opaco, de boca ancha, de 500 ml, anillo de vertido de polipropileno</t>
  </si>
  <si>
    <t>Frasco plastico opaco, de boca ancha, de 1000 ml,  anillo de vertido de polipropileno</t>
  </si>
  <si>
    <t>Porta objetos borde esmerilado</t>
  </si>
  <si>
    <t>REPARACIONES DE VEHICULOS</t>
  </si>
  <si>
    <t>OTROS(PERS X INVERS)</t>
  </si>
  <si>
    <t>Servicios Personales</t>
  </si>
  <si>
    <t>Gastos Generales</t>
  </si>
  <si>
    <t>Convenios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</si>
  <si>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</si>
  <si>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</si>
  <si>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</si>
  <si>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</si>
  <si>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</si>
  <si>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</si>
  <si>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</si>
  <si>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</si>
  <si>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</si>
  <si>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>ACTIV 7</t>
  </si>
  <si>
    <t>ACTIV 8</t>
  </si>
  <si>
    <t>Contratos</t>
  </si>
  <si>
    <t>E. Quintero</t>
  </si>
  <si>
    <t>Medidor multiparametros portatil, pH, Temperatura, Oxigeno disuelto y Conductividad. Resistente al agua. (Incluye baterias recargables de NiMH, cargador, maletin para portarlo, accesorios y sondas para pH, oxígeno y conductividad)</t>
  </si>
  <si>
    <t>Botella muestreadora de profundidad (Capacidad de 2,2 litros con 20 m de linea en nylon y collar en plomo)</t>
  </si>
  <si>
    <t>Botella muestreadora vertical (Capacidad de 2,2 litros con 20 m de linea en nylon y collar en plomo). Incluye mensajero activador</t>
  </si>
  <si>
    <t>Medidor de nivel (Con sonda sumergible diseñada para reducir problemas de cascada de agua, en acero inoxidable a prueba de fugas de agua y que se mantenga recta en el pozo. Cinta de polipropileno de 200m, flexible con marcaciones cada milímetro, con filamentos entrelazados de acero inoxidable resistente a la corrosión)</t>
  </si>
  <si>
    <t>N.A.</t>
  </si>
  <si>
    <t>Adecuación y fortalecimiento del laboratorio</t>
  </si>
  <si>
    <t>Auditoría de acreditación IDEAM</t>
  </si>
  <si>
    <t>Cantidad de proyectos con
seguimiento (Licencias
ambientales, concesiones de
agua, aprovechamiento forestal,
emisiones atmosféricas,
permisos de vertimientos) con
referencia a la totalidad de
proyectos activos con licencia,
permisos y/o autorizaciones
otorgadas por CORPOGUAJIRA. (%).</t>
  </si>
  <si>
    <t>Caba plastica con compartimentos para el transporte de utencilios y herramientas para muestreo</t>
  </si>
  <si>
    <t>Pilas alcalinas AAA</t>
  </si>
  <si>
    <t>Erlenmeyer Boca ancha X 250 ml de tipo PYREX</t>
  </si>
  <si>
    <t>FEB</t>
  </si>
  <si>
    <t>MAY</t>
  </si>
  <si>
    <t>Apoyar al laboratorio en las tares de muestreos y lavado de materiales para ensayos fisicoquímicos</t>
  </si>
  <si>
    <r>
      <t>Incubadora de baja temperatura para DBO</t>
    </r>
    <r>
      <rPr>
        <vertAlign val="subscript"/>
        <sz val="9"/>
        <rFont val="Arial Narrow"/>
        <family val="2"/>
      </rPr>
      <t xml:space="preserve">5 </t>
    </r>
    <r>
      <rPr>
        <sz val="9"/>
        <rFont val="Arial Narrow"/>
        <family val="2"/>
      </rPr>
      <t>(Circulación de aire forzado, control de temperatura, 4.0A, 480Watts, Volumen 5,5 pies</t>
    </r>
    <r>
      <rPr>
        <vertAlign val="superscript"/>
        <sz val="9"/>
        <rFont val="Arial Narrow"/>
        <family val="2"/>
      </rPr>
      <t>3</t>
    </r>
    <r>
      <rPr>
        <sz val="9"/>
        <rFont val="Arial Narrow"/>
        <family val="2"/>
      </rPr>
      <t>. Temperatura 5 a 50 ºC y Uniformidad de temperatura ±0,5 ºC)</t>
    </r>
  </si>
  <si>
    <t>Convenio (INVEMAR) para el monitoreo de la REDCAM , el monitoreo de plaguicidas, grasas y aceites, hidrocarburos y metales pesados en los ríos, Jerez y Tamarrazón</t>
  </si>
  <si>
    <t>ABR</t>
  </si>
  <si>
    <t>Entrenamiento en mantenimiento preventivo y correctivo de cromatografo de gases y detector selectivo de masas AGILENT</t>
  </si>
  <si>
    <t>Agar enterococo Frascos x 500 gramos</t>
  </si>
  <si>
    <t>Agar TCBS para vibrio Frascos x 500 gramos</t>
  </si>
  <si>
    <t xml:space="preserve">Caldo SIM Frascos x 500 gramos </t>
  </si>
  <si>
    <t>Reactivo del indol según Kovac</t>
  </si>
  <si>
    <t>ml</t>
  </si>
  <si>
    <t xml:space="preserve">Agar Chromocult Frascos x 500 gramos </t>
  </si>
  <si>
    <t>Acido glutamico</t>
  </si>
  <si>
    <t>Acido sulfurico</t>
  </si>
  <si>
    <t>Ftalato acido de potacio</t>
  </si>
  <si>
    <t>KIT para analisis de sulfatos en el rango de 0 a 80 mg/Lx100</t>
  </si>
  <si>
    <t>KIT para analisis de cloro libre en el rango 0,01 a 5 mg/Lx100</t>
  </si>
  <si>
    <t>KIT para analisis de hierro en el rango 0,005 a 5mg/L</t>
  </si>
  <si>
    <t>Vestido plastico impermeable (Overol, tipo fontanero, con botas incorporadas), tallas 36 y 40</t>
  </si>
  <si>
    <t>Acido nitrico al 60%</t>
  </si>
  <si>
    <t>Lampara para equipo NOVA 60</t>
  </si>
  <si>
    <t>Lampara U.V para microbiologia</t>
  </si>
  <si>
    <t>Termoreactor: 2 Bloques termicos x 12 cubetas; 8 Programas propios de libre selección 25 - 170 °C</t>
  </si>
  <si>
    <t>NOV</t>
  </si>
  <si>
    <t>Adaptador de silicona con válvula antiretorno Ref 265 08</t>
  </si>
  <si>
    <t>Alcohol etílico grado reactivo</t>
  </si>
  <si>
    <t>Cloroformo</t>
  </si>
  <si>
    <t>Etanol Absoluto</t>
  </si>
  <si>
    <t>Validación y control de calidad del parametro</t>
  </si>
  <si>
    <t>Remplazo baterias de equipos del Laboratorio Ambiental</t>
  </si>
  <si>
    <t>Participación en pruebas de desempeño 2011</t>
  </si>
  <si>
    <t>Validación y Optimización de la red de monitoreo de agua, para la gestión integral de la calidad del agua en el departamento de La Guajira.</t>
  </si>
  <si>
    <t>Diagnostico, actualizaión e implementación de los objetivos de calidad en la cuenca del río Tapias y en jurisdicción de CORPOGUAJIRA</t>
  </si>
  <si>
    <t>Cloruro de Potacio</t>
  </si>
  <si>
    <t>KIT para analisis de DQO en el rango de 0 a 40 mg/L</t>
  </si>
  <si>
    <t>KIT para analisis de nitrato en el rango de 0,01 a 0,5 mg/L</t>
  </si>
  <si>
    <t>Vasos de precipitado en vidriox 600ml</t>
  </si>
  <si>
    <t>MAR</t>
  </si>
  <si>
    <t>SEP</t>
  </si>
  <si>
    <t>MANTENIMIENTO GENERAL</t>
  </si>
  <si>
    <t>Levantamiento de información básica para registro de generadores de vertimientos comerciales e industriales.</t>
  </si>
  <si>
    <t>May</t>
  </si>
  <si>
    <t>Codigo: PE-F-51</t>
  </si>
  <si>
    <t>Página: 1 de 3</t>
  </si>
  <si>
    <t>VERSIÓN</t>
  </si>
  <si>
    <t>FECHA</t>
  </si>
  <si>
    <t>12 DE ENERO DE 2010</t>
  </si>
  <si>
    <t>Página: 1 de 1</t>
  </si>
  <si>
    <t>Página: 1 de 6</t>
  </si>
  <si>
    <t>Página: 1 de 2</t>
  </si>
  <si>
    <t>PROYECTO: CALIDAD DE AGUA</t>
  </si>
  <si>
    <t>CALIDAD DE AGUA</t>
  </si>
  <si>
    <t>PROGRAMACION DE RECURSO DE PLANTA</t>
  </si>
  <si>
    <t>ENRIQUE RAFAEL QUINTERO BRUZON</t>
  </si>
  <si>
    <t>JAIKER JOSE GOMEZ SIERRA</t>
  </si>
  <si>
    <t>LIANIS CHARRY MOLINA</t>
  </si>
  <si>
    <t>MAIRA ESTHER MOSCOTE PANA</t>
  </si>
  <si>
    <t>MANUEL SALVADOR PINTO BRITO</t>
  </si>
  <si>
    <t>Profesional Especializado del área de Química o afines.</t>
  </si>
  <si>
    <t>Profesional Especializado del área de Agronomia o afines</t>
  </si>
  <si>
    <t>Hacer el seguimiento a los Planes de Saneamiento y Manejo
de Vertimientos – PSMV en
en la Jurisdicciòn con referencia al
numero de cabeceras
municipales de La Guajira y a los PSMV establecidos.</t>
  </si>
  <si>
    <t>Evaluar el cumplimiento promedio de metas
de reducción de carga
contaminante en aplicación de
tasa retributiva, en las cuencas o
tramos de la jurisdicción de la
Corporación.</t>
  </si>
  <si>
    <t>Agosto</t>
  </si>
  <si>
    <t xml:space="preserve">Dirigir la validación de las tecnicas analiticas a acreditra ante el IDEAM y apoyar a los tecnicos del laboratorio en las tares de control de calidad de datos obtenidos del monitoreo y seguimiento ambiental que permitan monitorear las corrientes
abastecedoras de acueductos de
centros poblados de la jurisdicciòn y para determinar el aporte de carga contaminante para cobro de tasa retributiva
</t>
  </si>
  <si>
    <t>Asegurar que el Sistema de Gestión de Calidad será implementado y acatado en todo momento y asegurar que el sistema de gestión de calidad es establecido, implementado y mantenido de acuerdo a las normas ISO 17025, así como coordinar las actividades de acreditación y dirigir el mantenimiento y distribución del manual de calidad y otros documentos asociados. Adicionalmente gestionar la capacitación a todo el personal que trabaje en el laboratorio y monitorear el sistema de gestión de calidad, reportando el desempeño de gestión de calidad a la alta gerencia para la revisión, con el objeto de realizar mejoras y supervisar los programas de pruebas interlaboratorios.</t>
  </si>
  <si>
    <t>Profesional universitario del area de microbiologia o afines</t>
  </si>
  <si>
    <t>Hacerse cargo de los análisis durante todo el año, incluidas las vacaciones, permisos, licencias y/o cambios de personal al volumen de muestras que procesa el laboratorio, atendiendo, así como reportar las necesidades de materiales y reactivos y las necesidades de reparación o sustitución de equipos, o sus repuestos y recepcionar el arribo de muestras, identificando inconformidades en la Solicitud de Acción Correctiva (SAC) y corrigiendo inconformidades actuales y potenciales para ayudar al programa de mejora continua del sistema de gestión de calidad, así como realizar el control de calidad del método y reportar los resultados para la toma de decisiones, reportando el trabajo diario con resultados y para someterlo a revisión para su aprobación.</t>
  </si>
  <si>
    <t>Técnico operativos, con título de formación técnica o con aprobación de tres (3) años de educación superior en Ingeniería Química, Química o Bacteriología</t>
  </si>
  <si>
    <t>PLAN OPERATIVO ANUAL DE INVERSIONES - POAI - 2011                                                                                                                          CUARTA VERSIÓN</t>
  </si>
  <si>
    <t>PLAN OPERATIVO ANUAL DE INVERSIONES - POAI - 2011                                                                                                                         CUARTA VERSIÓN</t>
  </si>
  <si>
    <t>Página: 1 de 4</t>
  </si>
  <si>
    <t>PROGRAMACION DE METAS FINANCIERAS -R.A ($936.405.601,00 )</t>
  </si>
</sst>
</file>

<file path=xl/styles.xml><?xml version="1.0" encoding="utf-8"?>
<styleSheet xmlns="http://schemas.openxmlformats.org/spreadsheetml/2006/main">
  <numFmts count="6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[$-240A]d&quot; de &quot;mmmm&quot; de &quot;yyyy;@"/>
    <numFmt numFmtId="169" formatCode="#,##0.0"/>
  </numFmts>
  <fonts count="37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8"/>
      <color indexed="10"/>
      <name val="Tahoma"/>
      <family val="2"/>
    </font>
    <font>
      <sz val="10"/>
      <name val="Draft 12cpi"/>
    </font>
    <font>
      <b/>
      <sz val="10"/>
      <name val="Arial"/>
      <family val="2"/>
    </font>
    <font>
      <sz val="8"/>
      <name val="Arial"/>
    </font>
    <font>
      <sz val="9"/>
      <name val="Arial Narrow"/>
      <family val="2"/>
    </font>
    <font>
      <vertAlign val="subscript"/>
      <sz val="9"/>
      <name val="Arial Narrow"/>
      <family val="2"/>
    </font>
    <font>
      <vertAlign val="superscript"/>
      <sz val="9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justify"/>
    </xf>
    <xf numFmtId="0" fontId="2" fillId="0" borderId="0" xfId="0" applyFont="1"/>
    <xf numFmtId="0" fontId="9" fillId="0" borderId="0" xfId="0" applyFont="1" applyAlignment="1"/>
    <xf numFmtId="0" fontId="3" fillId="0" borderId="1" xfId="0" applyFont="1" applyBorder="1" applyAlignment="1">
      <alignment horizontal="justify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left" vertical="justify"/>
    </xf>
    <xf numFmtId="0" fontId="14" fillId="0" borderId="0" xfId="0" applyFont="1" applyAlignment="1">
      <alignment horizontal="center" vertical="justify"/>
    </xf>
    <xf numFmtId="0" fontId="14" fillId="0" borderId="0" xfId="0" applyFont="1" applyAlignment="1">
      <alignment horizontal="left" vertical="top"/>
    </xf>
    <xf numFmtId="167" fontId="14" fillId="0" borderId="0" xfId="0" applyNumberFormat="1" applyFont="1" applyAlignment="1">
      <alignment horizontal="right" vertical="justify"/>
    </xf>
    <xf numFmtId="164" fontId="14" fillId="0" borderId="0" xfId="0" applyNumberFormat="1" applyFont="1" applyAlignment="1">
      <alignment vertical="justify"/>
    </xf>
    <xf numFmtId="0" fontId="15" fillId="0" borderId="0" xfId="0" applyFont="1"/>
    <xf numFmtId="0" fontId="9" fillId="0" borderId="0" xfId="0" applyFont="1" applyAlignment="1">
      <alignment horizontal="left"/>
    </xf>
    <xf numFmtId="3" fontId="16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Continuous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/>
    <xf numFmtId="3" fontId="17" fillId="0" borderId="0" xfId="0" applyNumberFormat="1" applyFont="1" applyAlignment="1">
      <alignment horizontal="center"/>
    </xf>
    <xf numFmtId="3" fontId="16" fillId="0" borderId="0" xfId="0" applyNumberFormat="1" applyFont="1"/>
    <xf numFmtId="3" fontId="17" fillId="0" borderId="1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3" fontId="8" fillId="3" borderId="3" xfId="0" applyNumberFormat="1" applyFont="1" applyFill="1" applyBorder="1" applyAlignment="1">
      <alignment horizontal="right" vertical="top" wrapText="1"/>
    </xf>
    <xf numFmtId="168" fontId="8" fillId="3" borderId="4" xfId="0" applyNumberFormat="1" applyFont="1" applyFill="1" applyBorder="1" applyAlignment="1">
      <alignment horizontal="righ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3" fontId="16" fillId="3" borderId="2" xfId="0" applyNumberFormat="1" applyFont="1" applyFill="1" applyBorder="1" applyAlignment="1">
      <alignment horizontal="center"/>
    </xf>
    <xf numFmtId="3" fontId="16" fillId="0" borderId="5" xfId="0" applyNumberFormat="1" applyFont="1" applyBorder="1"/>
    <xf numFmtId="3" fontId="17" fillId="0" borderId="12" xfId="0" applyNumberFormat="1" applyFont="1" applyBorder="1"/>
    <xf numFmtId="3" fontId="16" fillId="0" borderId="12" xfId="0" applyNumberFormat="1" applyFont="1" applyBorder="1" applyAlignment="1">
      <alignment horizontal="right"/>
    </xf>
    <xf numFmtId="3" fontId="17" fillId="0" borderId="6" xfId="0" applyNumberFormat="1" applyFont="1" applyBorder="1"/>
    <xf numFmtId="3" fontId="16" fillId="0" borderId="7" xfId="0" applyNumberFormat="1" applyFont="1" applyBorder="1" applyAlignment="1">
      <alignment horizontal="right"/>
    </xf>
    <xf numFmtId="3" fontId="16" fillId="0" borderId="6" xfId="0" applyNumberFormat="1" applyFont="1" applyBorder="1"/>
    <xf numFmtId="3" fontId="17" fillId="0" borderId="2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1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167" fontId="18" fillId="0" borderId="0" xfId="0" applyNumberFormat="1" applyFont="1" applyAlignment="1">
      <alignment horizontal="right" vertical="justify"/>
    </xf>
    <xf numFmtId="164" fontId="18" fillId="0" borderId="0" xfId="0" applyNumberFormat="1" applyFont="1" applyAlignment="1">
      <alignment vertical="justify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8" fillId="3" borderId="9" xfId="0" applyFont="1" applyFill="1" applyBorder="1"/>
    <xf numFmtId="3" fontId="18" fillId="3" borderId="4" xfId="0" applyNumberFormat="1" applyFont="1" applyFill="1" applyBorder="1"/>
    <xf numFmtId="3" fontId="17" fillId="0" borderId="0" xfId="0" applyNumberFormat="1" applyFont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3" fontId="16" fillId="0" borderId="13" xfId="0" applyNumberFormat="1" applyFont="1" applyBorder="1"/>
    <xf numFmtId="3" fontId="16" fillId="0" borderId="1" xfId="0" applyNumberFormat="1" applyFont="1" applyBorder="1"/>
    <xf numFmtId="0" fontId="16" fillId="0" borderId="0" xfId="0" applyFont="1" applyAlignment="1">
      <alignment vertical="top" wrapText="1"/>
    </xf>
    <xf numFmtId="3" fontId="16" fillId="0" borderId="0" xfId="0" applyNumberFormat="1" applyFont="1" applyAlignment="1">
      <alignment horizontal="right" vertical="top" wrapText="1"/>
    </xf>
    <xf numFmtId="3" fontId="16" fillId="3" borderId="14" xfId="0" applyNumberFormat="1" applyFont="1" applyFill="1" applyBorder="1" applyAlignment="1">
      <alignment horizontal="right" vertical="top" wrapText="1"/>
    </xf>
    <xf numFmtId="3" fontId="16" fillId="3" borderId="15" xfId="0" applyNumberFormat="1" applyFont="1" applyFill="1" applyBorder="1" applyAlignment="1">
      <alignment horizontal="right" vertical="top" wrapText="1"/>
    </xf>
    <xf numFmtId="3" fontId="16" fillId="0" borderId="0" xfId="0" applyNumberFormat="1" applyFont="1" applyBorder="1" applyAlignment="1">
      <alignment horizontal="right" vertical="top" wrapText="1"/>
    </xf>
    <xf numFmtId="16" fontId="9" fillId="0" borderId="0" xfId="0" applyNumberFormat="1" applyFont="1" applyBorder="1" applyAlignment="1">
      <alignment horizontal="left" vertical="top" wrapText="1"/>
    </xf>
    <xf numFmtId="1" fontId="9" fillId="0" borderId="0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3" fontId="16" fillId="4" borderId="12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0" fontId="9" fillId="0" borderId="18" xfId="0" applyFont="1" applyBorder="1" applyAlignment="1">
      <alignment horizontal="center" vertical="center" wrapText="1"/>
    </xf>
    <xf numFmtId="15" fontId="9" fillId="0" borderId="3" xfId="0" applyNumberFormat="1" applyFont="1" applyBorder="1" applyAlignment="1">
      <alignment horizontal="center" vertical="center" wrapText="1"/>
    </xf>
    <xf numFmtId="15" fontId="9" fillId="0" borderId="3" xfId="0" applyNumberFormat="1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3" borderId="14" xfId="0" applyFont="1" applyFill="1" applyBorder="1" applyAlignment="1">
      <alignment vertical="top" wrapText="1"/>
    </xf>
    <xf numFmtId="3" fontId="8" fillId="3" borderId="4" xfId="0" applyNumberFormat="1" applyFont="1" applyFill="1" applyBorder="1" applyAlignment="1">
      <alignment horizontal="right" vertical="center" wrapText="1"/>
    </xf>
    <xf numFmtId="3" fontId="16" fillId="3" borderId="19" xfId="0" applyNumberFormat="1" applyFont="1" applyFill="1" applyBorder="1" applyAlignment="1">
      <alignment horizontal="center" wrapText="1"/>
    </xf>
    <xf numFmtId="3" fontId="16" fillId="3" borderId="20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>
      <alignment horizontal="right"/>
    </xf>
    <xf numFmtId="3" fontId="17" fillId="0" borderId="7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 vertical="center" wrapText="1"/>
    </xf>
    <xf numFmtId="168" fontId="9" fillId="0" borderId="21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17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0" fillId="0" borderId="22" xfId="0" applyFont="1" applyFill="1" applyBorder="1" applyAlignment="1">
      <alignment vertical="center"/>
    </xf>
    <xf numFmtId="0" fontId="0" fillId="0" borderId="22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169" fontId="9" fillId="0" borderId="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16" fillId="0" borderId="0" xfId="0" applyNumberFormat="1" applyFont="1" applyAlignment="1"/>
    <xf numFmtId="0" fontId="21" fillId="0" borderId="0" xfId="0" applyFont="1" applyAlignment="1"/>
    <xf numFmtId="3" fontId="16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22" xfId="0" applyFont="1" applyBorder="1"/>
    <xf numFmtId="0" fontId="17" fillId="0" borderId="22" xfId="0" applyFont="1" applyBorder="1" applyAlignment="1">
      <alignment wrapText="1"/>
    </xf>
    <xf numFmtId="3" fontId="16" fillId="2" borderId="1" xfId="0" applyNumberFormat="1" applyFont="1" applyFill="1" applyBorder="1" applyAlignment="1">
      <alignment horizontal="right"/>
    </xf>
    <xf numFmtId="3" fontId="16" fillId="3" borderId="9" xfId="0" applyNumberFormat="1" applyFont="1" applyFill="1" applyBorder="1" applyAlignment="1">
      <alignment horizontal="center"/>
    </xf>
    <xf numFmtId="3" fontId="17" fillId="0" borderId="22" xfId="0" applyNumberFormat="1" applyFont="1" applyBorder="1"/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center" vertical="center" wrapText="1"/>
    </xf>
    <xf numFmtId="3" fontId="16" fillId="3" borderId="23" xfId="0" applyNumberFormat="1" applyFont="1" applyFill="1" applyBorder="1" applyAlignment="1">
      <alignment horizontal="center"/>
    </xf>
    <xf numFmtId="3" fontId="16" fillId="3" borderId="24" xfId="0" applyNumberFormat="1" applyFont="1" applyFill="1" applyBorder="1" applyAlignment="1"/>
    <xf numFmtId="0" fontId="23" fillId="0" borderId="25" xfId="0" applyFont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3" fontId="26" fillId="3" borderId="3" xfId="0" applyNumberFormat="1" applyFont="1" applyFill="1" applyBorder="1" applyAlignment="1">
      <alignment horizontal="center" vertical="center" wrapText="1"/>
    </xf>
    <xf numFmtId="3" fontId="26" fillId="3" borderId="4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right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16" fillId="0" borderId="11" xfId="0" applyNumberFormat="1" applyFont="1" applyBorder="1"/>
    <xf numFmtId="3" fontId="16" fillId="0" borderId="25" xfId="0" applyNumberFormat="1" applyFont="1" applyBorder="1"/>
    <xf numFmtId="0" fontId="9" fillId="0" borderId="0" xfId="0" applyFont="1" applyBorder="1"/>
    <xf numFmtId="3" fontId="16" fillId="2" borderId="11" xfId="0" applyNumberFormat="1" applyFont="1" applyFill="1" applyBorder="1"/>
    <xf numFmtId="3" fontId="16" fillId="2" borderId="2" xfId="0" applyNumberFormat="1" applyFont="1" applyFill="1" applyBorder="1"/>
    <xf numFmtId="168" fontId="9" fillId="0" borderId="7" xfId="0" applyNumberFormat="1" applyFont="1" applyBorder="1" applyAlignment="1">
      <alignment horizontal="center" vertical="center" wrapText="1"/>
    </xf>
    <xf numFmtId="166" fontId="3" fillId="0" borderId="18" xfId="1" applyFont="1" applyBorder="1" applyAlignment="1">
      <alignment vertical="center" wrapText="1"/>
    </xf>
    <xf numFmtId="0" fontId="12" fillId="0" borderId="0" xfId="0" applyFont="1" applyAlignment="1"/>
    <xf numFmtId="0" fontId="28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justify"/>
    </xf>
    <xf numFmtId="0" fontId="31" fillId="0" borderId="0" xfId="0" applyFont="1" applyAlignment="1">
      <alignment horizontal="center" vertical="justify"/>
    </xf>
    <xf numFmtId="0" fontId="30" fillId="0" borderId="0" xfId="0" applyFont="1" applyAlignment="1"/>
    <xf numFmtId="0" fontId="30" fillId="0" borderId="0" xfId="0" applyFont="1"/>
    <xf numFmtId="167" fontId="31" fillId="0" borderId="0" xfId="0" applyNumberFormat="1" applyFont="1" applyAlignment="1">
      <alignment horizontal="right" vertical="justify"/>
    </xf>
    <xf numFmtId="167" fontId="31" fillId="0" borderId="0" xfId="0" applyNumberFormat="1" applyFont="1" applyAlignment="1">
      <alignment vertical="justify"/>
    </xf>
    <xf numFmtId="164" fontId="31" fillId="0" borderId="0" xfId="0" applyNumberFormat="1" applyFont="1" applyAlignment="1">
      <alignment vertical="justify"/>
    </xf>
    <xf numFmtId="0" fontId="31" fillId="0" borderId="0" xfId="0" applyFont="1" applyAlignment="1">
      <alignment vertical="justify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3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6" fontId="31" fillId="0" borderId="0" xfId="1" applyFont="1" applyAlignment="1">
      <alignment horizontal="right" vertical="justify"/>
    </xf>
    <xf numFmtId="166" fontId="31" fillId="0" borderId="0" xfId="1" applyFont="1" applyAlignment="1">
      <alignment vertical="justify"/>
    </xf>
    <xf numFmtId="166" fontId="3" fillId="0" borderId="12" xfId="1" applyFont="1" applyBorder="1" applyAlignment="1">
      <alignment vertical="center" wrapText="1"/>
    </xf>
    <xf numFmtId="166" fontId="3" fillId="0" borderId="1" xfId="1" applyFont="1" applyBorder="1" applyAlignment="1">
      <alignment vertical="center" wrapText="1"/>
    </xf>
    <xf numFmtId="166" fontId="3" fillId="0" borderId="29" xfId="1" applyFont="1" applyBorder="1"/>
    <xf numFmtId="0" fontId="3" fillId="0" borderId="1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21" fillId="0" borderId="1" xfId="0" applyFont="1" applyBorder="1" applyAlignment="1"/>
    <xf numFmtId="166" fontId="9" fillId="0" borderId="10" xfId="1" applyFont="1" applyBorder="1" applyAlignment="1">
      <alignment horizontal="right" vertical="center" wrapText="1"/>
    </xf>
    <xf numFmtId="166" fontId="9" fillId="0" borderId="3" xfId="1" applyFont="1" applyBorder="1" applyAlignment="1">
      <alignment horizontal="right" vertical="center" wrapText="1"/>
    </xf>
    <xf numFmtId="0" fontId="0" fillId="0" borderId="1" xfId="0" applyBorder="1" applyAlignment="1">
      <alignment horizontal="justify" vertical="top" wrapText="1"/>
    </xf>
    <xf numFmtId="0" fontId="20" fillId="0" borderId="1" xfId="0" applyFont="1" applyFill="1" applyBorder="1" applyAlignment="1">
      <alignment horizontal="justify" vertical="top"/>
    </xf>
    <xf numFmtId="0" fontId="0" fillId="0" borderId="1" xfId="0" applyFill="1" applyBorder="1" applyAlignment="1">
      <alignment horizontal="justify" vertical="top" wrapText="1"/>
    </xf>
    <xf numFmtId="0" fontId="0" fillId="0" borderId="1" xfId="0" applyBorder="1" applyAlignment="1">
      <alignment horizontal="justify" vertical="top"/>
    </xf>
    <xf numFmtId="0" fontId="32" fillId="0" borderId="1" xfId="0" applyFont="1" applyBorder="1" applyAlignment="1">
      <alignment horizontal="justify" vertical="top" wrapText="1"/>
    </xf>
    <xf numFmtId="0" fontId="23" fillId="0" borderId="22" xfId="0" applyFont="1" applyBorder="1" applyAlignment="1">
      <alignment horizontal="justify"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 vertical="top"/>
    </xf>
    <xf numFmtId="0" fontId="27" fillId="0" borderId="0" xfId="0" applyFont="1"/>
    <xf numFmtId="0" fontId="34" fillId="0" borderId="0" xfId="0" applyFont="1" applyAlignment="1">
      <alignment horizontal="left" vertical="justify"/>
    </xf>
    <xf numFmtId="0" fontId="33" fillId="0" borderId="0" xfId="0" applyFont="1" applyAlignment="1">
      <alignment horizontal="left" vertical="justify"/>
    </xf>
    <xf numFmtId="0" fontId="27" fillId="0" borderId="0" xfId="0" applyFont="1" applyAlignment="1">
      <alignment horizontal="left" vertical="justify"/>
    </xf>
    <xf numFmtId="0" fontId="35" fillId="0" borderId="0" xfId="0" applyFont="1" applyAlignment="1">
      <alignment horizontal="left" vertical="justify"/>
    </xf>
    <xf numFmtId="0" fontId="33" fillId="0" borderId="0" xfId="0" applyFont="1" applyAlignment="1"/>
    <xf numFmtId="167" fontId="27" fillId="0" borderId="0" xfId="0" applyNumberFormat="1" applyFont="1" applyAlignment="1">
      <alignment horizontal="right" vertical="justify"/>
    </xf>
    <xf numFmtId="164" fontId="27" fillId="0" borderId="0" xfId="0" applyNumberFormat="1" applyFont="1" applyAlignment="1">
      <alignment vertical="justify"/>
    </xf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right"/>
    </xf>
    <xf numFmtId="166" fontId="6" fillId="0" borderId="12" xfId="1" applyFont="1" applyBorder="1" applyAlignment="1">
      <alignment horizontal="right" vertical="center" wrapText="1"/>
    </xf>
    <xf numFmtId="166" fontId="6" fillId="0" borderId="2" xfId="1" applyFont="1" applyBorder="1" applyAlignment="1">
      <alignment horizontal="right" vertical="center" wrapText="1"/>
    </xf>
    <xf numFmtId="166" fontId="2" fillId="3" borderId="4" xfId="1" applyFont="1" applyFill="1" applyBorder="1" applyAlignment="1">
      <alignment vertical="top" wrapText="1"/>
    </xf>
    <xf numFmtId="166" fontId="16" fillId="0" borderId="22" xfId="1" applyFont="1" applyBorder="1" applyAlignment="1">
      <alignment horizontal="right"/>
    </xf>
    <xf numFmtId="166" fontId="16" fillId="0" borderId="7" xfId="1" applyFont="1" applyBorder="1" applyAlignment="1">
      <alignment horizontal="right"/>
    </xf>
    <xf numFmtId="166" fontId="17" fillId="0" borderId="1" xfId="1" applyFont="1" applyBorder="1" applyAlignment="1">
      <alignment horizontal="right"/>
    </xf>
    <xf numFmtId="166" fontId="17" fillId="0" borderId="7" xfId="1" applyFont="1" applyBorder="1" applyAlignment="1">
      <alignment horizontal="right"/>
    </xf>
    <xf numFmtId="166" fontId="19" fillId="0" borderId="1" xfId="1" applyFont="1" applyBorder="1" applyAlignment="1">
      <alignment horizontal="right"/>
    </xf>
    <xf numFmtId="166" fontId="17" fillId="0" borderId="0" xfId="1" applyFont="1" applyBorder="1"/>
    <xf numFmtId="166" fontId="16" fillId="0" borderId="1" xfId="1" applyFont="1" applyBorder="1" applyAlignment="1">
      <alignment horizontal="right"/>
    </xf>
    <xf numFmtId="166" fontId="19" fillId="0" borderId="1" xfId="1" applyFont="1" applyFill="1" applyBorder="1" applyAlignment="1">
      <alignment horizontal="right"/>
    </xf>
    <xf numFmtId="166" fontId="9" fillId="0" borderId="0" xfId="1" applyFont="1" applyBorder="1"/>
    <xf numFmtId="166" fontId="16" fillId="2" borderId="2" xfId="1" applyFont="1" applyFill="1" applyBorder="1" applyAlignment="1">
      <alignment horizontal="right"/>
    </xf>
    <xf numFmtId="166" fontId="16" fillId="2" borderId="8" xfId="1" applyFont="1" applyFill="1" applyBorder="1" applyAlignment="1">
      <alignment horizontal="right"/>
    </xf>
    <xf numFmtId="0" fontId="2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5" fontId="9" fillId="0" borderId="19" xfId="0" applyNumberFormat="1" applyFont="1" applyBorder="1" applyAlignment="1">
      <alignment horizontal="center" vertical="center" wrapText="1"/>
    </xf>
    <xf numFmtId="15" fontId="9" fillId="0" borderId="19" xfId="0" applyNumberFormat="1" applyFont="1" applyBorder="1" applyAlignment="1">
      <alignment horizontal="left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9" fontId="9" fillId="0" borderId="19" xfId="0" applyNumberFormat="1" applyFont="1" applyBorder="1" applyAlignment="1">
      <alignment horizontal="center" vertical="center" wrapText="1"/>
    </xf>
    <xf numFmtId="166" fontId="9" fillId="0" borderId="19" xfId="1" applyFont="1" applyBorder="1" applyAlignment="1">
      <alignment horizontal="right" vertical="center" wrapText="1"/>
    </xf>
    <xf numFmtId="0" fontId="36" fillId="0" borderId="3" xfId="0" applyFont="1" applyFill="1" applyBorder="1" applyAlignment="1" applyProtection="1">
      <alignment vertical="center" wrapText="1"/>
    </xf>
    <xf numFmtId="0" fontId="30" fillId="0" borderId="0" xfId="0" applyFont="1" applyAlignment="1">
      <alignment horizontal="justify"/>
    </xf>
    <xf numFmtId="0" fontId="8" fillId="3" borderId="9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166" fontId="6" fillId="0" borderId="1" xfId="1" applyFont="1" applyBorder="1" applyAlignment="1">
      <alignment horizontal="right" vertical="center" wrapText="1"/>
    </xf>
    <xf numFmtId="166" fontId="2" fillId="3" borderId="15" xfId="1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justify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7" xfId="0" applyNumberFormat="1" applyFont="1" applyBorder="1" applyAlignment="1">
      <alignment horizontal="center" vertical="center" wrapText="1"/>
    </xf>
    <xf numFmtId="17" fontId="3" fillId="0" borderId="2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justify" vertical="top" wrapText="1"/>
    </xf>
    <xf numFmtId="0" fontId="3" fillId="0" borderId="22" xfId="0" applyFont="1" applyFill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166" fontId="3" fillId="0" borderId="18" xfId="1" applyFont="1" applyBorder="1" applyAlignment="1">
      <alignment vertical="center" wrapText="1"/>
    </xf>
    <xf numFmtId="166" fontId="3" fillId="0" borderId="27" xfId="1" applyFont="1" applyBorder="1" applyAlignment="1">
      <alignment vertical="center" wrapText="1"/>
    </xf>
    <xf numFmtId="166" fontId="3" fillId="0" borderId="22" xfId="1" applyFont="1" applyBorder="1" applyAlignment="1">
      <alignment vertical="center" wrapText="1"/>
    </xf>
    <xf numFmtId="166" fontId="9" fillId="0" borderId="35" xfId="1" applyFont="1" applyBorder="1" applyAlignment="1">
      <alignment horizontal="center" vertical="center" wrapText="1"/>
    </xf>
    <xf numFmtId="166" fontId="9" fillId="0" borderId="15" xfId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top" wrapText="1"/>
    </xf>
    <xf numFmtId="0" fontId="9" fillId="0" borderId="4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6" fillId="0" borderId="19" xfId="0" applyFont="1" applyFill="1" applyBorder="1" applyAlignment="1" applyProtection="1">
      <alignment vertical="center" wrapText="1"/>
    </xf>
    <xf numFmtId="0" fontId="36" fillId="0" borderId="20" xfId="0" applyFont="1" applyFill="1" applyBorder="1" applyAlignment="1" applyProtection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5" fontId="9" fillId="0" borderId="19" xfId="0" applyNumberFormat="1" applyFont="1" applyBorder="1" applyAlignment="1">
      <alignment horizontal="center" vertical="center" wrapText="1"/>
    </xf>
    <xf numFmtId="15" fontId="9" fillId="0" borderId="20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9" fontId="9" fillId="0" borderId="19" xfId="0" applyNumberFormat="1" applyFont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 wrapText="1"/>
    </xf>
    <xf numFmtId="166" fontId="9" fillId="0" borderId="19" xfId="1" applyFont="1" applyBorder="1" applyAlignment="1">
      <alignment horizontal="center" vertical="center" wrapText="1"/>
    </xf>
    <xf numFmtId="166" fontId="9" fillId="0" borderId="20" xfId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5" fontId="8" fillId="3" borderId="12" xfId="2" applyFont="1" applyFill="1" applyBorder="1" applyAlignment="1">
      <alignment horizontal="center" vertical="center" wrapText="1"/>
    </xf>
    <xf numFmtId="165" fontId="8" fillId="3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8" fillId="3" borderId="9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67" fontId="14" fillId="3" borderId="12" xfId="0" applyNumberFormat="1" applyFont="1" applyFill="1" applyBorder="1" applyAlignment="1">
      <alignment horizontal="center" vertical="justify"/>
    </xf>
    <xf numFmtId="0" fontId="3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" fillId="3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3" borderId="40" xfId="0" applyFont="1" applyFill="1" applyBorder="1" applyAlignment="1">
      <alignment horizontal="right" vertical="top" wrapText="1"/>
    </xf>
    <xf numFmtId="0" fontId="2" fillId="3" borderId="41" xfId="0" applyFont="1" applyFill="1" applyBorder="1" applyAlignment="1">
      <alignment horizontal="right" vertical="top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right" vertical="top" wrapText="1"/>
    </xf>
    <xf numFmtId="0" fontId="2" fillId="3" borderId="39" xfId="0" applyFont="1" applyFill="1" applyBorder="1" applyAlignment="1">
      <alignment horizontal="righ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8" fillId="3" borderId="47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0" borderId="4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center"/>
    </xf>
    <xf numFmtId="3" fontId="16" fillId="3" borderId="12" xfId="0" applyNumberFormat="1" applyFont="1" applyFill="1" applyBorder="1" applyAlignment="1">
      <alignment horizontal="center"/>
    </xf>
    <xf numFmtId="3" fontId="16" fillId="3" borderId="12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/>
    </xf>
    <xf numFmtId="3" fontId="16" fillId="3" borderId="48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center" vertical="center"/>
    </xf>
    <xf numFmtId="3" fontId="16" fillId="3" borderId="35" xfId="0" applyNumberFormat="1" applyFont="1" applyFill="1" applyBorder="1" applyAlignment="1">
      <alignment horizontal="center" vertical="center"/>
    </xf>
    <xf numFmtId="3" fontId="16" fillId="3" borderId="15" xfId="0" applyNumberFormat="1" applyFont="1" applyFill="1" applyBorder="1" applyAlignment="1">
      <alignment horizontal="center" vertical="center"/>
    </xf>
    <xf numFmtId="3" fontId="17" fillId="3" borderId="49" xfId="0" applyNumberFormat="1" applyFont="1" applyFill="1" applyBorder="1" applyAlignment="1">
      <alignment horizontal="center"/>
    </xf>
    <xf numFmtId="3" fontId="17" fillId="3" borderId="38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3" fontId="16" fillId="3" borderId="24" xfId="0" applyNumberFormat="1" applyFont="1" applyFill="1" applyBorder="1" applyAlignment="1">
      <alignment horizontal="center" vertical="center"/>
    </xf>
    <xf numFmtId="3" fontId="16" fillId="3" borderId="50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16" fillId="3" borderId="41" xfId="0" applyNumberFormat="1" applyFont="1" applyFill="1" applyBorder="1" applyAlignment="1">
      <alignment horizontal="right"/>
    </xf>
    <xf numFmtId="3" fontId="16" fillId="3" borderId="40" xfId="0" applyNumberFormat="1" applyFont="1" applyFill="1" applyBorder="1" applyAlignment="1">
      <alignment horizontal="center"/>
    </xf>
    <xf numFmtId="3" fontId="16" fillId="3" borderId="51" xfId="0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RECURSOS CALIDAD DE AGUA - 2011
</a:t>
            </a:r>
          </a:p>
        </c:rich>
      </c:tx>
      <c:layout>
        <c:manualLayout>
          <c:xMode val="edge"/>
          <c:yMode val="edge"/>
          <c:x val="0.14192138384276787"/>
          <c:y val="3.4055668967305011E-2"/>
        </c:manualLayout>
      </c:layout>
      <c:spPr>
        <a:noFill/>
        <a:ln w="25400">
          <a:noFill/>
        </a:ln>
      </c:spPr>
    </c:title>
    <c:view3D>
      <c:rotY val="200"/>
      <c:perspective val="0"/>
    </c:view3D>
    <c:plotArea>
      <c:layout>
        <c:manualLayout>
          <c:layoutTarget val="inner"/>
          <c:xMode val="edge"/>
          <c:yMode val="edge"/>
          <c:x val="0.14566943135364571"/>
          <c:y val="0.28888958547836024"/>
          <c:w val="0.61417381868023635"/>
          <c:h val="0.30617357777193732"/>
        </c:manualLayout>
      </c:layout>
      <c:pie3DChart>
        <c:varyColors val="1"/>
        <c:ser>
          <c:idx val="0"/>
          <c:order val="0"/>
          <c:tx>
            <c:strRef>
              <c:f>Grafico!$D$13</c:f>
              <c:strCache>
                <c:ptCount val="1"/>
                <c:pt idx="0">
                  <c:v>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3"/>
          <c:dPt>
            <c:idx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4184305116577202E-2"/>
                  <c:y val="3.598468495424896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2.0087213507760378E-2"/>
                  <c:y val="-8.1487962152879019E-3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4351127253627771E-2"/>
                  <c:y val="-0.20347200758605055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5.6278929808410587E-2"/>
                  <c:y val="8.217338629788878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78346531998312152"/>
                  <c:y val="0.58024831271294508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Mode val="edge"/>
                  <c:yMode val="edge"/>
                  <c:x val="0.70669359264809295"/>
                  <c:y val="0.71605110930533689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612205312851133"/>
                  <c:y val="0.87407618170375567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0.43897679989004101"/>
                  <c:y val="0.79753278726077159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(Grafico!$C$14,Grafico!$C$17,Grafico!$C$49:$C$50)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(Grafico!$D$14,Grafico!$D$17,Grafico!$D$49:$D$50)</c:f>
              <c:numCache>
                <c:formatCode>#,##0</c:formatCode>
                <c:ptCount val="4"/>
                <c:pt idx="0">
                  <c:v>76518165.137890548</c:v>
                </c:pt>
                <c:pt idx="1">
                  <c:v>243334622.97999999</c:v>
                </c:pt>
                <c:pt idx="2">
                  <c:v>541552813</c:v>
                </c:pt>
                <c:pt idx="3">
                  <c:v>75000000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1</xdr:col>
      <xdr:colOff>1466850</xdr:colOff>
      <xdr:row>6</xdr:row>
      <xdr:rowOff>180975</xdr:rowOff>
    </xdr:to>
    <xdr:pic>
      <xdr:nvPicPr>
        <xdr:cNvPr id="717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0"/>
          <a:ext cx="15335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1228725</xdr:colOff>
      <xdr:row>6</xdr:row>
      <xdr:rowOff>180975</xdr:rowOff>
    </xdr:to>
    <xdr:pic>
      <xdr:nvPicPr>
        <xdr:cNvPr id="819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0"/>
          <a:ext cx="14001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1736725</xdr:colOff>
      <xdr:row>6</xdr:row>
      <xdr:rowOff>77905</xdr:rowOff>
    </xdr:to>
    <xdr:pic>
      <xdr:nvPicPr>
        <xdr:cNvPr id="921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0"/>
          <a:ext cx="2009775" cy="120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19050</xdr:rowOff>
    </xdr:from>
    <xdr:to>
      <xdr:col>1</xdr:col>
      <xdr:colOff>1628775</xdr:colOff>
      <xdr:row>7</xdr:row>
      <xdr:rowOff>9525</xdr:rowOff>
    </xdr:to>
    <xdr:pic>
      <xdr:nvPicPr>
        <xdr:cNvPr id="205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"/>
          <a:ext cx="17240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</xdr:rowOff>
    </xdr:from>
    <xdr:to>
      <xdr:col>1</xdr:col>
      <xdr:colOff>1450976</xdr:colOff>
      <xdr:row>6</xdr:row>
      <xdr:rowOff>161495</xdr:rowOff>
    </xdr:to>
    <xdr:pic>
      <xdr:nvPicPr>
        <xdr:cNvPr id="1024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6" y="1"/>
          <a:ext cx="1733550" cy="1228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</xdr:rowOff>
    </xdr:from>
    <xdr:to>
      <xdr:col>1</xdr:col>
      <xdr:colOff>1063625</xdr:colOff>
      <xdr:row>6</xdr:row>
      <xdr:rowOff>82917</xdr:rowOff>
    </xdr:to>
    <xdr:pic>
      <xdr:nvPicPr>
        <xdr:cNvPr id="1126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"/>
          <a:ext cx="1466850" cy="1175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19051</xdr:rowOff>
    </xdr:from>
    <xdr:to>
      <xdr:col>1</xdr:col>
      <xdr:colOff>1150360</xdr:colOff>
      <xdr:row>6</xdr:row>
      <xdr:rowOff>11790</xdr:rowOff>
    </xdr:to>
    <xdr:pic>
      <xdr:nvPicPr>
        <xdr:cNvPr id="102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1"/>
          <a:ext cx="1552575" cy="1096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1428750</xdr:colOff>
      <xdr:row>6</xdr:row>
      <xdr:rowOff>276225</xdr:rowOff>
    </xdr:to>
    <xdr:pic>
      <xdr:nvPicPr>
        <xdr:cNvPr id="1228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2066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10</xdr:row>
      <xdr:rowOff>47625</xdr:rowOff>
    </xdr:from>
    <xdr:to>
      <xdr:col>10</xdr:col>
      <xdr:colOff>419100</xdr:colOff>
      <xdr:row>62</xdr:row>
      <xdr:rowOff>19050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9525</xdr:rowOff>
    </xdr:from>
    <xdr:to>
      <xdr:col>1</xdr:col>
      <xdr:colOff>676275</xdr:colOff>
      <xdr:row>6</xdr:row>
      <xdr:rowOff>183956</xdr:rowOff>
    </xdr:to>
    <xdr:pic>
      <xdr:nvPicPr>
        <xdr:cNvPr id="3077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9525"/>
          <a:ext cx="1381125" cy="1165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Escritorio/FARE%20ROMERO%20PELAEZ/2011/POAS/COSTOS%20NOMINA%20INVERSION.Def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os/CONTRATACI&#211;N%202010/REACTIVOS%20Y%20MATERIALES/PROMEDIO%20PRECIOS%20DEL%20MERCADO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A MISIONAL"/>
      <sheetName val="MANEJO INTEGRAL DE RESIDUOS SOL"/>
      <sheetName val="CALIDAD DEL AIRE"/>
      <sheetName val="CALIDAD DEL AGUA"/>
      <sheetName val="AGUA POTABLE"/>
      <sheetName val="PROMOCION EMPRESARIAL"/>
      <sheetName val="MANEJO SOSTENIBLE DE TIERRAS"/>
      <sheetName val="DIAGNOSTICO Y ACCIONES PARA LA "/>
      <sheetName val="PARTICIPACION COMUNITARIA"/>
      <sheetName val="CULTURA AMBIENTAL"/>
      <sheetName val="BANCO DE PROYECTOS"/>
      <sheetName val="SISTEMA DE INFORMACION AMBIENTA"/>
      <sheetName val="FORTALECIMIENTO AL ORDENAMIENTO"/>
      <sheetName val="CONTROL DEL APROVECHAMIENTO Y T"/>
      <sheetName val="ORDENACION Y MANEJO DE AREAS"/>
      <sheetName val="CUENCAS HIDROGRAFICAS"/>
      <sheetName val="AGUAS"/>
      <sheetName val="PLANTA SIN BONIFICACION"/>
    </sheetNames>
    <sheetDataSet>
      <sheetData sheetId="0"/>
      <sheetData sheetId="1"/>
      <sheetData sheetId="2"/>
      <sheetData sheetId="3">
        <row r="7">
          <cell r="P7">
            <v>4095269.0782438498</v>
          </cell>
        </row>
        <row r="8">
          <cell r="P8">
            <v>3033532.6505509997</v>
          </cell>
        </row>
        <row r="9">
          <cell r="P9">
            <v>2859267.2324359999</v>
          </cell>
        </row>
        <row r="10">
          <cell r="P10">
            <v>1849142.1049010002</v>
          </cell>
        </row>
        <row r="11">
          <cell r="P11">
            <v>1849142.1049010002</v>
          </cell>
        </row>
        <row r="24">
          <cell r="P24">
            <v>3033532.6505509997</v>
          </cell>
        </row>
        <row r="25">
          <cell r="P25">
            <v>3033532.6505509997</v>
          </cell>
        </row>
        <row r="26">
          <cell r="P26">
            <v>2859267.2324359999</v>
          </cell>
        </row>
        <row r="27">
          <cell r="P27">
            <v>1849142.1049010002</v>
          </cell>
        </row>
        <row r="28">
          <cell r="P28">
            <v>1849142.1049010002</v>
          </cell>
        </row>
        <row r="40">
          <cell r="P40">
            <v>3033532.6505509997</v>
          </cell>
        </row>
        <row r="41">
          <cell r="P41">
            <v>3033532.6505509997</v>
          </cell>
        </row>
        <row r="42">
          <cell r="P42">
            <v>2859267.2324359999</v>
          </cell>
        </row>
        <row r="43">
          <cell r="P43">
            <v>1849142.1049010002</v>
          </cell>
        </row>
        <row r="44">
          <cell r="P44">
            <v>1849142.1049010002</v>
          </cell>
        </row>
        <row r="57">
          <cell r="P57">
            <v>3033532.6505509997</v>
          </cell>
        </row>
        <row r="58">
          <cell r="P58">
            <v>3033532.6505509997</v>
          </cell>
        </row>
        <row r="59">
          <cell r="P59">
            <v>2859267.2324359999</v>
          </cell>
        </row>
        <row r="60">
          <cell r="P60">
            <v>2496341.8416163498</v>
          </cell>
        </row>
        <row r="61">
          <cell r="P61">
            <v>1849142.1049010002</v>
          </cell>
        </row>
        <row r="73">
          <cell r="P73">
            <v>5686048.584392</v>
          </cell>
        </row>
        <row r="74">
          <cell r="P74">
            <v>5686048.584392</v>
          </cell>
        </row>
        <row r="75">
          <cell r="P75">
            <v>5359405.8798290016</v>
          </cell>
        </row>
        <row r="76">
          <cell r="P76">
            <v>4113229.3441123501</v>
          </cell>
        </row>
        <row r="77">
          <cell r="P77">
            <v>3466029.6073969994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N5">
            <v>145014.5</v>
          </cell>
        </row>
        <row r="6">
          <cell r="N6">
            <v>96144.28</v>
          </cell>
        </row>
        <row r="7">
          <cell r="N7">
            <v>30154.199999999997</v>
          </cell>
        </row>
        <row r="9">
          <cell r="N9">
            <v>1067.9166666666667</v>
          </cell>
        </row>
        <row r="12">
          <cell r="N12">
            <v>1144.3400000000001</v>
          </cell>
        </row>
        <row r="13">
          <cell r="N13">
            <v>854.82874666666669</v>
          </cell>
        </row>
        <row r="14">
          <cell r="N14">
            <v>884315.09600000014</v>
          </cell>
        </row>
        <row r="18">
          <cell r="N18">
            <v>97137.53</v>
          </cell>
        </row>
        <row r="26">
          <cell r="N26">
            <v>345489.75999999995</v>
          </cell>
        </row>
        <row r="28">
          <cell r="N28">
            <v>66377.906666666662</v>
          </cell>
        </row>
        <row r="29">
          <cell r="N29">
            <v>140413.35999999999</v>
          </cell>
        </row>
        <row r="30">
          <cell r="N30">
            <v>4291668.2399999993</v>
          </cell>
        </row>
        <row r="31">
          <cell r="N31">
            <v>5186592</v>
          </cell>
        </row>
        <row r="32">
          <cell r="N32">
            <v>73727.316249999989</v>
          </cell>
        </row>
        <row r="41">
          <cell r="N41">
            <v>17786.28</v>
          </cell>
        </row>
        <row r="42">
          <cell r="N42">
            <v>1151356.8399999999</v>
          </cell>
        </row>
        <row r="44">
          <cell r="N44">
            <v>10078.853333333333</v>
          </cell>
        </row>
        <row r="47">
          <cell r="N47">
            <v>789.08149333333324</v>
          </cell>
        </row>
        <row r="48">
          <cell r="N48">
            <v>420.13111999999995</v>
          </cell>
        </row>
        <row r="50">
          <cell r="N50">
            <v>1183200</v>
          </cell>
        </row>
        <row r="53">
          <cell r="N53">
            <v>1359689.3599999999</v>
          </cell>
        </row>
        <row r="58">
          <cell r="N58">
            <v>27556.379999999997</v>
          </cell>
        </row>
        <row r="59">
          <cell r="N59">
            <v>4411.4799999999996</v>
          </cell>
        </row>
        <row r="60">
          <cell r="N60">
            <v>123852.33</v>
          </cell>
        </row>
        <row r="61">
          <cell r="N61">
            <v>325.34287999999998</v>
          </cell>
        </row>
        <row r="62">
          <cell r="N62">
            <v>468.62085999999994</v>
          </cell>
        </row>
        <row r="63">
          <cell r="N63">
            <v>2968.9197999999997</v>
          </cell>
        </row>
        <row r="66">
          <cell r="N66">
            <v>3642433.0599999996</v>
          </cell>
        </row>
        <row r="71">
          <cell r="N71">
            <v>95706.09</v>
          </cell>
        </row>
        <row r="72">
          <cell r="N72">
            <v>23994.909333333333</v>
          </cell>
        </row>
        <row r="74">
          <cell r="N74">
            <v>17775.453333333335</v>
          </cell>
        </row>
        <row r="76">
          <cell r="N76">
            <v>47444</v>
          </cell>
        </row>
        <row r="77">
          <cell r="N77">
            <v>62008.573333333326</v>
          </cell>
        </row>
        <row r="79">
          <cell r="N79">
            <v>93810.746666666659</v>
          </cell>
        </row>
        <row r="80">
          <cell r="N80">
            <v>91107.946666666656</v>
          </cell>
        </row>
        <row r="81">
          <cell r="N81">
            <v>10408.1</v>
          </cell>
        </row>
        <row r="82">
          <cell r="N82">
            <v>16527.97</v>
          </cell>
        </row>
        <row r="83">
          <cell r="N83">
            <v>38839.119999999995</v>
          </cell>
        </row>
        <row r="86">
          <cell r="N86">
            <v>22212.453333333335</v>
          </cell>
        </row>
        <row r="87">
          <cell r="N87">
            <v>23200</v>
          </cell>
        </row>
        <row r="90">
          <cell r="N90">
            <v>57823.680000000008</v>
          </cell>
        </row>
        <row r="91">
          <cell r="N91">
            <v>54647.677333333333</v>
          </cell>
        </row>
        <row r="94">
          <cell r="N94">
            <v>74394.570000000007</v>
          </cell>
        </row>
        <row r="95">
          <cell r="N95">
            <v>12570486</v>
          </cell>
        </row>
        <row r="99">
          <cell r="N99">
            <v>127302.45999999999</v>
          </cell>
        </row>
        <row r="100">
          <cell r="N100">
            <v>196916.96</v>
          </cell>
        </row>
        <row r="101">
          <cell r="N101">
            <v>337677.16</v>
          </cell>
        </row>
        <row r="102">
          <cell r="N102">
            <v>177557.72</v>
          </cell>
        </row>
        <row r="103">
          <cell r="N103">
            <v>133267.75999999998</v>
          </cell>
        </row>
        <row r="104">
          <cell r="N104">
            <v>324494.33999999997</v>
          </cell>
        </row>
        <row r="105">
          <cell r="N105">
            <v>236628</v>
          </cell>
        </row>
        <row r="109">
          <cell r="N109">
            <v>177613.11</v>
          </cell>
        </row>
        <row r="110">
          <cell r="N110">
            <v>113111.89</v>
          </cell>
        </row>
        <row r="111">
          <cell r="N111">
            <v>85581.319999999992</v>
          </cell>
        </row>
        <row r="112">
          <cell r="N112">
            <v>62662.619999999995</v>
          </cell>
        </row>
        <row r="113">
          <cell r="N113">
            <v>66818.784</v>
          </cell>
        </row>
        <row r="114">
          <cell r="N114">
            <v>4098.666666666667</v>
          </cell>
        </row>
        <row r="115">
          <cell r="N115">
            <v>13862</v>
          </cell>
        </row>
        <row r="116">
          <cell r="N116">
            <v>16893776</v>
          </cell>
        </row>
        <row r="117">
          <cell r="N117">
            <v>11399129.76</v>
          </cell>
        </row>
        <row r="118">
          <cell r="N118">
            <v>590129.31333333335</v>
          </cell>
        </row>
        <row r="119">
          <cell r="N119">
            <v>184710.66666666666</v>
          </cell>
        </row>
        <row r="126">
          <cell r="N126">
            <v>138073.64000000001</v>
          </cell>
        </row>
        <row r="128">
          <cell r="N128">
            <v>239195.47999999998</v>
          </cell>
        </row>
        <row r="129">
          <cell r="N129">
            <v>88450</v>
          </cell>
        </row>
        <row r="130">
          <cell r="N130">
            <v>74755.039999999994</v>
          </cell>
        </row>
        <row r="131">
          <cell r="N131">
            <v>34800</v>
          </cell>
        </row>
        <row r="134">
          <cell r="N134">
            <v>27569.333333333332</v>
          </cell>
        </row>
        <row r="152">
          <cell r="N152">
            <v>9889</v>
          </cell>
        </row>
        <row r="158">
          <cell r="N158">
            <v>1971999.9999999998</v>
          </cell>
        </row>
        <row r="159">
          <cell r="N159">
            <v>402133.72</v>
          </cell>
        </row>
        <row r="164">
          <cell r="N164">
            <v>6466.5333333333328</v>
          </cell>
        </row>
        <row r="166">
          <cell r="N166">
            <v>104824.79199999999</v>
          </cell>
        </row>
        <row r="167">
          <cell r="N167">
            <v>104948.39</v>
          </cell>
        </row>
        <row r="168">
          <cell r="N168">
            <v>801850</v>
          </cell>
        </row>
        <row r="169">
          <cell r="N169">
            <v>3711999.9999999995</v>
          </cell>
        </row>
        <row r="172">
          <cell r="N172">
            <v>13895.64</v>
          </cell>
        </row>
        <row r="176">
          <cell r="N176">
            <v>15321.279999999999</v>
          </cell>
        </row>
        <row r="178">
          <cell r="N178">
            <v>11618.791999999999</v>
          </cell>
        </row>
        <row r="179">
          <cell r="N179">
            <v>10446.495999999999</v>
          </cell>
        </row>
        <row r="180">
          <cell r="N180">
            <v>45220.976000000002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showGridLines="0" topLeftCell="A7" zoomScale="75" workbookViewId="0">
      <selection activeCell="H12" sqref="H12"/>
    </sheetView>
  </sheetViews>
  <sheetFormatPr baseColWidth="10" defaultRowHeight="12.75"/>
  <cols>
    <col min="1" max="1" width="6" style="2" customWidth="1"/>
    <col min="2" max="2" width="26.5703125" style="2" customWidth="1"/>
    <col min="3" max="3" width="20.7109375" style="2" customWidth="1"/>
    <col min="4" max="4" width="17.28515625" style="2" bestFit="1" customWidth="1"/>
    <col min="5" max="5" width="7.5703125" style="2" customWidth="1"/>
    <col min="6" max="6" width="9.7109375" style="2" customWidth="1"/>
    <col min="7" max="7" width="9.85546875" style="2" customWidth="1"/>
    <col min="8" max="8" width="28.7109375" style="2" customWidth="1"/>
    <col min="9" max="9" width="15.7109375" style="2" customWidth="1"/>
    <col min="10" max="10" width="16.85546875" style="2" customWidth="1"/>
    <col min="11" max="16384" width="11.42578125" style="2"/>
  </cols>
  <sheetData>
    <row r="1" spans="1:10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0">
      <c r="A2" s="270"/>
      <c r="B2" s="270"/>
      <c r="C2" s="273"/>
      <c r="D2" s="274"/>
      <c r="E2" s="274"/>
      <c r="F2" s="274"/>
      <c r="G2" s="274"/>
      <c r="H2" s="274"/>
      <c r="I2" s="176"/>
    </row>
    <row r="3" spans="1:10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0" ht="15.75" customHeight="1">
      <c r="A4" s="270"/>
      <c r="B4" s="270"/>
      <c r="C4" s="275"/>
      <c r="D4" s="276"/>
      <c r="E4" s="276"/>
      <c r="F4" s="276"/>
      <c r="G4" s="276"/>
      <c r="H4" s="276"/>
      <c r="I4" s="214" t="s">
        <v>339</v>
      </c>
    </row>
    <row r="5" spans="1:10" ht="15.75" customHeight="1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0" ht="12.75" customHeight="1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0" s="19" customFormat="1" ht="19.5" customHeight="1">
      <c r="A7" s="270"/>
      <c r="B7" s="270"/>
      <c r="C7" s="177"/>
      <c r="D7" s="177"/>
      <c r="E7" s="177"/>
      <c r="F7" s="178"/>
      <c r="G7" s="178"/>
      <c r="H7" s="178"/>
      <c r="I7" s="177"/>
      <c r="J7" s="175"/>
    </row>
    <row r="8" spans="1:10" ht="19.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25" customFormat="1" ht="15" customHeight="1">
      <c r="A9" s="279" t="s">
        <v>133</v>
      </c>
      <c r="B9" s="279"/>
      <c r="C9" s="280" t="s">
        <v>157</v>
      </c>
      <c r="D9" s="280"/>
      <c r="E9" s="280"/>
      <c r="F9" s="280"/>
      <c r="G9" s="280"/>
      <c r="H9" s="280"/>
      <c r="I9" s="179"/>
      <c r="J9" s="179"/>
    </row>
    <row r="10" spans="1:10" s="25" customFormat="1" ht="17.25" customHeight="1">
      <c r="A10" s="283" t="s">
        <v>7</v>
      </c>
      <c r="B10" s="283"/>
      <c r="C10" s="284" t="s">
        <v>134</v>
      </c>
      <c r="D10" s="284"/>
      <c r="E10" s="284"/>
      <c r="F10" s="284"/>
      <c r="G10" s="284"/>
      <c r="H10" s="284"/>
      <c r="I10" s="180" t="s">
        <v>107</v>
      </c>
      <c r="J10" s="181">
        <v>1139012</v>
      </c>
    </row>
    <row r="11" spans="1:10" s="25" customFormat="1" ht="15">
      <c r="A11" s="182" t="s">
        <v>8</v>
      </c>
      <c r="B11" s="183"/>
      <c r="C11" s="206">
        <f>894523824+137188900-2480000-243109993+90282870+60000000</f>
        <v>936405601</v>
      </c>
      <c r="D11" s="184"/>
      <c r="E11" s="185"/>
      <c r="F11" s="185"/>
      <c r="G11" s="185"/>
      <c r="H11" s="185"/>
      <c r="I11" s="185"/>
      <c r="J11" s="185"/>
    </row>
    <row r="12" spans="1:10" s="25" customFormat="1" ht="15">
      <c r="A12" s="182" t="s">
        <v>10</v>
      </c>
      <c r="B12" s="183"/>
      <c r="C12" s="186">
        <v>0</v>
      </c>
      <c r="D12" s="186"/>
      <c r="E12" s="187"/>
      <c r="F12" s="187"/>
      <c r="G12" s="187"/>
      <c r="H12" s="187"/>
      <c r="I12" s="187"/>
      <c r="J12" s="187"/>
    </row>
    <row r="13" spans="1:10" s="25" customFormat="1" ht="15">
      <c r="A13" s="182" t="s">
        <v>9</v>
      </c>
      <c r="B13" s="183"/>
      <c r="C13" s="207">
        <f>C11</f>
        <v>936405601</v>
      </c>
      <c r="D13" s="186"/>
      <c r="E13" s="187"/>
      <c r="F13" s="187"/>
      <c r="G13" s="187"/>
      <c r="H13" s="187"/>
      <c r="I13" s="187"/>
      <c r="J13" s="187"/>
    </row>
    <row r="14" spans="1:10" s="6" customFormat="1" ht="18" customHeight="1" thickBot="1">
      <c r="A14" s="14" t="s">
        <v>12</v>
      </c>
      <c r="B14" s="188"/>
      <c r="C14" s="188"/>
      <c r="D14" s="188"/>
      <c r="E14" s="188"/>
      <c r="F14" s="188"/>
      <c r="G14" s="188"/>
      <c r="H14" s="188"/>
      <c r="I14" s="188"/>
      <c r="J14" s="189" t="s">
        <v>13</v>
      </c>
    </row>
    <row r="15" spans="1:10" s="12" customFormat="1" ht="12">
      <c r="A15" s="286" t="s">
        <v>48</v>
      </c>
      <c r="B15" s="281" t="s">
        <v>1</v>
      </c>
      <c r="C15" s="281" t="s">
        <v>11</v>
      </c>
      <c r="D15" s="281" t="s">
        <v>183</v>
      </c>
      <c r="E15" s="285" t="s">
        <v>0</v>
      </c>
      <c r="F15" s="285"/>
      <c r="G15" s="285"/>
      <c r="H15" s="281" t="s">
        <v>49</v>
      </c>
      <c r="I15" s="281" t="s">
        <v>50</v>
      </c>
      <c r="J15" s="288" t="s">
        <v>3</v>
      </c>
    </row>
    <row r="16" spans="1:10" s="12" customFormat="1" ht="26.45" customHeight="1" thickBot="1">
      <c r="A16" s="287"/>
      <c r="B16" s="282"/>
      <c r="C16" s="282"/>
      <c r="D16" s="282"/>
      <c r="E16" s="190" t="s">
        <v>2</v>
      </c>
      <c r="F16" s="190" t="s">
        <v>6</v>
      </c>
      <c r="G16" s="190" t="s">
        <v>141</v>
      </c>
      <c r="H16" s="282"/>
      <c r="I16" s="282"/>
      <c r="J16" s="289"/>
    </row>
    <row r="17" spans="1:10" s="12" customFormat="1" ht="60">
      <c r="A17" s="191">
        <v>1</v>
      </c>
      <c r="B17" s="211" t="s">
        <v>187</v>
      </c>
      <c r="C17" s="192" t="s">
        <v>135</v>
      </c>
      <c r="D17" s="208">
        <f>+PTOxACT!C53</f>
        <v>280826188.77257812</v>
      </c>
      <c r="E17" s="118" t="s">
        <v>136</v>
      </c>
      <c r="F17" s="118" t="s">
        <v>137</v>
      </c>
      <c r="G17" s="139">
        <v>10</v>
      </c>
      <c r="H17" s="112" t="s">
        <v>182</v>
      </c>
      <c r="I17" s="193">
        <v>49</v>
      </c>
      <c r="J17" s="194" t="s">
        <v>153</v>
      </c>
    </row>
    <row r="18" spans="1:10" s="12" customFormat="1" ht="72">
      <c r="A18" s="294">
        <v>2</v>
      </c>
      <c r="B18" s="297" t="s">
        <v>184</v>
      </c>
      <c r="C18" s="300" t="s">
        <v>135</v>
      </c>
      <c r="D18" s="303">
        <f>+PTOxACT!D53</f>
        <v>113637288.77257811</v>
      </c>
      <c r="E18" s="290" t="s">
        <v>136</v>
      </c>
      <c r="F18" s="290" t="s">
        <v>137</v>
      </c>
      <c r="G18" s="293">
        <v>10</v>
      </c>
      <c r="H18" s="16" t="s">
        <v>181</v>
      </c>
      <c r="I18" s="195">
        <v>15</v>
      </c>
      <c r="J18" s="196" t="s">
        <v>277</v>
      </c>
    </row>
    <row r="19" spans="1:10" s="12" customFormat="1" ht="60">
      <c r="A19" s="295"/>
      <c r="B19" s="298"/>
      <c r="C19" s="301"/>
      <c r="D19" s="304"/>
      <c r="E19" s="291"/>
      <c r="F19" s="291"/>
      <c r="G19" s="293"/>
      <c r="H19" s="16" t="s">
        <v>180</v>
      </c>
      <c r="I19" s="197">
        <v>1</v>
      </c>
      <c r="J19" s="196" t="s">
        <v>277</v>
      </c>
    </row>
    <row r="20" spans="1:10" s="12" customFormat="1" ht="72">
      <c r="A20" s="296"/>
      <c r="B20" s="299"/>
      <c r="C20" s="302"/>
      <c r="D20" s="305"/>
      <c r="E20" s="292"/>
      <c r="F20" s="292"/>
      <c r="G20" s="293"/>
      <c r="H20" s="16" t="s">
        <v>179</v>
      </c>
      <c r="I20" s="197">
        <v>0.63</v>
      </c>
      <c r="J20" s="196" t="s">
        <v>152</v>
      </c>
    </row>
    <row r="21" spans="1:10" s="12" customFormat="1" ht="46.5" customHeight="1">
      <c r="A21" s="198">
        <v>3</v>
      </c>
      <c r="B21" s="212" t="s">
        <v>186</v>
      </c>
      <c r="C21" s="167" t="s">
        <v>135</v>
      </c>
      <c r="D21" s="209">
        <f>+PTOxACT!E53</f>
        <v>158637288.77257812</v>
      </c>
      <c r="E21" s="200" t="s">
        <v>136</v>
      </c>
      <c r="F21" s="200" t="s">
        <v>137</v>
      </c>
      <c r="G21" s="106">
        <v>10</v>
      </c>
      <c r="H21" s="16" t="s">
        <v>177</v>
      </c>
      <c r="I21" s="195">
        <v>27</v>
      </c>
      <c r="J21" s="201" t="s">
        <v>153</v>
      </c>
    </row>
    <row r="22" spans="1:10" s="12" customFormat="1" ht="132">
      <c r="A22" s="198">
        <v>4</v>
      </c>
      <c r="B22" s="199" t="s">
        <v>185</v>
      </c>
      <c r="C22" s="167" t="str">
        <f>+C21</f>
        <v>Municipios del Departamento de La Guajira.</v>
      </c>
      <c r="D22" s="209">
        <f>+PTOxACT!F53</f>
        <v>156053560.32157812</v>
      </c>
      <c r="E22" s="200" t="str">
        <f>+E23</f>
        <v>Febrero</v>
      </c>
      <c r="F22" s="200" t="str">
        <f>+F23</f>
        <v>Diciembre</v>
      </c>
      <c r="G22" s="106">
        <v>10</v>
      </c>
      <c r="H22" s="16" t="s">
        <v>285</v>
      </c>
      <c r="I22" s="197">
        <v>1</v>
      </c>
      <c r="J22" s="201" t="s">
        <v>152</v>
      </c>
    </row>
    <row r="23" spans="1:10" s="12" customFormat="1" ht="36.75" thickBot="1">
      <c r="A23" s="202">
        <v>5</v>
      </c>
      <c r="B23" s="213" t="s">
        <v>139</v>
      </c>
      <c r="C23" s="141" t="s">
        <v>140</v>
      </c>
      <c r="D23" s="174">
        <f>+PTOxACT!G53</f>
        <v>227251274.47857809</v>
      </c>
      <c r="E23" s="203" t="s">
        <v>136</v>
      </c>
      <c r="F23" s="203" t="s">
        <v>137</v>
      </c>
      <c r="G23" s="116">
        <v>10</v>
      </c>
      <c r="H23" s="114" t="s">
        <v>178</v>
      </c>
      <c r="I23" s="204">
        <v>5</v>
      </c>
      <c r="J23" s="205" t="s">
        <v>153</v>
      </c>
    </row>
    <row r="24" spans="1:10" s="6" customFormat="1" ht="21" customHeight="1" thickBot="1">
      <c r="A24" s="188"/>
      <c r="B24" s="188"/>
      <c r="C24" s="188"/>
      <c r="D24" s="210">
        <f>SUM(D17:D23)</f>
        <v>936405601.1178906</v>
      </c>
      <c r="E24" s="188"/>
      <c r="F24" s="188"/>
      <c r="G24" s="188"/>
      <c r="H24" s="188"/>
      <c r="I24" s="188"/>
      <c r="J24" s="188"/>
    </row>
    <row r="25" spans="1:10" s="6" customFormat="1" ht="11.25"/>
    <row r="26" spans="1:10" s="6" customFormat="1" ht="11.25"/>
    <row r="27" spans="1:10" s="6" customFormat="1" ht="11.25"/>
    <row r="28" spans="1:10" s="6" customFormat="1" ht="11.25"/>
    <row r="29" spans="1:10" s="6" customFormat="1" ht="11.25"/>
    <row r="30" spans="1:10" s="6" customFormat="1" ht="11.25"/>
    <row r="31" spans="1:10" s="6" customFormat="1" ht="11.25"/>
    <row r="32" spans="1:10" s="6" customFormat="1" ht="11.25"/>
    <row r="33" s="6" customFormat="1" ht="11.25"/>
    <row r="34" s="6" customFormat="1" ht="11.25"/>
    <row r="35" s="6" customFormat="1" ht="11.25"/>
    <row r="36" s="6" customFormat="1" ht="11.25"/>
    <row r="37" s="6" customFormat="1" ht="11.25"/>
    <row r="38" s="6" customFormat="1" ht="11.25"/>
    <row r="39" s="6" customFormat="1" ht="11.25"/>
    <row r="40" s="6" customFormat="1" ht="11.25"/>
    <row r="41" s="6" customFormat="1" ht="11.25"/>
    <row r="42" s="6" customFormat="1" ht="11.25"/>
    <row r="43" s="6" customFormat="1" ht="11.25"/>
    <row r="44" s="6" customFormat="1" ht="11.25"/>
    <row r="45" s="6" customFormat="1" ht="11.25"/>
    <row r="46" s="6" customFormat="1" ht="11.25"/>
    <row r="47" s="6" customFormat="1" ht="11.25"/>
    <row r="48" s="6" customFormat="1" ht="11.25"/>
    <row r="49" s="6" customFormat="1" ht="11.25"/>
    <row r="50" s="6" customFormat="1" ht="11.25"/>
    <row r="51" s="6" customFormat="1" ht="11.25"/>
    <row r="52" s="6" customFormat="1" ht="11.25"/>
    <row r="53" s="6" customFormat="1" ht="11.25"/>
    <row r="54" s="6" customFormat="1" ht="11.25"/>
    <row r="55" s="6" customFormat="1" ht="11.25"/>
    <row r="56" s="6" customFormat="1" ht="11.25"/>
    <row r="57" s="6" customFormat="1" ht="11.25"/>
    <row r="58" s="6" customFormat="1" ht="11.25"/>
    <row r="59" s="6" customFormat="1" ht="11.25"/>
    <row r="60" s="6" customFormat="1" ht="11.25"/>
    <row r="61" s="6" customFormat="1" ht="11.25"/>
    <row r="62" s="6" customFormat="1" ht="11.25"/>
    <row r="63" s="6" customFormat="1" ht="11.25"/>
    <row r="64" s="6" customFormat="1" ht="11.25"/>
  </sheetData>
  <mergeCells count="25">
    <mergeCell ref="J15:J16"/>
    <mergeCell ref="F18:F20"/>
    <mergeCell ref="G18:G20"/>
    <mergeCell ref="A18:A20"/>
    <mergeCell ref="B18:B20"/>
    <mergeCell ref="C18:C20"/>
    <mergeCell ref="E18:E20"/>
    <mergeCell ref="D18:D20"/>
    <mergeCell ref="I15:I16"/>
    <mergeCell ref="A9:B9"/>
    <mergeCell ref="C9:H9"/>
    <mergeCell ref="D15:D16"/>
    <mergeCell ref="A10:B10"/>
    <mergeCell ref="C10:H10"/>
    <mergeCell ref="H15:H16"/>
    <mergeCell ref="E15:G15"/>
    <mergeCell ref="A15:A16"/>
    <mergeCell ref="B15:B16"/>
    <mergeCell ref="C15:C16"/>
    <mergeCell ref="A1:B7"/>
    <mergeCell ref="C1:H4"/>
    <mergeCell ref="C5:E5"/>
    <mergeCell ref="F5:H5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showGridLines="0" topLeftCell="A10" zoomScale="75" zoomScaleNormal="75" workbookViewId="0">
      <selection activeCell="D12" sqref="D12"/>
    </sheetView>
  </sheetViews>
  <sheetFormatPr baseColWidth="10" defaultRowHeight="12.75"/>
  <cols>
    <col min="1" max="1" width="5.28515625" style="2" customWidth="1"/>
    <col min="2" max="2" width="20.7109375" style="2" customWidth="1"/>
    <col min="3" max="3" width="15.7109375" style="2" customWidth="1"/>
    <col min="4" max="4" width="36.7109375" style="2" customWidth="1"/>
    <col min="5" max="5" width="9.5703125" style="2" customWidth="1"/>
    <col min="6" max="6" width="10.28515625" style="2" customWidth="1"/>
    <col min="7" max="7" width="8.85546875" style="2" customWidth="1"/>
    <col min="8" max="8" width="11.42578125" style="2"/>
    <col min="9" max="9" width="16.7109375" style="2" customWidth="1"/>
    <col min="10" max="10" width="14" style="2" customWidth="1"/>
    <col min="11" max="16384" width="11.42578125" style="2"/>
  </cols>
  <sheetData>
    <row r="1" spans="1:10" ht="19.5" customHeight="1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0" ht="18" customHeight="1">
      <c r="A2" s="270"/>
      <c r="B2" s="270"/>
      <c r="C2" s="273"/>
      <c r="D2" s="274"/>
      <c r="E2" s="274"/>
      <c r="F2" s="274"/>
      <c r="G2" s="274"/>
      <c r="H2" s="274"/>
      <c r="I2" s="176"/>
    </row>
    <row r="3" spans="1:10" ht="15" customHeight="1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0" ht="13.5" customHeight="1">
      <c r="A4" s="270"/>
      <c r="B4" s="270"/>
      <c r="C4" s="275"/>
      <c r="D4" s="276"/>
      <c r="E4" s="276"/>
      <c r="F4" s="276"/>
      <c r="G4" s="276"/>
      <c r="H4" s="276"/>
      <c r="I4" s="214" t="s">
        <v>360</v>
      </c>
    </row>
    <row r="5" spans="1:10" ht="13.5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0" ht="13.5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0" s="19" customFormat="1" ht="22.5">
      <c r="A7" s="270"/>
      <c r="B7" s="270"/>
      <c r="C7" s="177"/>
      <c r="D7" s="177"/>
      <c r="E7" s="177"/>
      <c r="F7" s="178"/>
      <c r="G7" s="178"/>
      <c r="H7" s="178"/>
      <c r="I7" s="177"/>
      <c r="J7" s="175"/>
    </row>
    <row r="8" spans="1:10" s="19" customFormat="1" ht="18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s="8" customFormat="1" ht="15" customHeight="1">
      <c r="A9" s="330" t="s">
        <v>133</v>
      </c>
      <c r="B9" s="330"/>
      <c r="C9" s="333" t="str">
        <f>'POA-01'!C9</f>
        <v>LABORATORIO AMBIENTAL</v>
      </c>
      <c r="D9" s="333"/>
      <c r="E9" s="333"/>
      <c r="F9" s="333"/>
      <c r="G9" s="333"/>
      <c r="H9" s="69"/>
      <c r="I9" s="69"/>
    </row>
    <row r="10" spans="1:10" s="8" customFormat="1" ht="14.25" customHeight="1">
      <c r="A10" s="7" t="s">
        <v>7</v>
      </c>
      <c r="B10" s="7"/>
      <c r="C10" s="329" t="str">
        <f>'POA-01'!C10:J10</f>
        <v>CALIDAD DEL AGUA</v>
      </c>
      <c r="D10" s="329"/>
      <c r="E10" s="329"/>
      <c r="F10" s="329"/>
      <c r="G10" s="329"/>
      <c r="H10" s="329"/>
      <c r="I10" s="70" t="str">
        <f>'POA-01'!I10</f>
        <v>CODIGO</v>
      </c>
      <c r="J10" s="71">
        <f>+'POA-01'!J10</f>
        <v>1139012</v>
      </c>
    </row>
    <row r="11" spans="1:10" s="8" customFormat="1" ht="11.25" customHeight="1">
      <c r="A11" s="7"/>
      <c r="B11" s="7"/>
      <c r="C11" s="70"/>
      <c r="D11" s="70"/>
      <c r="E11" s="70"/>
      <c r="F11" s="70"/>
      <c r="G11" s="70"/>
      <c r="H11" s="70"/>
      <c r="I11" s="70"/>
      <c r="J11" s="70"/>
    </row>
    <row r="12" spans="1:10" s="8" customFormat="1" ht="14.25">
      <c r="A12" s="9" t="s">
        <v>8</v>
      </c>
      <c r="B12" s="9"/>
      <c r="C12" s="72">
        <f>'POA-01'!C11</f>
        <v>936405601</v>
      </c>
      <c r="D12" s="13"/>
      <c r="E12" s="13"/>
      <c r="F12" s="13"/>
      <c r="G12" s="13"/>
      <c r="H12" s="13"/>
      <c r="I12" s="13"/>
      <c r="J12" s="9"/>
    </row>
    <row r="13" spans="1:10" s="8" customFormat="1" ht="14.25">
      <c r="A13" s="9" t="s">
        <v>10</v>
      </c>
      <c r="B13" s="9"/>
      <c r="C13" s="73">
        <f>'POA-01'!C12</f>
        <v>0</v>
      </c>
      <c r="D13" s="13"/>
      <c r="E13" s="13"/>
      <c r="F13" s="13"/>
      <c r="G13" s="13"/>
      <c r="H13" s="13"/>
      <c r="I13" s="13"/>
      <c r="J13" s="9"/>
    </row>
    <row r="14" spans="1:10" s="8" customFormat="1" ht="14.25">
      <c r="A14" s="9" t="s">
        <v>9</v>
      </c>
      <c r="B14" s="9"/>
      <c r="C14" s="73">
        <f>'POA-01'!C13</f>
        <v>936405601</v>
      </c>
      <c r="D14" s="13"/>
      <c r="E14" s="13"/>
      <c r="F14" s="13"/>
      <c r="G14" s="13"/>
      <c r="H14" s="13"/>
      <c r="I14" s="13"/>
      <c r="J14" s="9"/>
    </row>
    <row r="15" spans="1:10" s="10" customFormat="1" ht="12" thickBot="1">
      <c r="A15" s="10" t="s">
        <v>158</v>
      </c>
      <c r="J15" s="11" t="s">
        <v>20</v>
      </c>
    </row>
    <row r="16" spans="1:10" s="12" customFormat="1" ht="12" customHeight="1">
      <c r="A16" s="325" t="s">
        <v>48</v>
      </c>
      <c r="B16" s="327" t="s">
        <v>14</v>
      </c>
      <c r="C16" s="327" t="s">
        <v>15</v>
      </c>
      <c r="D16" s="327" t="s">
        <v>16</v>
      </c>
      <c r="E16" s="327" t="s">
        <v>0</v>
      </c>
      <c r="F16" s="327"/>
      <c r="G16" s="327"/>
      <c r="H16" s="327"/>
      <c r="I16" s="331" t="s">
        <v>23</v>
      </c>
      <c r="J16" s="308" t="s">
        <v>18</v>
      </c>
    </row>
    <row r="17" spans="1:13" s="12" customFormat="1" ht="22.5" customHeight="1" thickBot="1">
      <c r="A17" s="326"/>
      <c r="B17" s="328"/>
      <c r="C17" s="328"/>
      <c r="D17" s="328"/>
      <c r="E17" s="40" t="s">
        <v>2</v>
      </c>
      <c r="F17" s="40" t="s">
        <v>4</v>
      </c>
      <c r="G17" s="40" t="s">
        <v>5</v>
      </c>
      <c r="H17" s="40" t="s">
        <v>22</v>
      </c>
      <c r="I17" s="332"/>
      <c r="J17" s="309"/>
    </row>
    <row r="18" spans="1:13" s="6" customFormat="1" ht="12" hidden="1" customHeight="1" thickBot="1">
      <c r="A18" s="310" t="s">
        <v>21</v>
      </c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3" s="6" customFormat="1" ht="33.75" customHeight="1" thickBot="1">
      <c r="A19" s="46">
        <v>1</v>
      </c>
      <c r="B19" s="101" t="s">
        <v>282</v>
      </c>
      <c r="C19" s="79" t="s">
        <v>142</v>
      </c>
      <c r="D19" s="117" t="s">
        <v>143</v>
      </c>
      <c r="E19" s="97" t="s">
        <v>136</v>
      </c>
      <c r="F19" s="98" t="s">
        <v>137</v>
      </c>
      <c r="G19" s="99">
        <v>10</v>
      </c>
      <c r="H19" s="100">
        <v>1</v>
      </c>
      <c r="I19" s="216">
        <v>0</v>
      </c>
      <c r="J19" s="215">
        <f>+I19*G19</f>
        <v>0</v>
      </c>
    </row>
    <row r="20" spans="1:13" s="6" customFormat="1" ht="37.5" customHeight="1" thickBot="1">
      <c r="A20" s="46">
        <v>2</v>
      </c>
      <c r="B20" s="101" t="s">
        <v>282</v>
      </c>
      <c r="C20" s="101" t="s">
        <v>154</v>
      </c>
      <c r="D20" s="117" t="s">
        <v>291</v>
      </c>
      <c r="E20" s="97" t="str">
        <f>+E19</f>
        <v>Febrero</v>
      </c>
      <c r="F20" s="98" t="str">
        <f>+F19</f>
        <v>Diciembre</v>
      </c>
      <c r="G20" s="99">
        <v>10</v>
      </c>
      <c r="H20" s="100">
        <v>1</v>
      </c>
      <c r="I20" s="216">
        <v>0</v>
      </c>
      <c r="J20" s="215">
        <f>+I20*G20</f>
        <v>0</v>
      </c>
    </row>
    <row r="21" spans="1:13" s="6" customFormat="1" ht="12" thickBot="1">
      <c r="A21" s="74"/>
      <c r="B21" s="75"/>
      <c r="C21" s="75"/>
      <c r="D21" s="75"/>
      <c r="E21" s="75"/>
      <c r="F21" s="89"/>
      <c r="G21" s="90"/>
      <c r="H21" s="74"/>
      <c r="I21" s="102" t="s">
        <v>147</v>
      </c>
      <c r="J21" s="103">
        <f>SUM(J19:J20)</f>
        <v>0</v>
      </c>
    </row>
    <row r="22" spans="1:13" s="6" customFormat="1" ht="10.5" customHeight="1">
      <c r="A22" s="74"/>
      <c r="B22" s="75"/>
      <c r="C22" s="75"/>
      <c r="D22" s="75"/>
      <c r="E22" s="75"/>
      <c r="F22" s="89"/>
      <c r="G22" s="90"/>
      <c r="H22" s="74"/>
      <c r="I22" s="74"/>
      <c r="J22" s="74"/>
    </row>
    <row r="23" spans="1:13" s="10" customFormat="1" ht="12" thickBot="1">
      <c r="A23" s="10" t="s">
        <v>342</v>
      </c>
      <c r="J23" s="11"/>
    </row>
    <row r="24" spans="1:13" s="12" customFormat="1" ht="12" customHeight="1">
      <c r="A24" s="325" t="s">
        <v>48</v>
      </c>
      <c r="B24" s="327" t="s">
        <v>14</v>
      </c>
      <c r="C24" s="327" t="s">
        <v>15</v>
      </c>
      <c r="D24" s="327" t="s">
        <v>16</v>
      </c>
      <c r="E24" s="327" t="s">
        <v>0</v>
      </c>
      <c r="F24" s="327"/>
      <c r="G24" s="327"/>
      <c r="H24" s="327"/>
      <c r="I24" s="331" t="s">
        <v>23</v>
      </c>
      <c r="J24" s="308" t="s">
        <v>18</v>
      </c>
    </row>
    <row r="25" spans="1:13" s="12" customFormat="1" ht="22.5" customHeight="1" thickBot="1">
      <c r="A25" s="326"/>
      <c r="B25" s="328"/>
      <c r="C25" s="328"/>
      <c r="D25" s="328"/>
      <c r="E25" s="40" t="s">
        <v>2</v>
      </c>
      <c r="F25" s="40" t="s">
        <v>4</v>
      </c>
      <c r="G25" s="40" t="s">
        <v>5</v>
      </c>
      <c r="H25" s="40" t="s">
        <v>22</v>
      </c>
      <c r="I25" s="332"/>
      <c r="J25" s="309"/>
    </row>
    <row r="26" spans="1:13" s="6" customFormat="1" ht="12" hidden="1" customHeight="1">
      <c r="A26" s="310" t="s">
        <v>21</v>
      </c>
      <c r="B26" s="310"/>
      <c r="C26" s="310"/>
      <c r="D26" s="310"/>
      <c r="E26" s="310"/>
      <c r="F26" s="310"/>
      <c r="G26" s="310"/>
      <c r="H26" s="310"/>
      <c r="I26" s="310"/>
      <c r="J26" s="310"/>
    </row>
    <row r="27" spans="1:13" s="6" customFormat="1" ht="79.5" thickBot="1">
      <c r="A27" s="311">
        <v>1</v>
      </c>
      <c r="B27" s="313" t="s">
        <v>343</v>
      </c>
      <c r="C27" s="315" t="s">
        <v>349</v>
      </c>
      <c r="D27" s="117" t="s">
        <v>350</v>
      </c>
      <c r="E27" s="317" t="s">
        <v>352</v>
      </c>
      <c r="F27" s="317" t="s">
        <v>137</v>
      </c>
      <c r="G27" s="319">
        <v>5</v>
      </c>
      <c r="H27" s="321">
        <v>1</v>
      </c>
      <c r="I27" s="323">
        <f>+('[1]CALIDAD DEL AGUA'!$P$7+'[1]CALIDAD DEL AGUA'!$P$24+'[1]CALIDAD DEL AGUA'!$P$40+'[1]CALIDAD DEL AGUA'!$P$57+'[1]CALIDAD DEL AGUA'!$P$73)/5</f>
        <v>3776383.1228577695</v>
      </c>
      <c r="J27" s="306">
        <f>+I27*G27</f>
        <v>18881915.614288848</v>
      </c>
    </row>
    <row r="28" spans="1:13" s="6" customFormat="1" ht="68.25" thickBot="1">
      <c r="A28" s="312"/>
      <c r="B28" s="314"/>
      <c r="C28" s="316"/>
      <c r="D28" s="117" t="s">
        <v>351</v>
      </c>
      <c r="E28" s="318"/>
      <c r="F28" s="318"/>
      <c r="G28" s="320"/>
      <c r="H28" s="322"/>
      <c r="I28" s="324"/>
      <c r="J28" s="307"/>
    </row>
    <row r="29" spans="1:13" s="6" customFormat="1" ht="113.25" customHeight="1" thickBot="1">
      <c r="A29" s="46">
        <v>2</v>
      </c>
      <c r="B29" s="258" t="s">
        <v>344</v>
      </c>
      <c r="C29" s="79" t="s">
        <v>348</v>
      </c>
      <c r="D29" s="117" t="s">
        <v>353</v>
      </c>
      <c r="E29" s="253" t="s">
        <v>352</v>
      </c>
      <c r="F29" s="254" t="s">
        <v>137</v>
      </c>
      <c r="G29" s="255">
        <v>5</v>
      </c>
      <c r="H29" s="256">
        <v>1</v>
      </c>
      <c r="I29" s="257">
        <f>+('[1]CALIDAD DEL AGUA'!$P$8+'[1]CALIDAD DEL AGUA'!$P$25+'[1]CALIDAD DEL AGUA'!$P$41+'[1]CALIDAD DEL AGUA'!$P$58+'[1]CALIDAD DEL AGUA'!$P$74)/5</f>
        <v>3564035.8373191999</v>
      </c>
      <c r="J29" s="215">
        <f>+I29*G29</f>
        <v>17820179.186595999</v>
      </c>
    </row>
    <row r="30" spans="1:13" s="6" customFormat="1" ht="177.75" customHeight="1" thickBot="1">
      <c r="A30" s="46">
        <v>3</v>
      </c>
      <c r="B30" s="258" t="s">
        <v>345</v>
      </c>
      <c r="C30" s="79" t="s">
        <v>355</v>
      </c>
      <c r="D30" s="117" t="s">
        <v>354</v>
      </c>
      <c r="E30" s="253" t="s">
        <v>352</v>
      </c>
      <c r="F30" s="254" t="s">
        <v>137</v>
      </c>
      <c r="G30" s="255">
        <v>5</v>
      </c>
      <c r="H30" s="256">
        <v>1</v>
      </c>
      <c r="I30" s="257">
        <f>+('[1]CALIDAD DEL AGUA'!$P$9+'[1]CALIDAD DEL AGUA'!$P$26+'[1]CALIDAD DEL AGUA'!$P$42+'[1]CALIDAD DEL AGUA'!$P$59+'[1]CALIDAD DEL AGUA'!$P$75)/5</f>
        <v>3359294.9619146003</v>
      </c>
      <c r="J30" s="215">
        <f>+I30*G30</f>
        <v>16796474.809573002</v>
      </c>
      <c r="M30" s="259"/>
    </row>
    <row r="31" spans="1:13" s="6" customFormat="1" ht="214.5" thickBot="1">
      <c r="A31" s="46">
        <v>4</v>
      </c>
      <c r="B31" s="258" t="s">
        <v>346</v>
      </c>
      <c r="C31" s="79" t="s">
        <v>357</v>
      </c>
      <c r="D31" s="117" t="s">
        <v>356</v>
      </c>
      <c r="E31" s="97" t="s">
        <v>352</v>
      </c>
      <c r="F31" s="98" t="s">
        <v>137</v>
      </c>
      <c r="G31" s="99">
        <v>5</v>
      </c>
      <c r="H31" s="100">
        <v>1</v>
      </c>
      <c r="I31" s="257">
        <f>+('[1]CALIDAD DEL AGUA'!$P$10+'[1]CALIDAD DEL AGUA'!$P$27+'[1]CALIDAD DEL AGUA'!$P$43+'[1]CALIDAD DEL AGUA'!$P$60+'[1]CALIDAD DEL AGUA'!$P$76)/5</f>
        <v>2431399.5000863401</v>
      </c>
      <c r="J31" s="215">
        <f>+I31*G31</f>
        <v>12156997.500431702</v>
      </c>
    </row>
    <row r="32" spans="1:13" s="6" customFormat="1" ht="210.75" customHeight="1" thickBot="1">
      <c r="A32" s="261">
        <v>5</v>
      </c>
      <c r="B32" s="258" t="s">
        <v>347</v>
      </c>
      <c r="C32" s="101" t="s">
        <v>357</v>
      </c>
      <c r="D32" s="117" t="s">
        <v>356</v>
      </c>
      <c r="E32" s="97" t="s">
        <v>352</v>
      </c>
      <c r="F32" s="98" t="str">
        <f>+F31</f>
        <v>Diciembre</v>
      </c>
      <c r="G32" s="99">
        <v>5</v>
      </c>
      <c r="H32" s="100">
        <v>1</v>
      </c>
      <c r="I32" s="257">
        <f>+('[1]CALIDAD DEL AGUA'!$P$11+'[1]CALIDAD DEL AGUA'!$P$28+'[1]CALIDAD DEL AGUA'!$P$44+'[1]CALIDAD DEL AGUA'!$P$61+'[1]CALIDAD DEL AGUA'!$P$77)/5</f>
        <v>2172519.6054002</v>
      </c>
      <c r="J32" s="215">
        <f>+I32*G32</f>
        <v>10862598.027001001</v>
      </c>
    </row>
    <row r="33" spans="1:10" s="6" customFormat="1" ht="23.45" customHeight="1" thickBot="1">
      <c r="A33" s="74"/>
      <c r="B33" s="75"/>
      <c r="C33" s="75"/>
      <c r="D33" s="75"/>
      <c r="E33" s="75"/>
      <c r="F33" s="89"/>
      <c r="G33" s="90"/>
      <c r="H33" s="74"/>
      <c r="I33" s="260" t="s">
        <v>147</v>
      </c>
      <c r="J33" s="103">
        <f>SUM(J27:J32)</f>
        <v>76518165.137890548</v>
      </c>
    </row>
    <row r="34" spans="1:10" ht="13.5" thickBot="1"/>
    <row r="35" spans="1:10" ht="13.5" thickBot="1">
      <c r="I35" s="76" t="s">
        <v>29</v>
      </c>
      <c r="J35" s="77">
        <f>+J21+J33</f>
        <v>76518165.137890548</v>
      </c>
    </row>
  </sheetData>
  <mergeCells count="34">
    <mergeCell ref="I24:I25"/>
    <mergeCell ref="C9:G9"/>
    <mergeCell ref="I16:I17"/>
    <mergeCell ref="A16:A17"/>
    <mergeCell ref="C5:E5"/>
    <mergeCell ref="F5:H5"/>
    <mergeCell ref="C6:E6"/>
    <mergeCell ref="F6:H6"/>
    <mergeCell ref="A18:J18"/>
    <mergeCell ref="A1:B7"/>
    <mergeCell ref="C1:H4"/>
    <mergeCell ref="B16:B17"/>
    <mergeCell ref="C16:C17"/>
    <mergeCell ref="D16:D17"/>
    <mergeCell ref="J16:J17"/>
    <mergeCell ref="E16:H16"/>
    <mergeCell ref="C10:H10"/>
    <mergeCell ref="A9:B9"/>
    <mergeCell ref="J27:J28"/>
    <mergeCell ref="J24:J25"/>
    <mergeCell ref="A26:J26"/>
    <mergeCell ref="A27:A28"/>
    <mergeCell ref="B27:B28"/>
    <mergeCell ref="C27:C28"/>
    <mergeCell ref="E27:E28"/>
    <mergeCell ref="F27:F28"/>
    <mergeCell ref="G27:G28"/>
    <mergeCell ref="H27:H28"/>
    <mergeCell ref="I27:I28"/>
    <mergeCell ref="A24:A25"/>
    <mergeCell ref="B24:B25"/>
    <mergeCell ref="C24:C25"/>
    <mergeCell ref="D24:D25"/>
    <mergeCell ref="E24:H2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2"/>
  <sheetViews>
    <sheetView showGridLines="0" zoomScale="75" workbookViewId="0">
      <selection activeCell="J16" sqref="J16"/>
    </sheetView>
  </sheetViews>
  <sheetFormatPr baseColWidth="10" defaultRowHeight="12.75"/>
  <cols>
    <col min="1" max="1" width="6" style="2" customWidth="1"/>
    <col min="2" max="2" width="45" style="2" customWidth="1"/>
    <col min="3" max="3" width="22.5703125" style="2" customWidth="1"/>
    <col min="4" max="4" width="10.5703125" style="137" customWidth="1"/>
    <col min="5" max="5" width="11.7109375" style="2" bestFit="1" customWidth="1"/>
    <col min="6" max="6" width="8.5703125" style="2" bestFit="1" customWidth="1"/>
    <col min="7" max="7" width="11.5703125" style="2" bestFit="1" customWidth="1"/>
    <col min="8" max="8" width="12.7109375" style="2" customWidth="1"/>
    <col min="9" max="9" width="16.140625" style="2" customWidth="1"/>
    <col min="10" max="10" width="11.42578125" style="2"/>
    <col min="11" max="11" width="0" style="2" hidden="1" customWidth="1"/>
    <col min="12" max="16384" width="11.42578125" style="2"/>
  </cols>
  <sheetData>
    <row r="1" spans="1:10" ht="13.5" customHeight="1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0">
      <c r="A2" s="270"/>
      <c r="B2" s="270"/>
      <c r="C2" s="273"/>
      <c r="D2" s="274"/>
      <c r="E2" s="274"/>
      <c r="F2" s="274"/>
      <c r="G2" s="274"/>
      <c r="H2" s="274"/>
      <c r="I2" s="176"/>
    </row>
    <row r="3" spans="1:10" ht="18" customHeight="1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0" ht="15.75" customHeight="1">
      <c r="A4" s="270"/>
      <c r="B4" s="270"/>
      <c r="C4" s="275"/>
      <c r="D4" s="276"/>
      <c r="E4" s="276"/>
      <c r="F4" s="276"/>
      <c r="G4" s="276"/>
      <c r="H4" s="276"/>
      <c r="I4" s="214" t="s">
        <v>338</v>
      </c>
    </row>
    <row r="5" spans="1:10" ht="13.5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0" ht="13.5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0" s="19" customFormat="1" ht="22.5">
      <c r="A7" s="270"/>
      <c r="B7" s="270"/>
      <c r="C7" s="177"/>
      <c r="D7" s="177"/>
      <c r="E7" s="177"/>
      <c r="F7" s="178"/>
      <c r="G7" s="178"/>
      <c r="H7" s="178"/>
      <c r="I7" s="177"/>
      <c r="J7" s="18"/>
    </row>
    <row r="8" spans="1:10" s="19" customFormat="1" ht="15.75" customHeight="1">
      <c r="A8" s="17"/>
      <c r="B8" s="17"/>
      <c r="C8" s="17"/>
      <c r="D8" s="17"/>
      <c r="E8" s="17"/>
      <c r="F8" s="17"/>
      <c r="G8" s="17"/>
      <c r="H8" s="17"/>
      <c r="I8" s="17"/>
      <c r="J8" s="18"/>
    </row>
    <row r="9" spans="1:10" s="8" customFormat="1" ht="15" customHeight="1">
      <c r="A9" s="330" t="s">
        <v>133</v>
      </c>
      <c r="B9" s="330"/>
      <c r="C9" s="333" t="str">
        <f>'POA-01'!C9</f>
        <v>LABORATORIO AMBIENTAL</v>
      </c>
      <c r="D9" s="333"/>
      <c r="E9" s="333"/>
      <c r="F9" s="333"/>
      <c r="G9" s="333"/>
      <c r="H9" s="69"/>
      <c r="I9" s="69"/>
    </row>
    <row r="10" spans="1:10" s="8" customFormat="1" ht="14.25">
      <c r="A10" s="7" t="s">
        <v>7</v>
      </c>
      <c r="B10" s="7"/>
      <c r="C10" s="333" t="str">
        <f>'POA-01'!C10:H10</f>
        <v>CALIDAD DEL AGUA</v>
      </c>
      <c r="D10" s="333"/>
      <c r="E10" s="333"/>
      <c r="F10" s="333"/>
      <c r="G10" s="333"/>
      <c r="H10" s="20" t="str">
        <f>'POA-01'!I10</f>
        <v>CODIGO</v>
      </c>
      <c r="I10" s="21">
        <f>'POA-01'!J10</f>
        <v>1139012</v>
      </c>
      <c r="J10" s="9"/>
    </row>
    <row r="11" spans="1:10" s="8" customFormat="1" ht="12.75" customHeight="1">
      <c r="A11" s="7"/>
      <c r="B11" s="7"/>
      <c r="C11" s="13"/>
      <c r="D11" s="134"/>
      <c r="E11" s="13"/>
      <c r="F11" s="13"/>
      <c r="G11" s="13"/>
      <c r="H11" s="20"/>
      <c r="I11" s="20"/>
      <c r="J11" s="9"/>
    </row>
    <row r="12" spans="1:10" s="8" customFormat="1" ht="14.25">
      <c r="A12" s="9" t="s">
        <v>8</v>
      </c>
      <c r="B12" s="9"/>
      <c r="C12" s="23">
        <f>'POA-01'!C11</f>
        <v>936405601</v>
      </c>
      <c r="D12" s="134"/>
      <c r="E12" s="13"/>
      <c r="F12" s="13"/>
      <c r="G12" s="13"/>
      <c r="H12" s="13"/>
      <c r="I12" s="13"/>
      <c r="J12" s="9"/>
    </row>
    <row r="13" spans="1:10" s="8" customFormat="1" ht="14.25">
      <c r="A13" s="9" t="s">
        <v>10</v>
      </c>
      <c r="B13" s="9"/>
      <c r="C13" s="24">
        <f>'POA-01'!C12</f>
        <v>0</v>
      </c>
      <c r="D13" s="134"/>
      <c r="E13" s="13"/>
      <c r="F13" s="13"/>
      <c r="G13" s="13"/>
      <c r="H13" s="13"/>
      <c r="I13" s="13"/>
      <c r="J13" s="9"/>
    </row>
    <row r="14" spans="1:10" s="8" customFormat="1" ht="14.25">
      <c r="A14" s="9" t="s">
        <v>9</v>
      </c>
      <c r="B14" s="9"/>
      <c r="C14" s="24">
        <f>'POA-01'!C13</f>
        <v>936405601</v>
      </c>
      <c r="D14" s="134"/>
      <c r="E14" s="13"/>
      <c r="F14" s="13"/>
      <c r="G14" s="13"/>
      <c r="H14" s="13"/>
      <c r="I14" s="13"/>
      <c r="J14" s="9"/>
    </row>
    <row r="15" spans="1:10" s="8" customFormat="1" ht="13.5" customHeight="1">
      <c r="D15" s="69"/>
    </row>
    <row r="16" spans="1:10" s="10" customFormat="1" ht="15" customHeight="1" thickBot="1">
      <c r="A16" s="10" t="s">
        <v>31</v>
      </c>
      <c r="D16" s="135"/>
      <c r="I16" s="11" t="s">
        <v>32</v>
      </c>
    </row>
    <row r="17" spans="1:11" s="12" customFormat="1" ht="14.25" customHeight="1">
      <c r="A17" s="325" t="s">
        <v>48</v>
      </c>
      <c r="B17" s="327" t="s">
        <v>26</v>
      </c>
      <c r="C17" s="327" t="s">
        <v>27</v>
      </c>
      <c r="D17" s="338" t="s">
        <v>28</v>
      </c>
      <c r="E17" s="340" t="s">
        <v>24</v>
      </c>
      <c r="F17" s="340"/>
      <c r="G17" s="327" t="s">
        <v>25</v>
      </c>
      <c r="H17" s="327"/>
      <c r="I17" s="336" t="s">
        <v>36</v>
      </c>
    </row>
    <row r="18" spans="1:11" s="12" customFormat="1" ht="12" thickBot="1">
      <c r="A18" s="326"/>
      <c r="B18" s="328"/>
      <c r="C18" s="328"/>
      <c r="D18" s="339"/>
      <c r="E18" s="41" t="s">
        <v>17</v>
      </c>
      <c r="F18" s="41" t="s">
        <v>29</v>
      </c>
      <c r="G18" s="41" t="s">
        <v>30</v>
      </c>
      <c r="H18" s="41" t="s">
        <v>29</v>
      </c>
      <c r="I18" s="337"/>
    </row>
    <row r="19" spans="1:11" s="6" customFormat="1">
      <c r="A19" s="47">
        <v>1</v>
      </c>
      <c r="B19" s="217" t="s">
        <v>302</v>
      </c>
      <c r="C19" s="96" t="s">
        <v>145</v>
      </c>
      <c r="D19" s="136" t="s">
        <v>250</v>
      </c>
      <c r="E19" s="138">
        <f t="shared" ref="E19:E37" si="0">+F19/10</f>
        <v>0.1</v>
      </c>
      <c r="F19" s="126">
        <v>1</v>
      </c>
      <c r="G19" s="109">
        <v>300000</v>
      </c>
      <c r="H19" s="109">
        <f>+G19*F19</f>
        <v>300000</v>
      </c>
      <c r="I19" s="110" t="s">
        <v>144</v>
      </c>
      <c r="K19" s="6">
        <v>800000</v>
      </c>
    </row>
    <row r="20" spans="1:11" s="6" customFormat="1">
      <c r="A20" s="47">
        <v>2</v>
      </c>
      <c r="B20" s="217" t="s">
        <v>309</v>
      </c>
      <c r="C20" s="96" t="s">
        <v>145</v>
      </c>
      <c r="D20" s="136" t="s">
        <v>250</v>
      </c>
      <c r="E20" s="138">
        <f t="shared" si="0"/>
        <v>0.1</v>
      </c>
      <c r="F20" s="126">
        <v>1</v>
      </c>
      <c r="G20" s="109">
        <f>+[2]Hoja1!$N$5</f>
        <v>145014.5</v>
      </c>
      <c r="H20" s="109">
        <f>+G20*F20</f>
        <v>145014.5</v>
      </c>
      <c r="I20" s="110" t="s">
        <v>144</v>
      </c>
    </row>
    <row r="21" spans="1:11" s="6" customFormat="1">
      <c r="A21" s="47">
        <v>3</v>
      </c>
      <c r="B21" s="217" t="s">
        <v>303</v>
      </c>
      <c r="C21" s="96" t="s">
        <v>145</v>
      </c>
      <c r="D21" s="136" t="s">
        <v>250</v>
      </c>
      <c r="E21" s="138">
        <f t="shared" si="0"/>
        <v>0.1</v>
      </c>
      <c r="F21" s="126">
        <v>1</v>
      </c>
      <c r="G21" s="109">
        <v>400000</v>
      </c>
      <c r="H21" s="109">
        <f>+G21*F21</f>
        <v>400000</v>
      </c>
      <c r="I21" s="110" t="s">
        <v>144</v>
      </c>
    </row>
    <row r="22" spans="1:11" s="6" customFormat="1" ht="27" customHeight="1">
      <c r="A22" s="47">
        <v>4</v>
      </c>
      <c r="B22" s="217" t="s">
        <v>314</v>
      </c>
      <c r="C22" s="96" t="s">
        <v>145</v>
      </c>
      <c r="D22" s="136" t="s">
        <v>248</v>
      </c>
      <c r="E22" s="138">
        <f t="shared" si="0"/>
        <v>0.2</v>
      </c>
      <c r="F22" s="126">
        <v>2</v>
      </c>
      <c r="G22" s="109">
        <f>+[2]Hoja1!$N$6</f>
        <v>96144.28</v>
      </c>
      <c r="H22" s="109">
        <f t="shared" ref="H22:H60" si="1">+G22*F22</f>
        <v>192288.56</v>
      </c>
      <c r="I22" s="110" t="s">
        <v>144</v>
      </c>
      <c r="K22" s="6">
        <v>4000000</v>
      </c>
    </row>
    <row r="23" spans="1:11" s="6" customFormat="1">
      <c r="A23" s="47">
        <v>5</v>
      </c>
      <c r="B23" s="217" t="s">
        <v>188</v>
      </c>
      <c r="C23" s="96" t="s">
        <v>145</v>
      </c>
      <c r="D23" s="136" t="s">
        <v>248</v>
      </c>
      <c r="E23" s="138">
        <f t="shared" si="0"/>
        <v>0.2</v>
      </c>
      <c r="F23" s="126">
        <v>2</v>
      </c>
      <c r="G23" s="109">
        <f>+[2]Hoja1!$N$7</f>
        <v>30154.199999999997</v>
      </c>
      <c r="H23" s="109">
        <f t="shared" si="1"/>
        <v>60308.399999999994</v>
      </c>
      <c r="I23" s="110" t="s">
        <v>144</v>
      </c>
      <c r="K23" s="6">
        <v>800000</v>
      </c>
    </row>
    <row r="24" spans="1:11" s="6" customFormat="1">
      <c r="A24" s="47">
        <v>6</v>
      </c>
      <c r="B24" s="217" t="s">
        <v>189</v>
      </c>
      <c r="C24" s="96" t="s">
        <v>145</v>
      </c>
      <c r="D24" s="136" t="s">
        <v>249</v>
      </c>
      <c r="E24" s="138">
        <f t="shared" si="0"/>
        <v>50</v>
      </c>
      <c r="F24" s="126">
        <v>500</v>
      </c>
      <c r="G24" s="109">
        <f>+[2]Hoja1!$N$12</f>
        <v>1144.3400000000001</v>
      </c>
      <c r="H24" s="109">
        <f t="shared" si="1"/>
        <v>572170.00000000012</v>
      </c>
      <c r="I24" s="110" t="s">
        <v>144</v>
      </c>
      <c r="K24" s="6">
        <v>400000</v>
      </c>
    </row>
    <row r="25" spans="1:11" s="6" customFormat="1">
      <c r="A25" s="47">
        <v>7</v>
      </c>
      <c r="B25" s="217" t="s">
        <v>301</v>
      </c>
      <c r="C25" s="96" t="s">
        <v>145</v>
      </c>
      <c r="D25" s="136" t="s">
        <v>249</v>
      </c>
      <c r="E25" s="138">
        <f t="shared" si="0"/>
        <v>50</v>
      </c>
      <c r="F25" s="126">
        <v>500</v>
      </c>
      <c r="G25" s="109">
        <v>200</v>
      </c>
      <c r="H25" s="109">
        <f t="shared" si="1"/>
        <v>100000</v>
      </c>
      <c r="I25" s="110" t="s">
        <v>144</v>
      </c>
      <c r="K25" s="6">
        <v>200000</v>
      </c>
    </row>
    <row r="26" spans="1:11" s="6" customFormat="1">
      <c r="A26" s="47">
        <v>8</v>
      </c>
      <c r="B26" s="217" t="s">
        <v>296</v>
      </c>
      <c r="C26" s="96" t="s">
        <v>145</v>
      </c>
      <c r="D26" s="136" t="s">
        <v>249</v>
      </c>
      <c r="E26" s="138">
        <f t="shared" si="0"/>
        <v>50</v>
      </c>
      <c r="F26" s="126">
        <v>500</v>
      </c>
      <c r="G26" s="109">
        <v>200</v>
      </c>
      <c r="H26" s="109">
        <f t="shared" si="1"/>
        <v>100000</v>
      </c>
      <c r="I26" s="110" t="s">
        <v>144</v>
      </c>
    </row>
    <row r="27" spans="1:11" s="6" customFormat="1">
      <c r="A27" s="47">
        <v>9</v>
      </c>
      <c r="B27" s="217" t="s">
        <v>190</v>
      </c>
      <c r="C27" s="96" t="s">
        <v>145</v>
      </c>
      <c r="D27" s="136" t="s">
        <v>249</v>
      </c>
      <c r="E27" s="138">
        <f t="shared" si="0"/>
        <v>50</v>
      </c>
      <c r="F27" s="126">
        <v>500</v>
      </c>
      <c r="G27" s="109">
        <f>+[2]Hoja1!$N$13</f>
        <v>854.82874666666669</v>
      </c>
      <c r="H27" s="109">
        <f t="shared" si="1"/>
        <v>427414.37333333335</v>
      </c>
      <c r="I27" s="110" t="s">
        <v>144</v>
      </c>
      <c r="K27" s="6">
        <v>400000</v>
      </c>
    </row>
    <row r="28" spans="1:11" s="6" customFormat="1">
      <c r="A28" s="47">
        <v>10</v>
      </c>
      <c r="B28" s="217" t="s">
        <v>297</v>
      </c>
      <c r="C28" s="96" t="s">
        <v>145</v>
      </c>
      <c r="D28" s="136" t="s">
        <v>249</v>
      </c>
      <c r="E28" s="138">
        <f t="shared" si="0"/>
        <v>50</v>
      </c>
      <c r="F28" s="126">
        <v>500</v>
      </c>
      <c r="G28" s="109">
        <v>200</v>
      </c>
      <c r="H28" s="109">
        <f t="shared" si="1"/>
        <v>100000</v>
      </c>
      <c r="I28" s="110" t="s">
        <v>144</v>
      </c>
      <c r="K28" s="6">
        <v>200000</v>
      </c>
    </row>
    <row r="29" spans="1:11" s="6" customFormat="1">
      <c r="A29" s="47">
        <v>11</v>
      </c>
      <c r="B29" s="217" t="s">
        <v>315</v>
      </c>
      <c r="C29" s="96" t="s">
        <v>145</v>
      </c>
      <c r="D29" s="136" t="s">
        <v>250</v>
      </c>
      <c r="E29" s="138">
        <f t="shared" si="0"/>
        <v>0.1</v>
      </c>
      <c r="F29" s="126">
        <v>1</v>
      </c>
      <c r="G29" s="109">
        <f>+[2]Hoja1!$N$18</f>
        <v>97137.53</v>
      </c>
      <c r="H29" s="109">
        <f t="shared" si="1"/>
        <v>97137.53</v>
      </c>
      <c r="I29" s="110" t="s">
        <v>144</v>
      </c>
      <c r="K29" s="6">
        <v>400000</v>
      </c>
    </row>
    <row r="30" spans="1:11" s="6" customFormat="1" ht="25.5" customHeight="1">
      <c r="A30" s="47">
        <v>12</v>
      </c>
      <c r="B30" s="217" t="s">
        <v>192</v>
      </c>
      <c r="C30" s="96" t="s">
        <v>145</v>
      </c>
      <c r="D30" s="136" t="s">
        <v>248</v>
      </c>
      <c r="E30" s="138">
        <f t="shared" si="0"/>
        <v>0.4</v>
      </c>
      <c r="F30" s="126">
        <v>4</v>
      </c>
      <c r="G30" s="109">
        <f>+[2]Hoja1!$N$26</f>
        <v>345489.75999999995</v>
      </c>
      <c r="H30" s="109">
        <f t="shared" si="1"/>
        <v>1381959.0399999998</v>
      </c>
      <c r="I30" s="110" t="s">
        <v>144</v>
      </c>
      <c r="K30" s="6">
        <v>96000</v>
      </c>
    </row>
    <row r="31" spans="1:11" s="6" customFormat="1">
      <c r="A31" s="47">
        <v>13</v>
      </c>
      <c r="B31" s="217" t="s">
        <v>193</v>
      </c>
      <c r="C31" s="39" t="s">
        <v>145</v>
      </c>
      <c r="D31" s="136" t="s">
        <v>248</v>
      </c>
      <c r="E31" s="138">
        <f t="shared" si="0"/>
        <v>1</v>
      </c>
      <c r="F31" s="126">
        <v>10</v>
      </c>
      <c r="G31" s="109">
        <f>+[2]Hoja1!$N$28</f>
        <v>66377.906666666662</v>
      </c>
      <c r="H31" s="109">
        <f t="shared" si="1"/>
        <v>663779.06666666665</v>
      </c>
      <c r="I31" s="110" t="s">
        <v>144</v>
      </c>
    </row>
    <row r="32" spans="1:11" s="6" customFormat="1">
      <c r="A32" s="47">
        <v>14</v>
      </c>
      <c r="B32" s="218" t="s">
        <v>194</v>
      </c>
      <c r="C32" s="39" t="s">
        <v>145</v>
      </c>
      <c r="D32" s="136" t="s">
        <v>248</v>
      </c>
      <c r="E32" s="138">
        <f t="shared" si="0"/>
        <v>1</v>
      </c>
      <c r="F32" s="126">
        <v>10</v>
      </c>
      <c r="G32" s="109">
        <f>+[2]Hoja1!$N$29</f>
        <v>140413.35999999999</v>
      </c>
      <c r="H32" s="109">
        <f t="shared" si="1"/>
        <v>1404133.5999999999</v>
      </c>
      <c r="I32" s="110" t="s">
        <v>144</v>
      </c>
      <c r="K32" s="6">
        <v>360000</v>
      </c>
    </row>
    <row r="33" spans="1:11" s="6" customFormat="1" ht="26.25" customHeight="1">
      <c r="A33" s="47">
        <v>15</v>
      </c>
      <c r="B33" s="217" t="s">
        <v>279</v>
      </c>
      <c r="C33" s="96" t="s">
        <v>145</v>
      </c>
      <c r="D33" s="136" t="s">
        <v>248</v>
      </c>
      <c r="E33" s="138">
        <f t="shared" si="0"/>
        <v>0.1</v>
      </c>
      <c r="F33" s="126">
        <v>1</v>
      </c>
      <c r="G33" s="109">
        <f>+[2]Hoja1!$N$30</f>
        <v>4291668.2399999993</v>
      </c>
      <c r="H33" s="109">
        <f t="shared" si="1"/>
        <v>4291668.2399999993</v>
      </c>
      <c r="I33" s="110" t="s">
        <v>144</v>
      </c>
      <c r="K33" s="6">
        <v>1400000</v>
      </c>
    </row>
    <row r="34" spans="1:11" s="6" customFormat="1" ht="40.5" customHeight="1">
      <c r="A34" s="47">
        <v>16</v>
      </c>
      <c r="B34" s="217" t="s">
        <v>280</v>
      </c>
      <c r="C34" s="96" t="s">
        <v>145</v>
      </c>
      <c r="D34" s="136" t="s">
        <v>248</v>
      </c>
      <c r="E34" s="138">
        <f t="shared" si="0"/>
        <v>0.1</v>
      </c>
      <c r="F34" s="126">
        <v>1</v>
      </c>
      <c r="G34" s="109">
        <f>+[2]Hoja1!$N$31</f>
        <v>5186592</v>
      </c>
      <c r="H34" s="109">
        <f t="shared" si="1"/>
        <v>5186592</v>
      </c>
      <c r="I34" s="110" t="s">
        <v>144</v>
      </c>
      <c r="K34" s="6">
        <v>80000</v>
      </c>
    </row>
    <row r="35" spans="1:11" s="6" customFormat="1">
      <c r="A35" s="47">
        <v>17</v>
      </c>
      <c r="B35" s="217" t="s">
        <v>195</v>
      </c>
      <c r="C35" s="96" t="s">
        <v>145</v>
      </c>
      <c r="D35" s="136" t="s">
        <v>248</v>
      </c>
      <c r="E35" s="138">
        <f t="shared" si="0"/>
        <v>2.4</v>
      </c>
      <c r="F35" s="126">
        <v>24</v>
      </c>
      <c r="G35" s="109">
        <f>+[2]Hoja1!$N$32</f>
        <v>73727.316249999989</v>
      </c>
      <c r="H35" s="109">
        <f t="shared" si="1"/>
        <v>1769455.5899999999</v>
      </c>
      <c r="I35" s="110" t="s">
        <v>144</v>
      </c>
      <c r="K35" s="6">
        <v>2160000</v>
      </c>
    </row>
    <row r="36" spans="1:11" s="6" customFormat="1">
      <c r="A36" s="47">
        <v>18</v>
      </c>
      <c r="B36" s="218" t="s">
        <v>199</v>
      </c>
      <c r="C36" s="39" t="s">
        <v>145</v>
      </c>
      <c r="D36" s="136" t="s">
        <v>248</v>
      </c>
      <c r="E36" s="138">
        <f t="shared" si="0"/>
        <v>0.1</v>
      </c>
      <c r="F36" s="126">
        <v>1</v>
      </c>
      <c r="G36" s="109">
        <v>220000</v>
      </c>
      <c r="H36" s="109">
        <f t="shared" si="1"/>
        <v>220000</v>
      </c>
      <c r="I36" s="110" t="s">
        <v>144</v>
      </c>
      <c r="K36" s="6">
        <v>1800000</v>
      </c>
    </row>
    <row r="37" spans="1:11" s="6" customFormat="1" ht="27" customHeight="1">
      <c r="A37" s="47">
        <v>19</v>
      </c>
      <c r="B37" s="219" t="s">
        <v>286</v>
      </c>
      <c r="C37" s="96" t="s">
        <v>145</v>
      </c>
      <c r="D37" s="136" t="s">
        <v>248</v>
      </c>
      <c r="E37" s="138">
        <f t="shared" si="0"/>
        <v>0.1</v>
      </c>
      <c r="F37" s="126">
        <v>1</v>
      </c>
      <c r="G37" s="109">
        <f>+[2]Hoja1!$N$42</f>
        <v>1151356.8399999999</v>
      </c>
      <c r="H37" s="109">
        <f>+G37*F37</f>
        <v>1151356.8399999999</v>
      </c>
      <c r="I37" s="110" t="s">
        <v>144</v>
      </c>
      <c r="K37" s="6">
        <v>12000000</v>
      </c>
    </row>
    <row r="38" spans="1:11" s="6" customFormat="1">
      <c r="A38" s="47">
        <v>20</v>
      </c>
      <c r="B38" s="220" t="s">
        <v>200</v>
      </c>
      <c r="C38" s="96" t="s">
        <v>145</v>
      </c>
      <c r="D38" s="136" t="s">
        <v>248</v>
      </c>
      <c r="E38" s="138">
        <f t="shared" ref="E38:E57" si="2">+F38/10</f>
        <v>10</v>
      </c>
      <c r="F38" s="126">
        <v>100</v>
      </c>
      <c r="G38" s="109">
        <f>+[2]Hoja1!$N$44</f>
        <v>10078.853333333333</v>
      </c>
      <c r="H38" s="109">
        <f t="shared" si="1"/>
        <v>1007885.3333333333</v>
      </c>
      <c r="I38" s="110" t="s">
        <v>144</v>
      </c>
      <c r="K38" s="6">
        <v>2200000</v>
      </c>
    </row>
    <row r="39" spans="1:11" s="6" customFormat="1">
      <c r="A39" s="47">
        <v>21</v>
      </c>
      <c r="B39" s="220" t="s">
        <v>201</v>
      </c>
      <c r="C39" s="96" t="s">
        <v>145</v>
      </c>
      <c r="D39" s="136" t="s">
        <v>248</v>
      </c>
      <c r="E39" s="138">
        <f t="shared" si="2"/>
        <v>10</v>
      </c>
      <c r="F39" s="126">
        <v>100</v>
      </c>
      <c r="G39" s="109">
        <f>+[2]Hoja1!$N$41</f>
        <v>17786.28</v>
      </c>
      <c r="H39" s="109">
        <f t="shared" si="1"/>
        <v>1778628</v>
      </c>
      <c r="I39" s="110" t="s">
        <v>144</v>
      </c>
      <c r="K39" s="6">
        <v>1200000</v>
      </c>
    </row>
    <row r="40" spans="1:11" s="6" customFormat="1">
      <c r="A40" s="47">
        <v>22</v>
      </c>
      <c r="B40" s="219" t="s">
        <v>202</v>
      </c>
      <c r="C40" s="96" t="s">
        <v>145</v>
      </c>
      <c r="D40" s="136" t="s">
        <v>249</v>
      </c>
      <c r="E40" s="138">
        <f t="shared" si="2"/>
        <v>50</v>
      </c>
      <c r="F40" s="126">
        <v>500</v>
      </c>
      <c r="G40" s="109">
        <f>+[2]Hoja1!$N$47</f>
        <v>789.08149333333324</v>
      </c>
      <c r="H40" s="109">
        <f t="shared" si="1"/>
        <v>394540.74666666664</v>
      </c>
      <c r="I40" s="110" t="s">
        <v>144</v>
      </c>
      <c r="K40" s="6">
        <v>1200000</v>
      </c>
    </row>
    <row r="41" spans="1:11" s="6" customFormat="1">
      <c r="A41" s="47">
        <v>23</v>
      </c>
      <c r="B41" s="219" t="s">
        <v>203</v>
      </c>
      <c r="C41" s="96" t="s">
        <v>145</v>
      </c>
      <c r="D41" s="136" t="s">
        <v>249</v>
      </c>
      <c r="E41" s="138">
        <f t="shared" si="2"/>
        <v>50</v>
      </c>
      <c r="F41" s="126">
        <v>500</v>
      </c>
      <c r="G41" s="109">
        <f>+[2]Hoja1!$N$48</f>
        <v>420.13111999999995</v>
      </c>
      <c r="H41" s="109">
        <f t="shared" si="1"/>
        <v>210065.55999999997</v>
      </c>
      <c r="I41" s="110" t="s">
        <v>144</v>
      </c>
      <c r="K41" s="6">
        <v>600000</v>
      </c>
    </row>
    <row r="42" spans="1:11" s="6" customFormat="1">
      <c r="A42" s="47">
        <v>24</v>
      </c>
      <c r="B42" s="217" t="s">
        <v>298</v>
      </c>
      <c r="C42" s="96" t="s">
        <v>145</v>
      </c>
      <c r="D42" s="136" t="s">
        <v>249</v>
      </c>
      <c r="E42" s="138">
        <f t="shared" si="2"/>
        <v>50</v>
      </c>
      <c r="F42" s="126">
        <v>500</v>
      </c>
      <c r="G42" s="109">
        <f>+[2]Hoja1!$N$9</f>
        <v>1067.9166666666667</v>
      </c>
      <c r="H42" s="109">
        <f t="shared" si="1"/>
        <v>533958.33333333337</v>
      </c>
      <c r="I42" s="110" t="s">
        <v>144</v>
      </c>
      <c r="K42" s="6">
        <v>380000</v>
      </c>
    </row>
    <row r="43" spans="1:11" s="6" customFormat="1" ht="69" customHeight="1">
      <c r="A43" s="47">
        <v>25</v>
      </c>
      <c r="B43" s="221" t="s">
        <v>155</v>
      </c>
      <c r="C43" s="96" t="s">
        <v>145</v>
      </c>
      <c r="D43" s="136" t="s">
        <v>248</v>
      </c>
      <c r="E43" s="138">
        <f t="shared" si="2"/>
        <v>0.1</v>
      </c>
      <c r="F43" s="126">
        <v>1</v>
      </c>
      <c r="G43" s="109">
        <f>+[2]Hoja1!$N$53</f>
        <v>1359689.3599999999</v>
      </c>
      <c r="H43" s="109">
        <f t="shared" si="1"/>
        <v>1359689.3599999999</v>
      </c>
      <c r="I43" s="110" t="s">
        <v>144</v>
      </c>
      <c r="K43" s="6">
        <v>600000</v>
      </c>
    </row>
    <row r="44" spans="1:11" s="6" customFormat="1">
      <c r="A44" s="47">
        <v>26</v>
      </c>
      <c r="B44" s="125" t="s">
        <v>204</v>
      </c>
      <c r="C44" s="96" t="s">
        <v>145</v>
      </c>
      <c r="D44" s="136" t="s">
        <v>251</v>
      </c>
      <c r="E44" s="138">
        <f t="shared" si="2"/>
        <v>1.2</v>
      </c>
      <c r="F44" s="126">
        <v>12</v>
      </c>
      <c r="G44" s="109">
        <f>+[2]Hoja1!$N$58</f>
        <v>27556.379999999997</v>
      </c>
      <c r="H44" s="109">
        <f t="shared" si="1"/>
        <v>330676.55999999994</v>
      </c>
      <c r="I44" s="110" t="s">
        <v>144</v>
      </c>
      <c r="K44" s="6">
        <v>4000000</v>
      </c>
    </row>
    <row r="45" spans="1:11" s="170" customFormat="1" ht="25.5">
      <c r="A45" s="47">
        <v>27</v>
      </c>
      <c r="B45" s="125" t="s">
        <v>253</v>
      </c>
      <c r="C45" s="39" t="s">
        <v>145</v>
      </c>
      <c r="D45" s="136" t="s">
        <v>251</v>
      </c>
      <c r="E45" s="138">
        <f t="shared" si="2"/>
        <v>1.2</v>
      </c>
      <c r="F45" s="126">
        <v>12</v>
      </c>
      <c r="G45" s="109">
        <f>+[2]Hoja1!$N$59</f>
        <v>4411.4799999999996</v>
      </c>
      <c r="H45" s="109">
        <f t="shared" si="1"/>
        <v>52937.759999999995</v>
      </c>
      <c r="I45" s="173" t="s">
        <v>144</v>
      </c>
      <c r="K45" s="170">
        <v>6000000</v>
      </c>
    </row>
    <row r="46" spans="1:11" s="170" customFormat="1">
      <c r="A46" s="47">
        <v>28</v>
      </c>
      <c r="B46" s="128" t="s">
        <v>316</v>
      </c>
      <c r="C46" s="39" t="s">
        <v>145</v>
      </c>
      <c r="D46" s="136" t="s">
        <v>250</v>
      </c>
      <c r="E46" s="138">
        <f t="shared" si="2"/>
        <v>0.1</v>
      </c>
      <c r="F46" s="126">
        <v>1</v>
      </c>
      <c r="G46" s="109">
        <f>+[2]Hoja1!$N$60</f>
        <v>123852.33</v>
      </c>
      <c r="H46" s="109">
        <f t="shared" si="1"/>
        <v>123852.33</v>
      </c>
      <c r="I46" s="173" t="s">
        <v>144</v>
      </c>
      <c r="K46" s="170">
        <v>2920000</v>
      </c>
    </row>
    <row r="47" spans="1:11" s="6" customFormat="1">
      <c r="A47" s="47">
        <v>29</v>
      </c>
      <c r="B47" s="128" t="s">
        <v>205</v>
      </c>
      <c r="C47" s="96" t="s">
        <v>145</v>
      </c>
      <c r="D47" s="136" t="s">
        <v>249</v>
      </c>
      <c r="E47" s="138">
        <f t="shared" si="2"/>
        <v>50</v>
      </c>
      <c r="F47" s="126">
        <v>500</v>
      </c>
      <c r="G47" s="109">
        <f>+[2]Hoja1!$N$61</f>
        <v>325.34287999999998</v>
      </c>
      <c r="H47" s="109">
        <f t="shared" si="1"/>
        <v>162671.44</v>
      </c>
      <c r="I47" s="110" t="s">
        <v>144</v>
      </c>
      <c r="K47" s="6">
        <v>6000000</v>
      </c>
    </row>
    <row r="48" spans="1:11" s="6" customFormat="1">
      <c r="A48" s="47">
        <v>30</v>
      </c>
      <c r="B48" s="128" t="s">
        <v>206</v>
      </c>
      <c r="C48" s="96" t="s">
        <v>145</v>
      </c>
      <c r="D48" s="136" t="s">
        <v>249</v>
      </c>
      <c r="E48" s="138">
        <f t="shared" si="2"/>
        <v>50</v>
      </c>
      <c r="F48" s="126">
        <v>500</v>
      </c>
      <c r="G48" s="109">
        <f>+[2]Hoja1!$N$62</f>
        <v>468.62085999999994</v>
      </c>
      <c r="H48" s="109">
        <f t="shared" si="1"/>
        <v>234310.42999999996</v>
      </c>
      <c r="I48" s="110" t="s">
        <v>144</v>
      </c>
      <c r="K48" s="6">
        <v>760000</v>
      </c>
    </row>
    <row r="49" spans="1:11" s="6" customFormat="1">
      <c r="A49" s="47">
        <v>31</v>
      </c>
      <c r="B49" s="128" t="s">
        <v>323</v>
      </c>
      <c r="C49" s="96" t="s">
        <v>145</v>
      </c>
      <c r="D49" s="136" t="s">
        <v>249</v>
      </c>
      <c r="E49" s="138">
        <f t="shared" si="2"/>
        <v>50</v>
      </c>
      <c r="F49" s="126">
        <v>500</v>
      </c>
      <c r="G49" s="109">
        <f>+[2]Hoja1!$N$63</f>
        <v>2968.9197999999997</v>
      </c>
      <c r="H49" s="109">
        <f t="shared" si="1"/>
        <v>1484459.9</v>
      </c>
      <c r="I49" s="110" t="s">
        <v>144</v>
      </c>
      <c r="K49" s="6">
        <v>240000</v>
      </c>
    </row>
    <row r="50" spans="1:11" s="6" customFormat="1" ht="25.5">
      <c r="A50" s="47">
        <v>34</v>
      </c>
      <c r="B50" s="129" t="s">
        <v>207</v>
      </c>
      <c r="C50" s="96" t="s">
        <v>145</v>
      </c>
      <c r="D50" s="136" t="s">
        <v>248</v>
      </c>
      <c r="E50" s="138">
        <f t="shared" si="2"/>
        <v>0.1</v>
      </c>
      <c r="F50" s="126">
        <v>1</v>
      </c>
      <c r="G50" s="109">
        <f>+[2]Hoja1!$N$66</f>
        <v>3642433.0599999996</v>
      </c>
      <c r="H50" s="109">
        <f t="shared" si="1"/>
        <v>3642433.0599999996</v>
      </c>
      <c r="I50" s="110" t="s">
        <v>144</v>
      </c>
    </row>
    <row r="51" spans="1:11" s="6" customFormat="1">
      <c r="A51" s="47">
        <v>35</v>
      </c>
      <c r="B51" s="125" t="s">
        <v>288</v>
      </c>
      <c r="C51" s="96" t="s">
        <v>145</v>
      </c>
      <c r="D51" s="136" t="s">
        <v>248</v>
      </c>
      <c r="E51" s="138">
        <f t="shared" si="2"/>
        <v>1</v>
      </c>
      <c r="F51" s="126">
        <v>10</v>
      </c>
      <c r="G51" s="109">
        <f>+[2]Hoja1!$N$74</f>
        <v>17775.453333333335</v>
      </c>
      <c r="H51" s="109">
        <f t="shared" si="1"/>
        <v>177754.53333333335</v>
      </c>
      <c r="I51" s="110" t="s">
        <v>144</v>
      </c>
      <c r="K51" s="6">
        <v>240000</v>
      </c>
    </row>
    <row r="52" spans="1:11" s="6" customFormat="1">
      <c r="A52" s="47">
        <v>36</v>
      </c>
      <c r="B52" s="125" t="s">
        <v>208</v>
      </c>
      <c r="C52" s="96" t="s">
        <v>145</v>
      </c>
      <c r="D52" s="136" t="s">
        <v>248</v>
      </c>
      <c r="E52" s="138">
        <f t="shared" si="2"/>
        <v>0.2</v>
      </c>
      <c r="F52" s="126">
        <v>2</v>
      </c>
      <c r="G52" s="109">
        <f>+[2]Hoja1!$N$71</f>
        <v>95706.09</v>
      </c>
      <c r="H52" s="109">
        <f t="shared" si="1"/>
        <v>191412.18</v>
      </c>
      <c r="I52" s="110" t="s">
        <v>144</v>
      </c>
      <c r="K52" s="6">
        <v>648000</v>
      </c>
    </row>
    <row r="53" spans="1:11" s="6" customFormat="1">
      <c r="A53" s="47">
        <v>37</v>
      </c>
      <c r="B53" s="125" t="s">
        <v>209</v>
      </c>
      <c r="C53" s="96" t="s">
        <v>145</v>
      </c>
      <c r="D53" s="136" t="s">
        <v>248</v>
      </c>
      <c r="E53" s="138">
        <f t="shared" si="2"/>
        <v>1</v>
      </c>
      <c r="F53" s="126">
        <v>10</v>
      </c>
      <c r="G53" s="109">
        <f>+[2]Hoja1!$N$72</f>
        <v>23994.909333333333</v>
      </c>
      <c r="H53" s="109">
        <f t="shared" si="1"/>
        <v>239949.09333333332</v>
      </c>
      <c r="I53" s="110" t="s">
        <v>144</v>
      </c>
      <c r="K53" s="6">
        <v>6600000</v>
      </c>
    </row>
    <row r="54" spans="1:11" s="6" customFormat="1" ht="27" customHeight="1">
      <c r="A54" s="47">
        <v>38</v>
      </c>
      <c r="B54" s="125" t="s">
        <v>210</v>
      </c>
      <c r="C54" s="96" t="s">
        <v>145</v>
      </c>
      <c r="D54" s="136" t="s">
        <v>248</v>
      </c>
      <c r="E54" s="138">
        <f t="shared" si="2"/>
        <v>0.2</v>
      </c>
      <c r="F54" s="126">
        <v>2</v>
      </c>
      <c r="G54" s="109">
        <f>+[2]Hoja1!$N$76</f>
        <v>47444</v>
      </c>
      <c r="H54" s="109">
        <f t="shared" si="1"/>
        <v>94888</v>
      </c>
      <c r="I54" s="110" t="s">
        <v>144</v>
      </c>
      <c r="K54" s="6">
        <v>8000000</v>
      </c>
    </row>
    <row r="55" spans="1:11" s="6" customFormat="1">
      <c r="A55" s="47">
        <v>39</v>
      </c>
      <c r="B55" s="128" t="s">
        <v>317</v>
      </c>
      <c r="C55" s="96" t="s">
        <v>145</v>
      </c>
      <c r="D55" s="136" t="s">
        <v>250</v>
      </c>
      <c r="E55" s="138">
        <f t="shared" si="2"/>
        <v>0.1</v>
      </c>
      <c r="F55" s="126">
        <v>1</v>
      </c>
      <c r="G55" s="109">
        <f>+[2]Hoja1!$N$77</f>
        <v>62008.573333333326</v>
      </c>
      <c r="H55" s="109">
        <f t="shared" si="1"/>
        <v>62008.573333333326</v>
      </c>
      <c r="I55" s="110" t="s">
        <v>144</v>
      </c>
      <c r="K55" s="6">
        <v>360000</v>
      </c>
    </row>
    <row r="56" spans="1:11" s="6" customFormat="1" ht="27" customHeight="1">
      <c r="A56" s="47">
        <v>40</v>
      </c>
      <c r="B56" s="125" t="s">
        <v>212</v>
      </c>
      <c r="C56" s="39" t="s">
        <v>145</v>
      </c>
      <c r="D56" s="136" t="s">
        <v>248</v>
      </c>
      <c r="E56" s="138">
        <f t="shared" si="2"/>
        <v>1.2</v>
      </c>
      <c r="F56" s="126">
        <v>12</v>
      </c>
      <c r="G56" s="109">
        <f>+[2]Hoja1!$N$80</f>
        <v>91107.946666666656</v>
      </c>
      <c r="H56" s="109">
        <f t="shared" si="1"/>
        <v>1093295.3599999999</v>
      </c>
      <c r="I56" s="110" t="s">
        <v>144</v>
      </c>
      <c r="K56" s="6">
        <v>240000</v>
      </c>
    </row>
    <row r="57" spans="1:11" s="6" customFormat="1" ht="27" customHeight="1">
      <c r="A57" s="47">
        <v>41</v>
      </c>
      <c r="B57" s="125" t="s">
        <v>211</v>
      </c>
      <c r="C57" s="39" t="s">
        <v>145</v>
      </c>
      <c r="D57" s="136" t="s">
        <v>248</v>
      </c>
      <c r="E57" s="138">
        <f t="shared" si="2"/>
        <v>1.2</v>
      </c>
      <c r="F57" s="126">
        <v>12</v>
      </c>
      <c r="G57" s="109">
        <f>+[2]Hoja1!$N$79</f>
        <v>93810.746666666659</v>
      </c>
      <c r="H57" s="109">
        <f t="shared" si="1"/>
        <v>1125728.96</v>
      </c>
      <c r="I57" s="110" t="s">
        <v>144</v>
      </c>
      <c r="K57" s="6">
        <v>2000000</v>
      </c>
    </row>
    <row r="58" spans="1:11" s="6" customFormat="1">
      <c r="A58" s="47">
        <v>42</v>
      </c>
      <c r="B58" s="125" t="s">
        <v>256</v>
      </c>
      <c r="C58" s="96" t="s">
        <v>145</v>
      </c>
      <c r="D58" s="136" t="s">
        <v>248</v>
      </c>
      <c r="E58" s="138">
        <f t="shared" ref="E58:E83" si="3">+F58/10</f>
        <v>1.2</v>
      </c>
      <c r="F58" s="126">
        <v>12</v>
      </c>
      <c r="G58" s="109">
        <f>+[2]Hoja1!$N$86</f>
        <v>22212.453333333335</v>
      </c>
      <c r="H58" s="109">
        <f t="shared" si="1"/>
        <v>266549.44</v>
      </c>
      <c r="I58" s="110" t="s">
        <v>144</v>
      </c>
      <c r="K58" s="6">
        <v>300000</v>
      </c>
    </row>
    <row r="59" spans="1:11" s="6" customFormat="1" ht="25.5">
      <c r="A59" s="47">
        <v>43</v>
      </c>
      <c r="B59" s="125" t="s">
        <v>258</v>
      </c>
      <c r="C59" s="96" t="s">
        <v>145</v>
      </c>
      <c r="D59" s="136" t="s">
        <v>248</v>
      </c>
      <c r="E59" s="138">
        <f t="shared" si="3"/>
        <v>1.2</v>
      </c>
      <c r="F59" s="126">
        <v>12</v>
      </c>
      <c r="G59" s="109">
        <f>+[2]Hoja1!$N$82</f>
        <v>16527.97</v>
      </c>
      <c r="H59" s="109">
        <f t="shared" si="1"/>
        <v>198335.64</v>
      </c>
      <c r="I59" s="110" t="s">
        <v>144</v>
      </c>
      <c r="K59" s="6">
        <v>1160000</v>
      </c>
    </row>
    <row r="60" spans="1:11" s="6" customFormat="1">
      <c r="A60" s="47">
        <v>44</v>
      </c>
      <c r="B60" s="125" t="s">
        <v>213</v>
      </c>
      <c r="C60" s="39" t="s">
        <v>145</v>
      </c>
      <c r="D60" s="136" t="s">
        <v>248</v>
      </c>
      <c r="E60" s="138">
        <f t="shared" si="3"/>
        <v>1.2</v>
      </c>
      <c r="F60" s="126">
        <v>12</v>
      </c>
      <c r="G60" s="109">
        <f>+[2]Hoja1!$N$83</f>
        <v>38839.119999999995</v>
      </c>
      <c r="H60" s="109">
        <f t="shared" si="1"/>
        <v>466069.43999999994</v>
      </c>
      <c r="I60" s="110" t="s">
        <v>144</v>
      </c>
      <c r="K60" s="6">
        <v>2000000</v>
      </c>
    </row>
    <row r="61" spans="1:11" s="6" customFormat="1" ht="27" customHeight="1">
      <c r="A61" s="47">
        <v>45</v>
      </c>
      <c r="B61" s="125" t="s">
        <v>257</v>
      </c>
      <c r="C61" s="39" t="s">
        <v>145</v>
      </c>
      <c r="D61" s="136" t="s">
        <v>248</v>
      </c>
      <c r="E61" s="138">
        <f t="shared" si="3"/>
        <v>1.2</v>
      </c>
      <c r="F61" s="126">
        <v>12</v>
      </c>
      <c r="G61" s="109">
        <f>+[2]Hoja1!$N$81</f>
        <v>10408.1</v>
      </c>
      <c r="H61" s="109">
        <f>+G61*F61</f>
        <v>124897.20000000001</v>
      </c>
      <c r="I61" s="110" t="s">
        <v>144</v>
      </c>
      <c r="K61" s="6">
        <v>4000000</v>
      </c>
    </row>
    <row r="62" spans="1:11" s="6" customFormat="1">
      <c r="A62" s="47">
        <v>46</v>
      </c>
      <c r="B62" s="125" t="s">
        <v>304</v>
      </c>
      <c r="C62" s="96" t="s">
        <v>145</v>
      </c>
      <c r="D62" s="136" t="s">
        <v>249</v>
      </c>
      <c r="E62" s="138">
        <f t="shared" si="3"/>
        <v>25</v>
      </c>
      <c r="F62" s="126">
        <v>250</v>
      </c>
      <c r="G62" s="109">
        <f>+(995250+50000)/250</f>
        <v>4181</v>
      </c>
      <c r="H62" s="109">
        <f>+G62*F62</f>
        <v>1045250</v>
      </c>
      <c r="I62" s="110" t="s">
        <v>144</v>
      </c>
      <c r="K62" s="6">
        <v>12000000</v>
      </c>
    </row>
    <row r="63" spans="1:11" s="6" customFormat="1">
      <c r="A63" s="47">
        <v>47</v>
      </c>
      <c r="B63" s="125" t="s">
        <v>214</v>
      </c>
      <c r="C63" s="96" t="s">
        <v>145</v>
      </c>
      <c r="D63" s="136" t="s">
        <v>248</v>
      </c>
      <c r="E63" s="138">
        <f t="shared" si="3"/>
        <v>0.4</v>
      </c>
      <c r="F63" s="126">
        <v>4</v>
      </c>
      <c r="G63" s="109">
        <f>+[2]Hoja1!$N$87</f>
        <v>23200</v>
      </c>
      <c r="H63" s="109">
        <f>+G63*F63</f>
        <v>92800</v>
      </c>
      <c r="I63" s="110" t="s">
        <v>144</v>
      </c>
      <c r="K63" s="6">
        <v>8000000</v>
      </c>
    </row>
    <row r="64" spans="1:11" s="6" customFormat="1" ht="27" customHeight="1">
      <c r="A64" s="47">
        <v>48</v>
      </c>
      <c r="B64" s="125" t="s">
        <v>255</v>
      </c>
      <c r="C64" s="96" t="s">
        <v>145</v>
      </c>
      <c r="D64" s="136" t="s">
        <v>248</v>
      </c>
      <c r="E64" s="138">
        <f t="shared" si="3"/>
        <v>0.4</v>
      </c>
      <c r="F64" s="126">
        <v>4</v>
      </c>
      <c r="G64" s="109">
        <f>+[2]Hoja1!$N$90</f>
        <v>57823.680000000008</v>
      </c>
      <c r="H64" s="109">
        <f>+G64*F64</f>
        <v>231294.72000000003</v>
      </c>
      <c r="I64" s="110" t="s">
        <v>144</v>
      </c>
      <c r="K64" s="6">
        <v>3200000</v>
      </c>
    </row>
    <row r="65" spans="1:11" s="6" customFormat="1">
      <c r="A65" s="47">
        <v>49</v>
      </c>
      <c r="B65" s="125" t="s">
        <v>215</v>
      </c>
      <c r="C65" s="96" t="s">
        <v>145</v>
      </c>
      <c r="D65" s="136" t="s">
        <v>252</v>
      </c>
      <c r="E65" s="138">
        <f t="shared" si="3"/>
        <v>1.2</v>
      </c>
      <c r="F65" s="126">
        <v>12</v>
      </c>
      <c r="G65" s="109">
        <f>+[2]Hoja1!$N$91</f>
        <v>54647.677333333333</v>
      </c>
      <c r="H65" s="109">
        <f>+G65*F65</f>
        <v>655772.12800000003</v>
      </c>
      <c r="I65" s="110" t="s">
        <v>144</v>
      </c>
      <c r="K65" s="6">
        <v>1200000</v>
      </c>
    </row>
    <row r="66" spans="1:11" s="6" customFormat="1">
      <c r="A66" s="47">
        <v>50</v>
      </c>
      <c r="B66" s="128" t="s">
        <v>216</v>
      </c>
      <c r="C66" s="96" t="s">
        <v>145</v>
      </c>
      <c r="D66" s="136" t="s">
        <v>250</v>
      </c>
      <c r="E66" s="138">
        <f t="shared" si="3"/>
        <v>0.1</v>
      </c>
      <c r="F66" s="126">
        <v>1</v>
      </c>
      <c r="G66" s="109">
        <f>+[2]Hoja1!$N$94</f>
        <v>74394.570000000007</v>
      </c>
      <c r="H66" s="109">
        <f t="shared" ref="H66:H93" si="4">+G66*F66</f>
        <v>74394.570000000007</v>
      </c>
      <c r="I66" s="110" t="s">
        <v>144</v>
      </c>
      <c r="K66" s="6">
        <v>1200000</v>
      </c>
    </row>
    <row r="67" spans="1:11" s="6" customFormat="1" ht="26.25" customHeight="1">
      <c r="A67" s="47">
        <v>51</v>
      </c>
      <c r="B67" s="125" t="s">
        <v>306</v>
      </c>
      <c r="C67" s="96" t="s">
        <v>145</v>
      </c>
      <c r="D67" s="136" t="s">
        <v>248</v>
      </c>
      <c r="E67" s="138">
        <f t="shared" si="3"/>
        <v>0.3</v>
      </c>
      <c r="F67" s="126">
        <v>3</v>
      </c>
      <c r="G67" s="109">
        <v>350000</v>
      </c>
      <c r="H67" s="109">
        <f t="shared" si="4"/>
        <v>1050000</v>
      </c>
      <c r="I67" s="110" t="s">
        <v>144</v>
      </c>
      <c r="K67" s="6">
        <v>3000000</v>
      </c>
    </row>
    <row r="68" spans="1:11" s="6" customFormat="1" ht="12.95" customHeight="1">
      <c r="A68" s="47">
        <v>52</v>
      </c>
      <c r="B68" s="125" t="s">
        <v>324</v>
      </c>
      <c r="C68" s="96" t="s">
        <v>145</v>
      </c>
      <c r="D68" s="136" t="s">
        <v>248</v>
      </c>
      <c r="E68" s="138">
        <f t="shared" si="3"/>
        <v>1</v>
      </c>
      <c r="F68" s="126">
        <v>10</v>
      </c>
      <c r="G68" s="109">
        <v>800000</v>
      </c>
      <c r="H68" s="109">
        <f t="shared" si="4"/>
        <v>8000000</v>
      </c>
      <c r="I68" s="110" t="s">
        <v>144</v>
      </c>
    </row>
    <row r="69" spans="1:11" s="6" customFormat="1" ht="25.5">
      <c r="A69" s="47">
        <v>53</v>
      </c>
      <c r="B69" s="125" t="s">
        <v>217</v>
      </c>
      <c r="C69" s="96" t="s">
        <v>145</v>
      </c>
      <c r="D69" s="136" t="s">
        <v>248</v>
      </c>
      <c r="E69" s="138">
        <f t="shared" si="3"/>
        <v>1</v>
      </c>
      <c r="F69" s="126">
        <v>10</v>
      </c>
      <c r="G69" s="109">
        <v>800000</v>
      </c>
      <c r="H69" s="109">
        <f t="shared" si="4"/>
        <v>8000000</v>
      </c>
      <c r="I69" s="110" t="s">
        <v>144</v>
      </c>
      <c r="K69" s="6">
        <v>192000</v>
      </c>
    </row>
    <row r="70" spans="1:11" s="6" customFormat="1" ht="25.5">
      <c r="A70" s="47">
        <v>54</v>
      </c>
      <c r="B70" s="125" t="s">
        <v>218</v>
      </c>
      <c r="C70" s="96" t="s">
        <v>145</v>
      </c>
      <c r="D70" s="136" t="s">
        <v>248</v>
      </c>
      <c r="E70" s="138">
        <f t="shared" si="3"/>
        <v>1</v>
      </c>
      <c r="F70" s="126">
        <v>10</v>
      </c>
      <c r="G70" s="109">
        <v>800000</v>
      </c>
      <c r="H70" s="109">
        <f t="shared" si="4"/>
        <v>8000000</v>
      </c>
      <c r="I70" s="110" t="s">
        <v>144</v>
      </c>
      <c r="K70" s="6">
        <v>4000000</v>
      </c>
    </row>
    <row r="71" spans="1:11" s="6" customFormat="1" ht="27.75" customHeight="1">
      <c r="A71" s="47">
        <v>55</v>
      </c>
      <c r="B71" s="125" t="s">
        <v>219</v>
      </c>
      <c r="C71" s="96" t="s">
        <v>145</v>
      </c>
      <c r="D71" s="136" t="s">
        <v>248</v>
      </c>
      <c r="E71" s="138">
        <f t="shared" si="3"/>
        <v>0.5</v>
      </c>
      <c r="F71" s="126">
        <v>5</v>
      </c>
      <c r="G71" s="109">
        <v>800000</v>
      </c>
      <c r="H71" s="109">
        <f t="shared" si="4"/>
        <v>4000000</v>
      </c>
      <c r="I71" s="110" t="s">
        <v>144</v>
      </c>
      <c r="K71" s="6">
        <v>560000</v>
      </c>
    </row>
    <row r="72" spans="1:11" s="6" customFormat="1" ht="29.25" customHeight="1">
      <c r="A72" s="47">
        <v>56</v>
      </c>
      <c r="B72" s="125" t="s">
        <v>220</v>
      </c>
      <c r="C72" s="96" t="s">
        <v>145</v>
      </c>
      <c r="D72" s="136" t="s">
        <v>248</v>
      </c>
      <c r="E72" s="138">
        <f t="shared" si="3"/>
        <v>1.2</v>
      </c>
      <c r="F72" s="126">
        <v>12</v>
      </c>
      <c r="G72" s="109">
        <f>+[2]Hoja1!$N$99</f>
        <v>127302.45999999999</v>
      </c>
      <c r="H72" s="109">
        <f t="shared" si="4"/>
        <v>1527629.52</v>
      </c>
      <c r="I72" s="110" t="s">
        <v>144</v>
      </c>
    </row>
    <row r="73" spans="1:11" s="6" customFormat="1" ht="25.5">
      <c r="A73" s="47">
        <v>57</v>
      </c>
      <c r="B73" s="125" t="s">
        <v>221</v>
      </c>
      <c r="C73" s="96" t="s">
        <v>145</v>
      </c>
      <c r="D73" s="136" t="s">
        <v>248</v>
      </c>
      <c r="E73" s="138">
        <f t="shared" si="3"/>
        <v>1.2</v>
      </c>
      <c r="F73" s="126">
        <v>12</v>
      </c>
      <c r="G73" s="109">
        <f>+[2]Hoja1!$N$100</f>
        <v>196916.96</v>
      </c>
      <c r="H73" s="109">
        <f t="shared" si="4"/>
        <v>2363003.52</v>
      </c>
      <c r="I73" s="110" t="s">
        <v>144</v>
      </c>
      <c r="K73" s="6">
        <v>8000000</v>
      </c>
    </row>
    <row r="74" spans="1:11" s="6" customFormat="1" ht="25.5">
      <c r="A74" s="47">
        <v>58</v>
      </c>
      <c r="B74" s="125" t="s">
        <v>307</v>
      </c>
      <c r="C74" s="96" t="s">
        <v>145</v>
      </c>
      <c r="D74" s="136" t="s">
        <v>248</v>
      </c>
      <c r="E74" s="138">
        <f t="shared" si="3"/>
        <v>0.3</v>
      </c>
      <c r="F74" s="126">
        <v>3</v>
      </c>
      <c r="G74" s="109">
        <v>400000</v>
      </c>
      <c r="H74" s="109">
        <f t="shared" si="4"/>
        <v>1200000</v>
      </c>
      <c r="I74" s="110" t="s">
        <v>144</v>
      </c>
      <c r="K74" s="6">
        <v>8000000</v>
      </c>
    </row>
    <row r="75" spans="1:11" s="6" customFormat="1" ht="25.5">
      <c r="A75" s="47">
        <v>59</v>
      </c>
      <c r="B75" s="125" t="s">
        <v>222</v>
      </c>
      <c r="C75" s="96" t="s">
        <v>145</v>
      </c>
      <c r="D75" s="136" t="s">
        <v>248</v>
      </c>
      <c r="E75" s="138">
        <f t="shared" si="3"/>
        <v>1</v>
      </c>
      <c r="F75" s="126">
        <v>10</v>
      </c>
      <c r="G75" s="109">
        <f>+[2]Hoja1!$N$102</f>
        <v>177557.72</v>
      </c>
      <c r="H75" s="109">
        <f t="shared" si="4"/>
        <v>1775577.2</v>
      </c>
      <c r="I75" s="110" t="s">
        <v>144</v>
      </c>
      <c r="K75" s="6">
        <v>8000000</v>
      </c>
    </row>
    <row r="76" spans="1:11" s="6" customFormat="1" ht="12.95" customHeight="1">
      <c r="A76" s="47">
        <v>60</v>
      </c>
      <c r="B76" s="125" t="s">
        <v>325</v>
      </c>
      <c r="C76" s="96" t="s">
        <v>145</v>
      </c>
      <c r="D76" s="136" t="s">
        <v>248</v>
      </c>
      <c r="E76" s="138">
        <f t="shared" si="3"/>
        <v>1</v>
      </c>
      <c r="F76" s="126">
        <v>10</v>
      </c>
      <c r="G76" s="109">
        <f>+[2]Hoja1!$N$101</f>
        <v>337677.16</v>
      </c>
      <c r="H76" s="109">
        <f t="shared" si="4"/>
        <v>3376771.5999999996</v>
      </c>
      <c r="I76" s="110" t="s">
        <v>144</v>
      </c>
      <c r="K76" s="6">
        <v>10000000</v>
      </c>
    </row>
    <row r="77" spans="1:11" s="6" customFormat="1" ht="25.5" customHeight="1">
      <c r="A77" s="47">
        <v>61</v>
      </c>
      <c r="B77" s="125" t="s">
        <v>305</v>
      </c>
      <c r="C77" s="96" t="s">
        <v>145</v>
      </c>
      <c r="D77" s="136" t="s">
        <v>248</v>
      </c>
      <c r="E77" s="138">
        <f t="shared" si="3"/>
        <v>0.3</v>
      </c>
      <c r="F77" s="126">
        <v>3</v>
      </c>
      <c r="G77" s="109">
        <f>+[2]Hoja1!$N$103</f>
        <v>133267.75999999998</v>
      </c>
      <c r="H77" s="109">
        <f t="shared" si="4"/>
        <v>399803.27999999991</v>
      </c>
      <c r="I77" s="110" t="s">
        <v>144</v>
      </c>
      <c r="K77" s="6">
        <v>9000000</v>
      </c>
    </row>
    <row r="78" spans="1:11" s="6" customFormat="1">
      <c r="A78" s="47">
        <v>62</v>
      </c>
      <c r="B78" s="125" t="s">
        <v>310</v>
      </c>
      <c r="C78" s="96" t="s">
        <v>145</v>
      </c>
      <c r="D78" s="136" t="s">
        <v>248</v>
      </c>
      <c r="E78" s="138">
        <f t="shared" si="3"/>
        <v>0.1</v>
      </c>
      <c r="F78" s="126">
        <v>1</v>
      </c>
      <c r="G78" s="109">
        <f>+[2]Hoja1!$N$105</f>
        <v>236628</v>
      </c>
      <c r="H78" s="109">
        <f t="shared" si="4"/>
        <v>236628</v>
      </c>
      <c r="I78" s="110" t="s">
        <v>144</v>
      </c>
      <c r="K78" s="6">
        <v>18000000</v>
      </c>
    </row>
    <row r="79" spans="1:11" s="6" customFormat="1">
      <c r="A79" s="47">
        <v>63</v>
      </c>
      <c r="B79" s="125" t="s">
        <v>311</v>
      </c>
      <c r="C79" s="96" t="s">
        <v>145</v>
      </c>
      <c r="D79" s="136" t="s">
        <v>248</v>
      </c>
      <c r="E79" s="138">
        <f t="shared" si="3"/>
        <v>0.1</v>
      </c>
      <c r="F79" s="126">
        <v>1</v>
      </c>
      <c r="G79" s="109">
        <f>+[2]Hoja1!$N$104</f>
        <v>324494.33999999997</v>
      </c>
      <c r="H79" s="109">
        <f t="shared" si="4"/>
        <v>324494.33999999997</v>
      </c>
      <c r="I79" s="110" t="s">
        <v>144</v>
      </c>
      <c r="K79" s="6">
        <v>8000000</v>
      </c>
    </row>
    <row r="80" spans="1:11" s="6" customFormat="1">
      <c r="A80" s="47">
        <v>64</v>
      </c>
      <c r="B80" s="125" t="s">
        <v>226</v>
      </c>
      <c r="C80" s="39" t="s">
        <v>145</v>
      </c>
      <c r="D80" s="136" t="s">
        <v>248</v>
      </c>
      <c r="E80" s="138">
        <f t="shared" si="3"/>
        <v>1</v>
      </c>
      <c r="F80" s="126">
        <v>10</v>
      </c>
      <c r="G80" s="109">
        <f>+[2]Hoja1!$N$112</f>
        <v>62662.619999999995</v>
      </c>
      <c r="H80" s="109">
        <f t="shared" si="4"/>
        <v>626626.19999999995</v>
      </c>
      <c r="I80" s="110" t="s">
        <v>144</v>
      </c>
    </row>
    <row r="81" spans="1:11" s="6" customFormat="1">
      <c r="A81" s="47">
        <v>65</v>
      </c>
      <c r="B81" s="125" t="s">
        <v>223</v>
      </c>
      <c r="C81" s="96" t="s">
        <v>145</v>
      </c>
      <c r="D81" s="136" t="s">
        <v>248</v>
      </c>
      <c r="E81" s="138">
        <f t="shared" si="3"/>
        <v>1</v>
      </c>
      <c r="F81" s="126">
        <v>10</v>
      </c>
      <c r="G81" s="109">
        <f>+[2]Hoja1!$N$109</f>
        <v>177613.11</v>
      </c>
      <c r="H81" s="109">
        <f t="shared" si="4"/>
        <v>1776131.0999999999</v>
      </c>
      <c r="I81" s="110" t="s">
        <v>144</v>
      </c>
      <c r="K81" s="6">
        <v>200000</v>
      </c>
    </row>
    <row r="82" spans="1:11" s="6" customFormat="1">
      <c r="A82" s="47">
        <v>66</v>
      </c>
      <c r="B82" s="125" t="s">
        <v>225</v>
      </c>
      <c r="C82" s="96" t="s">
        <v>145</v>
      </c>
      <c r="D82" s="136" t="s">
        <v>248</v>
      </c>
      <c r="E82" s="138">
        <f t="shared" si="3"/>
        <v>1</v>
      </c>
      <c r="F82" s="126">
        <v>10</v>
      </c>
      <c r="G82" s="109">
        <f>+[2]Hoja1!$N$111</f>
        <v>85581.319999999992</v>
      </c>
      <c r="H82" s="109">
        <f t="shared" si="4"/>
        <v>855813.2</v>
      </c>
      <c r="I82" s="110" t="s">
        <v>144</v>
      </c>
      <c r="K82" s="6">
        <v>400000</v>
      </c>
    </row>
    <row r="83" spans="1:11" s="6" customFormat="1">
      <c r="A83" s="47">
        <v>67</v>
      </c>
      <c r="B83" s="125" t="s">
        <v>227</v>
      </c>
      <c r="C83" s="39" t="s">
        <v>145</v>
      </c>
      <c r="D83" s="136" t="s">
        <v>248</v>
      </c>
      <c r="E83" s="138">
        <f t="shared" si="3"/>
        <v>1</v>
      </c>
      <c r="F83" s="126">
        <v>10</v>
      </c>
      <c r="G83" s="109">
        <f>+[2]Hoja1!$N$113</f>
        <v>66818.784</v>
      </c>
      <c r="H83" s="109">
        <f t="shared" si="4"/>
        <v>668187.84</v>
      </c>
      <c r="I83" s="173" t="s">
        <v>144</v>
      </c>
      <c r="K83" s="6">
        <v>1200000</v>
      </c>
    </row>
    <row r="84" spans="1:11" s="6" customFormat="1">
      <c r="A84" s="47">
        <v>68</v>
      </c>
      <c r="B84" s="125" t="s">
        <v>224</v>
      </c>
      <c r="C84" s="39" t="s">
        <v>145</v>
      </c>
      <c r="D84" s="136" t="s">
        <v>248</v>
      </c>
      <c r="E84" s="138">
        <f t="shared" ref="E84:E97" si="5">+F84/10</f>
        <v>1</v>
      </c>
      <c r="F84" s="126">
        <v>10</v>
      </c>
      <c r="G84" s="109">
        <f>+[2]Hoja1!$N$110</f>
        <v>113111.89</v>
      </c>
      <c r="H84" s="109">
        <f t="shared" si="4"/>
        <v>1131118.8999999999</v>
      </c>
      <c r="I84" s="173" t="s">
        <v>144</v>
      </c>
      <c r="K84" s="6">
        <v>300000</v>
      </c>
    </row>
    <row r="85" spans="1:11" s="6" customFormat="1">
      <c r="A85" s="47">
        <v>69</v>
      </c>
      <c r="B85" s="125" t="s">
        <v>228</v>
      </c>
      <c r="C85" s="96" t="s">
        <v>145</v>
      </c>
      <c r="D85" s="136" t="s">
        <v>248</v>
      </c>
      <c r="E85" s="138">
        <f t="shared" si="5"/>
        <v>1</v>
      </c>
      <c r="F85" s="126">
        <v>10</v>
      </c>
      <c r="G85" s="109">
        <f>+[2]Hoja1!$N$114</f>
        <v>4098.666666666667</v>
      </c>
      <c r="H85" s="109">
        <f t="shared" si="4"/>
        <v>40986.666666666672</v>
      </c>
      <c r="I85" s="110" t="s">
        <v>144</v>
      </c>
      <c r="K85" s="6">
        <v>4000000</v>
      </c>
    </row>
    <row r="86" spans="1:11" s="6" customFormat="1">
      <c r="A86" s="47">
        <v>70</v>
      </c>
      <c r="B86" s="125" t="s">
        <v>229</v>
      </c>
      <c r="C86" s="96" t="s">
        <v>145</v>
      </c>
      <c r="D86" s="136" t="s">
        <v>248</v>
      </c>
      <c r="E86" s="138">
        <f t="shared" si="5"/>
        <v>0.4</v>
      </c>
      <c r="F86" s="126">
        <v>4</v>
      </c>
      <c r="G86" s="109">
        <f>+[2]Hoja1!$N$115</f>
        <v>13862</v>
      </c>
      <c r="H86" s="109">
        <f t="shared" si="4"/>
        <v>55448</v>
      </c>
      <c r="I86" s="110" t="s">
        <v>144</v>
      </c>
      <c r="K86" s="6">
        <v>6000000</v>
      </c>
    </row>
    <row r="87" spans="1:11" s="6" customFormat="1">
      <c r="A87" s="47">
        <v>71</v>
      </c>
      <c r="B87" s="125" t="s">
        <v>230</v>
      </c>
      <c r="C87" s="96" t="s">
        <v>145</v>
      </c>
      <c r="D87" s="136" t="s">
        <v>248</v>
      </c>
      <c r="E87" s="138">
        <f t="shared" si="5"/>
        <v>0.8</v>
      </c>
      <c r="F87" s="126">
        <v>8</v>
      </c>
      <c r="G87" s="109">
        <f>+[2]Hoja1!$N$118</f>
        <v>590129.31333333335</v>
      </c>
      <c r="H87" s="109">
        <f t="shared" si="4"/>
        <v>4721034.5066666668</v>
      </c>
      <c r="I87" s="110" t="s">
        <v>144</v>
      </c>
      <c r="K87" s="6">
        <v>3000000</v>
      </c>
    </row>
    <row r="88" spans="1:11" s="6" customFormat="1">
      <c r="A88" s="47">
        <v>72</v>
      </c>
      <c r="B88" s="125" t="s">
        <v>231</v>
      </c>
      <c r="C88" s="39" t="s">
        <v>145</v>
      </c>
      <c r="D88" s="136" t="s">
        <v>248</v>
      </c>
      <c r="E88" s="138">
        <f t="shared" si="5"/>
        <v>0.8</v>
      </c>
      <c r="F88" s="126">
        <v>8</v>
      </c>
      <c r="G88" s="109">
        <f>+[2]Hoja1!$N$119</f>
        <v>184710.66666666666</v>
      </c>
      <c r="H88" s="109">
        <f t="shared" si="4"/>
        <v>1477685.3333333333</v>
      </c>
      <c r="I88" s="110" t="s">
        <v>144</v>
      </c>
      <c r="K88" s="6">
        <v>5400000</v>
      </c>
    </row>
    <row r="89" spans="1:11" s="6" customFormat="1">
      <c r="A89" s="47">
        <v>73</v>
      </c>
      <c r="B89" s="125" t="s">
        <v>232</v>
      </c>
      <c r="C89" s="96" t="s">
        <v>145</v>
      </c>
      <c r="D89" s="136" t="s">
        <v>248</v>
      </c>
      <c r="E89" s="138">
        <f t="shared" si="5"/>
        <v>0.1</v>
      </c>
      <c r="F89" s="126">
        <v>1</v>
      </c>
      <c r="G89" s="109">
        <f>+[2]Hoja1!$N$126</f>
        <v>138073.64000000001</v>
      </c>
      <c r="H89" s="109">
        <f t="shared" si="4"/>
        <v>138073.64000000001</v>
      </c>
      <c r="I89" s="110" t="s">
        <v>144</v>
      </c>
      <c r="K89" s="6">
        <v>1600000</v>
      </c>
    </row>
    <row r="90" spans="1:11" s="6" customFormat="1" ht="22.5">
      <c r="A90" s="47">
        <v>74</v>
      </c>
      <c r="B90" s="125" t="s">
        <v>233</v>
      </c>
      <c r="C90" s="96" t="s">
        <v>318</v>
      </c>
      <c r="D90" s="136" t="s">
        <v>252</v>
      </c>
      <c r="E90" s="138">
        <f t="shared" si="5"/>
        <v>0.2</v>
      </c>
      <c r="F90" s="126">
        <v>2</v>
      </c>
      <c r="G90" s="109">
        <f>+[2]Hoja1!$N$128</f>
        <v>239195.47999999998</v>
      </c>
      <c r="H90" s="109">
        <f t="shared" si="4"/>
        <v>478390.95999999996</v>
      </c>
      <c r="I90" s="110" t="s">
        <v>144</v>
      </c>
      <c r="K90" s="6">
        <v>400000</v>
      </c>
    </row>
    <row r="91" spans="1:11" s="6" customFormat="1" ht="28.5" customHeight="1">
      <c r="A91" s="47">
        <v>75</v>
      </c>
      <c r="B91" s="125" t="s">
        <v>234</v>
      </c>
      <c r="C91" s="96" t="s">
        <v>318</v>
      </c>
      <c r="D91" s="136"/>
      <c r="E91" s="138">
        <f t="shared" si="5"/>
        <v>0.2</v>
      </c>
      <c r="F91" s="126">
        <v>2</v>
      </c>
      <c r="G91" s="109">
        <f>+[2]Hoja1!$N$129</f>
        <v>88450</v>
      </c>
      <c r="H91" s="109">
        <f t="shared" si="4"/>
        <v>176900</v>
      </c>
      <c r="I91" s="110" t="s">
        <v>144</v>
      </c>
      <c r="K91" s="6">
        <v>300000</v>
      </c>
    </row>
    <row r="92" spans="1:11" s="6" customFormat="1" ht="28.5" customHeight="1">
      <c r="A92" s="47">
        <v>76</v>
      </c>
      <c r="B92" s="125" t="s">
        <v>198</v>
      </c>
      <c r="C92" s="96" t="s">
        <v>318</v>
      </c>
      <c r="D92" s="136" t="s">
        <v>248</v>
      </c>
      <c r="E92" s="138">
        <f t="shared" si="5"/>
        <v>0.1</v>
      </c>
      <c r="F92" s="126">
        <v>1</v>
      </c>
      <c r="G92" s="109">
        <v>70000</v>
      </c>
      <c r="H92" s="109">
        <f t="shared" si="4"/>
        <v>70000</v>
      </c>
      <c r="I92" s="110" t="s">
        <v>144</v>
      </c>
      <c r="K92" s="6">
        <v>400000</v>
      </c>
    </row>
    <row r="93" spans="1:11" s="6" customFormat="1" ht="26.25" customHeight="1">
      <c r="A93" s="47">
        <v>77</v>
      </c>
      <c r="B93" s="125" t="s">
        <v>196</v>
      </c>
      <c r="C93" s="96" t="s">
        <v>318</v>
      </c>
      <c r="D93" s="136" t="s">
        <v>248</v>
      </c>
      <c r="E93" s="138">
        <f t="shared" si="5"/>
        <v>0.1</v>
      </c>
      <c r="F93" s="126">
        <v>1</v>
      </c>
      <c r="G93" s="109">
        <v>70000</v>
      </c>
      <c r="H93" s="109">
        <f t="shared" si="4"/>
        <v>70000</v>
      </c>
      <c r="I93" s="110" t="s">
        <v>144</v>
      </c>
      <c r="K93" s="6">
        <v>600000</v>
      </c>
    </row>
    <row r="94" spans="1:11" s="6" customFormat="1" ht="27.75" customHeight="1">
      <c r="A94" s="47">
        <v>78</v>
      </c>
      <c r="B94" s="125" t="s">
        <v>197</v>
      </c>
      <c r="C94" s="96" t="s">
        <v>318</v>
      </c>
      <c r="D94" s="136" t="s">
        <v>248</v>
      </c>
      <c r="E94" s="138">
        <f t="shared" si="5"/>
        <v>0.1</v>
      </c>
      <c r="F94" s="126">
        <v>1</v>
      </c>
      <c r="G94" s="109">
        <v>72000</v>
      </c>
      <c r="H94" s="109">
        <f t="shared" ref="H94:H111" si="6">+G94*F94</f>
        <v>72000</v>
      </c>
      <c r="I94" s="110" t="s">
        <v>144</v>
      </c>
      <c r="K94" s="6">
        <v>6000000</v>
      </c>
    </row>
    <row r="95" spans="1:11" s="6" customFormat="1" ht="33.75">
      <c r="A95" s="47">
        <v>79</v>
      </c>
      <c r="B95" s="125" t="s">
        <v>287</v>
      </c>
      <c r="C95" s="96" t="s">
        <v>319</v>
      </c>
      <c r="D95" s="136" t="s">
        <v>248</v>
      </c>
      <c r="E95" s="138">
        <f t="shared" si="5"/>
        <v>1.6</v>
      </c>
      <c r="F95" s="126">
        <v>16</v>
      </c>
      <c r="G95" s="109">
        <f>+[2]Hoja1!$N$131</f>
        <v>34800</v>
      </c>
      <c r="H95" s="109">
        <f t="shared" si="6"/>
        <v>556800</v>
      </c>
      <c r="I95" s="110" t="s">
        <v>144</v>
      </c>
      <c r="K95" s="6">
        <v>1800000</v>
      </c>
    </row>
    <row r="96" spans="1:11" s="6" customFormat="1" ht="33.75">
      <c r="A96" s="47">
        <v>80</v>
      </c>
      <c r="B96" s="127" t="s">
        <v>254</v>
      </c>
      <c r="C96" s="96" t="s">
        <v>319</v>
      </c>
      <c r="D96" s="136" t="s">
        <v>248</v>
      </c>
      <c r="E96" s="138">
        <f t="shared" si="5"/>
        <v>1.6</v>
      </c>
      <c r="F96" s="126">
        <v>16</v>
      </c>
      <c r="G96" s="109">
        <f>+[2]Hoja1!$N$130</f>
        <v>74755.039999999994</v>
      </c>
      <c r="H96" s="109">
        <f t="shared" si="6"/>
        <v>1196080.6399999999</v>
      </c>
      <c r="I96" s="110" t="s">
        <v>144</v>
      </c>
      <c r="K96" s="6">
        <v>1600000</v>
      </c>
    </row>
    <row r="97" spans="1:11" s="6" customFormat="1">
      <c r="A97" s="47">
        <v>81</v>
      </c>
      <c r="B97" s="125" t="s">
        <v>235</v>
      </c>
      <c r="C97" s="96" t="s">
        <v>145</v>
      </c>
      <c r="D97" s="136" t="s">
        <v>248</v>
      </c>
      <c r="E97" s="138">
        <f t="shared" si="5"/>
        <v>0.2</v>
      </c>
      <c r="F97" s="126">
        <v>2</v>
      </c>
      <c r="G97" s="109">
        <f>+[2]Hoja1!$N$134</f>
        <v>27569.333333333332</v>
      </c>
      <c r="H97" s="109">
        <f t="shared" si="6"/>
        <v>55138.666666666664</v>
      </c>
      <c r="I97" s="110" t="s">
        <v>144</v>
      </c>
      <c r="K97" s="6">
        <v>180000</v>
      </c>
    </row>
    <row r="98" spans="1:11" s="6" customFormat="1">
      <c r="A98" s="47">
        <v>82</v>
      </c>
      <c r="B98" s="129" t="s">
        <v>259</v>
      </c>
      <c r="C98" s="39" t="s">
        <v>145</v>
      </c>
      <c r="D98" s="136" t="s">
        <v>248</v>
      </c>
      <c r="E98" s="138">
        <f t="shared" ref="E98:E111" si="7">+F98/10</f>
        <v>10</v>
      </c>
      <c r="F98" s="126">
        <v>100</v>
      </c>
      <c r="G98" s="109">
        <f>+[2]Hoja1!$N$152</f>
        <v>9889</v>
      </c>
      <c r="H98" s="109">
        <f t="shared" si="6"/>
        <v>988900</v>
      </c>
      <c r="I98" s="110" t="s">
        <v>144</v>
      </c>
      <c r="K98" s="6">
        <v>320000</v>
      </c>
    </row>
    <row r="99" spans="1:11" s="6" customFormat="1">
      <c r="A99" s="47">
        <v>83</v>
      </c>
      <c r="B99" s="132" t="s">
        <v>299</v>
      </c>
      <c r="C99" s="39"/>
      <c r="D99" s="136" t="s">
        <v>300</v>
      </c>
      <c r="E99" s="138">
        <f t="shared" si="7"/>
        <v>10</v>
      </c>
      <c r="F99" s="126">
        <v>100</v>
      </c>
      <c r="G99" s="109">
        <v>10000</v>
      </c>
      <c r="H99" s="109">
        <f t="shared" si="6"/>
        <v>1000000</v>
      </c>
      <c r="I99" s="110" t="s">
        <v>144</v>
      </c>
      <c r="K99" s="6">
        <v>240000</v>
      </c>
    </row>
    <row r="100" spans="1:11" s="6" customFormat="1">
      <c r="A100" s="47">
        <v>84</v>
      </c>
      <c r="B100" s="130" t="s">
        <v>238</v>
      </c>
      <c r="C100" s="96" t="s">
        <v>145</v>
      </c>
      <c r="D100" s="136" t="s">
        <v>248</v>
      </c>
      <c r="E100" s="138">
        <f t="shared" si="7"/>
        <v>100</v>
      </c>
      <c r="F100" s="126">
        <v>1000</v>
      </c>
      <c r="G100" s="109">
        <f>+[2]Hoja1!$N$164</f>
        <v>6466.5333333333328</v>
      </c>
      <c r="H100" s="109">
        <f t="shared" si="6"/>
        <v>6466533.333333333</v>
      </c>
      <c r="I100" s="110" t="s">
        <v>144</v>
      </c>
      <c r="K100" s="6">
        <v>2200000</v>
      </c>
    </row>
    <row r="101" spans="1:11" s="6" customFormat="1">
      <c r="A101" s="47">
        <v>85</v>
      </c>
      <c r="B101" s="132" t="s">
        <v>240</v>
      </c>
      <c r="C101" s="96" t="s">
        <v>145</v>
      </c>
      <c r="D101" s="136" t="s">
        <v>248</v>
      </c>
      <c r="E101" s="138">
        <f t="shared" si="7"/>
        <v>0.5</v>
      </c>
      <c r="F101" s="126">
        <v>5</v>
      </c>
      <c r="G101" s="109">
        <f>+[2]Hoja1!$N$167</f>
        <v>104948.39</v>
      </c>
      <c r="H101" s="109">
        <f t="shared" si="6"/>
        <v>524741.94999999995</v>
      </c>
      <c r="I101" s="110" t="s">
        <v>144</v>
      </c>
      <c r="K101" s="6">
        <v>5200000</v>
      </c>
    </row>
    <row r="102" spans="1:11" s="6" customFormat="1">
      <c r="A102" s="47">
        <v>86</v>
      </c>
      <c r="B102" s="132" t="s">
        <v>239</v>
      </c>
      <c r="C102" s="96" t="s">
        <v>145</v>
      </c>
      <c r="D102" s="136" t="s">
        <v>248</v>
      </c>
      <c r="E102" s="138">
        <f t="shared" si="7"/>
        <v>0.5</v>
      </c>
      <c r="F102" s="126">
        <v>5</v>
      </c>
      <c r="G102" s="109">
        <f>+[2]Hoja1!$N$166</f>
        <v>104824.79199999999</v>
      </c>
      <c r="H102" s="109">
        <f t="shared" si="6"/>
        <v>524123.95999999996</v>
      </c>
      <c r="I102" s="110" t="s">
        <v>144</v>
      </c>
      <c r="K102" s="6">
        <v>3000000</v>
      </c>
    </row>
    <row r="103" spans="1:11" s="6" customFormat="1" ht="25.5">
      <c r="A103" s="47">
        <v>87</v>
      </c>
      <c r="B103" s="131" t="s">
        <v>241</v>
      </c>
      <c r="C103" s="96" t="s">
        <v>145</v>
      </c>
      <c r="D103" s="136" t="s">
        <v>248</v>
      </c>
      <c r="E103" s="138">
        <f t="shared" si="7"/>
        <v>0.1</v>
      </c>
      <c r="F103" s="126">
        <v>1</v>
      </c>
      <c r="G103" s="109">
        <f>+[2]Hoja1!$N$168</f>
        <v>801850</v>
      </c>
      <c r="H103" s="109">
        <f t="shared" si="6"/>
        <v>801850</v>
      </c>
      <c r="I103" s="110" t="s">
        <v>144</v>
      </c>
      <c r="K103" s="6">
        <v>800000</v>
      </c>
    </row>
    <row r="104" spans="1:11" s="6" customFormat="1">
      <c r="A104" s="47">
        <v>88</v>
      </c>
      <c r="B104" s="131" t="s">
        <v>242</v>
      </c>
      <c r="C104" s="96" t="s">
        <v>145</v>
      </c>
      <c r="D104" s="136" t="s">
        <v>248</v>
      </c>
      <c r="E104" s="138">
        <f t="shared" si="7"/>
        <v>10</v>
      </c>
      <c r="F104" s="126">
        <v>100</v>
      </c>
      <c r="G104" s="109">
        <f>+[2]Hoja1!$N$172</f>
        <v>13895.64</v>
      </c>
      <c r="H104" s="109">
        <f t="shared" si="6"/>
        <v>1389564</v>
      </c>
      <c r="I104" s="110" t="s">
        <v>144</v>
      </c>
      <c r="K104" s="6">
        <v>150000</v>
      </c>
    </row>
    <row r="105" spans="1:11" s="6" customFormat="1">
      <c r="A105" s="47">
        <v>89</v>
      </c>
      <c r="B105" s="131" t="s">
        <v>243</v>
      </c>
      <c r="C105" s="96" t="s">
        <v>145</v>
      </c>
      <c r="D105" s="136" t="s">
        <v>248</v>
      </c>
      <c r="E105" s="138">
        <f t="shared" si="7"/>
        <v>1</v>
      </c>
      <c r="F105" s="126">
        <v>10</v>
      </c>
      <c r="G105" s="109">
        <v>15000</v>
      </c>
      <c r="H105" s="109">
        <f t="shared" si="6"/>
        <v>150000</v>
      </c>
      <c r="I105" s="110" t="s">
        <v>144</v>
      </c>
      <c r="K105" s="6">
        <v>600000</v>
      </c>
    </row>
    <row r="106" spans="1:11" s="6" customFormat="1">
      <c r="A106" s="47">
        <v>90</v>
      </c>
      <c r="B106" s="131" t="s">
        <v>244</v>
      </c>
      <c r="C106" s="96" t="s">
        <v>145</v>
      </c>
      <c r="D106" s="136" t="s">
        <v>248</v>
      </c>
      <c r="E106" s="138">
        <f t="shared" si="7"/>
        <v>1</v>
      </c>
      <c r="F106" s="126">
        <v>10</v>
      </c>
      <c r="G106" s="109">
        <v>15000</v>
      </c>
      <c r="H106" s="109">
        <f t="shared" si="6"/>
        <v>150000</v>
      </c>
      <c r="I106" s="110" t="s">
        <v>144</v>
      </c>
      <c r="K106" s="6">
        <v>300000</v>
      </c>
    </row>
    <row r="107" spans="1:11" s="6" customFormat="1">
      <c r="A107" s="47">
        <v>91</v>
      </c>
      <c r="B107" s="132" t="s">
        <v>245</v>
      </c>
      <c r="C107" s="96" t="s">
        <v>145</v>
      </c>
      <c r="D107" s="136" t="s">
        <v>248</v>
      </c>
      <c r="E107" s="138">
        <f t="shared" si="7"/>
        <v>2.4</v>
      </c>
      <c r="F107" s="126">
        <v>24</v>
      </c>
      <c r="G107" s="109">
        <f>+[2]Hoja1!$N$179</f>
        <v>10446.495999999999</v>
      </c>
      <c r="H107" s="109">
        <f t="shared" si="6"/>
        <v>250715.90399999998</v>
      </c>
      <c r="I107" s="110" t="s">
        <v>144</v>
      </c>
      <c r="K107" s="6">
        <v>480000</v>
      </c>
    </row>
    <row r="108" spans="1:11" s="6" customFormat="1">
      <c r="A108" s="47">
        <v>92</v>
      </c>
      <c r="B108" s="132" t="s">
        <v>247</v>
      </c>
      <c r="C108" s="39" t="s">
        <v>145</v>
      </c>
      <c r="D108" s="136" t="s">
        <v>248</v>
      </c>
      <c r="E108" s="138">
        <f t="shared" si="7"/>
        <v>2.4</v>
      </c>
      <c r="F108" s="126">
        <v>24</v>
      </c>
      <c r="G108" s="109">
        <f>+[2]Hoja1!$N$180</f>
        <v>45220.976000000002</v>
      </c>
      <c r="H108" s="109">
        <f t="shared" si="6"/>
        <v>1085303.4240000001</v>
      </c>
      <c r="I108" s="110" t="s">
        <v>144</v>
      </c>
      <c r="K108" s="6">
        <v>1440000</v>
      </c>
    </row>
    <row r="109" spans="1:11" s="6" customFormat="1">
      <c r="A109" s="47">
        <v>93</v>
      </c>
      <c r="B109" s="132" t="s">
        <v>246</v>
      </c>
      <c r="C109" s="39" t="s">
        <v>145</v>
      </c>
      <c r="D109" s="136" t="s">
        <v>248</v>
      </c>
      <c r="E109" s="138">
        <f t="shared" si="7"/>
        <v>2.4</v>
      </c>
      <c r="F109" s="126">
        <v>24</v>
      </c>
      <c r="G109" s="109">
        <f>+[2]Hoja1!$N$178</f>
        <v>11618.791999999999</v>
      </c>
      <c r="H109" s="109">
        <f t="shared" si="6"/>
        <v>278851.00799999997</v>
      </c>
      <c r="I109" s="110" t="s">
        <v>144</v>
      </c>
      <c r="K109" s="6">
        <v>360000</v>
      </c>
    </row>
    <row r="110" spans="1:11" s="6" customFormat="1">
      <c r="A110" s="47">
        <v>94</v>
      </c>
      <c r="B110" s="132" t="s">
        <v>326</v>
      </c>
      <c r="C110" s="96" t="s">
        <v>145</v>
      </c>
      <c r="D110" s="136" t="s">
        <v>248</v>
      </c>
      <c r="E110" s="138">
        <f t="shared" si="7"/>
        <v>2.4</v>
      </c>
      <c r="F110" s="126">
        <v>24</v>
      </c>
      <c r="G110" s="109">
        <f>+[2]Hoja1!$N$176</f>
        <v>15321.279999999999</v>
      </c>
      <c r="H110" s="109">
        <f t="shared" si="6"/>
        <v>367710.71999999997</v>
      </c>
      <c r="I110" s="110" t="s">
        <v>144</v>
      </c>
      <c r="K110" s="6">
        <v>1280000</v>
      </c>
    </row>
    <row r="111" spans="1:11" s="6" customFormat="1" ht="26.25" thickBot="1">
      <c r="A111" s="47">
        <v>95</v>
      </c>
      <c r="B111" s="133" t="s">
        <v>308</v>
      </c>
      <c r="C111" s="96" t="s">
        <v>145</v>
      </c>
      <c r="D111" s="136" t="s">
        <v>248</v>
      </c>
      <c r="E111" s="138">
        <f t="shared" si="7"/>
        <v>0.6</v>
      </c>
      <c r="F111" s="126">
        <v>6</v>
      </c>
      <c r="G111" s="109">
        <v>220000</v>
      </c>
      <c r="H111" s="109">
        <f t="shared" si="6"/>
        <v>1320000</v>
      </c>
      <c r="I111" s="110" t="s">
        <v>144</v>
      </c>
      <c r="K111" s="6">
        <v>1320000</v>
      </c>
    </row>
    <row r="112" spans="1:11" s="6" customFormat="1" ht="12" customHeight="1" thickBot="1">
      <c r="A112" s="334" t="s">
        <v>19</v>
      </c>
      <c r="B112" s="335"/>
      <c r="C112" s="43"/>
      <c r="D112" s="42"/>
      <c r="E112" s="44"/>
      <c r="F112" s="44"/>
      <c r="G112" s="44"/>
      <c r="H112" s="44">
        <f>SUM(H19:H111)</f>
        <v>105738403.80399999</v>
      </c>
      <c r="I112" s="45"/>
    </row>
  </sheetData>
  <mergeCells count="17">
    <mergeCell ref="A1:B7"/>
    <mergeCell ref="C1:H4"/>
    <mergeCell ref="C10:G10"/>
    <mergeCell ref="E17:F17"/>
    <mergeCell ref="A9:B9"/>
    <mergeCell ref="C9:G9"/>
    <mergeCell ref="C5:E5"/>
    <mergeCell ref="F5:H5"/>
    <mergeCell ref="C6:E6"/>
    <mergeCell ref="F6:H6"/>
    <mergeCell ref="A112:B112"/>
    <mergeCell ref="G17:H17"/>
    <mergeCell ref="I17:I18"/>
    <mergeCell ref="D17:D18"/>
    <mergeCell ref="B17:B18"/>
    <mergeCell ref="A17:A18"/>
    <mergeCell ref="C17:C1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showGridLines="0" workbookViewId="0">
      <selection activeCell="J18" sqref="J18"/>
    </sheetView>
  </sheetViews>
  <sheetFormatPr baseColWidth="10" defaultRowHeight="12.75"/>
  <cols>
    <col min="1" max="1" width="5.140625" style="2" customWidth="1"/>
    <col min="2" max="2" width="28.5703125" style="2" customWidth="1"/>
    <col min="3" max="3" width="19.7109375" style="2" customWidth="1"/>
    <col min="4" max="4" width="8" style="2" customWidth="1"/>
    <col min="5" max="5" width="6.28515625" style="2" customWidth="1"/>
    <col min="6" max="6" width="14.7109375" style="2" customWidth="1"/>
    <col min="7" max="7" width="11.42578125" style="2" bestFit="1"/>
    <col min="8" max="8" width="17.7109375" style="2" customWidth="1"/>
    <col min="9" max="9" width="14.140625" style="2" customWidth="1"/>
    <col min="10" max="16384" width="11.42578125" style="2"/>
  </cols>
  <sheetData>
    <row r="1" spans="1:10">
      <c r="A1" s="270"/>
      <c r="B1" s="270"/>
      <c r="C1" s="271" t="s">
        <v>359</v>
      </c>
      <c r="D1" s="272"/>
      <c r="E1" s="272"/>
      <c r="F1" s="272"/>
      <c r="G1" s="272"/>
      <c r="H1" s="272"/>
      <c r="I1" s="176"/>
    </row>
    <row r="2" spans="1:10" ht="12.75" customHeight="1">
      <c r="A2" s="270"/>
      <c r="B2" s="270"/>
      <c r="C2" s="273"/>
      <c r="D2" s="274"/>
      <c r="E2" s="274"/>
      <c r="F2" s="274"/>
      <c r="G2" s="274"/>
      <c r="H2" s="274"/>
      <c r="I2" s="176"/>
    </row>
    <row r="3" spans="1:10" ht="12.75" customHeight="1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0" ht="12.75" customHeight="1">
      <c r="A4" s="270"/>
      <c r="B4" s="270"/>
      <c r="C4" s="275"/>
      <c r="D4" s="276"/>
      <c r="E4" s="276"/>
      <c r="F4" s="276"/>
      <c r="G4" s="276"/>
      <c r="H4" s="276"/>
      <c r="I4" s="214" t="s">
        <v>333</v>
      </c>
    </row>
    <row r="5" spans="1:10" ht="12.75" customHeight="1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0" s="19" customFormat="1" ht="18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  <c r="J6" s="18"/>
    </row>
    <row r="7" spans="1:10" s="19" customFormat="1" ht="12.75" customHeight="1">
      <c r="A7" s="270"/>
      <c r="B7" s="270"/>
      <c r="C7" s="177"/>
      <c r="D7" s="177"/>
      <c r="E7" s="177"/>
      <c r="F7" s="178"/>
      <c r="G7" s="178"/>
      <c r="H7" s="178"/>
      <c r="I7" s="177"/>
      <c r="J7" s="18"/>
    </row>
    <row r="8" spans="1:10" s="8" customFormat="1" ht="15" customHeight="1">
      <c r="A8" s="341" t="s">
        <v>133</v>
      </c>
      <c r="B8" s="341"/>
      <c r="C8" s="342" t="str">
        <f>'POA-01'!C9</f>
        <v>LABORATORIO AMBIENTAL</v>
      </c>
      <c r="D8" s="342"/>
      <c r="E8" s="342"/>
      <c r="F8" s="342"/>
      <c r="G8" s="342"/>
      <c r="H8" s="223"/>
      <c r="I8" s="223"/>
    </row>
    <row r="9" spans="1:10" s="8" customFormat="1" ht="16.5">
      <c r="A9" s="224" t="s">
        <v>7</v>
      </c>
      <c r="B9" s="224"/>
      <c r="C9" s="225" t="str">
        <f>'POA-01'!C10:H10</f>
        <v>CALIDAD DEL AGUA</v>
      </c>
      <c r="D9" s="226"/>
      <c r="E9" s="226"/>
      <c r="F9" s="226"/>
      <c r="G9" s="227" t="str">
        <f>'POA-01'!I10</f>
        <v>CODIGO</v>
      </c>
      <c r="H9" s="228">
        <f>'POA-01'!J10</f>
        <v>1139012</v>
      </c>
      <c r="I9" s="229"/>
      <c r="J9" s="9"/>
    </row>
    <row r="10" spans="1:10" s="8" customFormat="1" ht="8.1" customHeight="1">
      <c r="A10" s="224"/>
      <c r="B10" s="224"/>
      <c r="C10" s="229"/>
      <c r="D10" s="229"/>
      <c r="E10" s="229"/>
      <c r="F10" s="229"/>
      <c r="G10" s="229"/>
      <c r="H10" s="229"/>
      <c r="I10" s="229"/>
      <c r="J10" s="9"/>
    </row>
    <row r="11" spans="1:10" s="8" customFormat="1" ht="16.5">
      <c r="A11" s="230" t="s">
        <v>8</v>
      </c>
      <c r="B11" s="230"/>
      <c r="C11" s="231">
        <f>'POA-01'!C11</f>
        <v>936405601</v>
      </c>
      <c r="D11" s="229"/>
      <c r="E11" s="229"/>
      <c r="F11" s="229"/>
      <c r="G11" s="229"/>
      <c r="H11" s="229"/>
      <c r="I11" s="229"/>
      <c r="J11" s="9"/>
    </row>
    <row r="12" spans="1:10" s="8" customFormat="1" ht="16.5">
      <c r="A12" s="230" t="s">
        <v>10</v>
      </c>
      <c r="B12" s="230"/>
      <c r="C12" s="232">
        <f>'POA-01'!C12</f>
        <v>0</v>
      </c>
      <c r="D12" s="229"/>
      <c r="E12" s="229"/>
      <c r="F12" s="229"/>
      <c r="G12" s="229"/>
      <c r="H12" s="229"/>
      <c r="I12" s="229"/>
      <c r="J12" s="9"/>
    </row>
    <row r="13" spans="1:10" s="8" customFormat="1" ht="16.5">
      <c r="A13" s="230" t="s">
        <v>9</v>
      </c>
      <c r="B13" s="230"/>
      <c r="C13" s="232">
        <f>'POA-01'!C13</f>
        <v>936405601</v>
      </c>
      <c r="D13" s="229"/>
      <c r="E13" s="229"/>
      <c r="F13" s="229"/>
      <c r="G13" s="229"/>
      <c r="H13" s="229"/>
      <c r="I13" s="229"/>
      <c r="J13" s="9"/>
    </row>
    <row r="14" spans="1:10" s="10" customFormat="1" ht="14.25" thickBot="1">
      <c r="A14" s="233" t="s">
        <v>34</v>
      </c>
      <c r="B14" s="234"/>
      <c r="C14" s="234"/>
      <c r="D14" s="234"/>
      <c r="E14" s="234"/>
      <c r="F14" s="234"/>
      <c r="G14" s="234"/>
      <c r="H14" s="235" t="s">
        <v>35</v>
      </c>
      <c r="I14" s="234"/>
    </row>
    <row r="15" spans="1:10" s="12" customFormat="1" ht="14.25" thickBot="1">
      <c r="A15" s="157" t="s">
        <v>48</v>
      </c>
      <c r="B15" s="158" t="s">
        <v>33</v>
      </c>
      <c r="C15" s="158" t="s">
        <v>27</v>
      </c>
      <c r="D15" s="159" t="s">
        <v>28</v>
      </c>
      <c r="E15" s="159" t="s">
        <v>146</v>
      </c>
      <c r="F15" s="159" t="s">
        <v>39</v>
      </c>
      <c r="G15" s="159" t="s">
        <v>38</v>
      </c>
      <c r="H15" s="160" t="s">
        <v>37</v>
      </c>
    </row>
    <row r="16" spans="1:10" s="12" customFormat="1" ht="27" customHeight="1">
      <c r="A16" s="156">
        <v>1</v>
      </c>
      <c r="B16" s="222" t="s">
        <v>191</v>
      </c>
      <c r="C16" s="161" t="s">
        <v>145</v>
      </c>
      <c r="D16" s="162" t="s">
        <v>156</v>
      </c>
      <c r="E16" s="162">
        <v>1</v>
      </c>
      <c r="F16" s="163">
        <f>+[2]Hoja1!$N$14</f>
        <v>884315.09600000014</v>
      </c>
      <c r="G16" s="163">
        <f>+F16*E16</f>
        <v>884315.09600000014</v>
      </c>
      <c r="H16" s="164" t="s">
        <v>54</v>
      </c>
    </row>
    <row r="17" spans="1:8" s="6" customFormat="1" ht="52.5" customHeight="1">
      <c r="A17" s="156">
        <v>2</v>
      </c>
      <c r="B17" s="222" t="s">
        <v>176</v>
      </c>
      <c r="C17" s="161" t="s">
        <v>145</v>
      </c>
      <c r="D17" s="165" t="s">
        <v>156</v>
      </c>
      <c r="E17" s="165">
        <v>1</v>
      </c>
      <c r="F17" s="163">
        <f>+[2]Hoja1!$N$50</f>
        <v>1183200</v>
      </c>
      <c r="G17" s="163">
        <f t="shared" ref="G17:G23" si="0">+F17*E17</f>
        <v>1183200</v>
      </c>
      <c r="H17" s="164" t="s">
        <v>54</v>
      </c>
    </row>
    <row r="18" spans="1:8" s="6" customFormat="1" ht="74.25" customHeight="1">
      <c r="A18" s="156">
        <v>3</v>
      </c>
      <c r="B18" s="222" t="s">
        <v>292</v>
      </c>
      <c r="C18" s="161" t="s">
        <v>145</v>
      </c>
      <c r="D18" s="165" t="s">
        <v>156</v>
      </c>
      <c r="E18" s="165">
        <v>1</v>
      </c>
      <c r="F18" s="163">
        <f>+[2]Hoja1!$N$95</f>
        <v>12570486</v>
      </c>
      <c r="G18" s="163">
        <f t="shared" si="0"/>
        <v>12570486</v>
      </c>
      <c r="H18" s="164" t="s">
        <v>54</v>
      </c>
    </row>
    <row r="19" spans="1:8" s="6" customFormat="1" ht="108">
      <c r="A19" s="156">
        <v>4</v>
      </c>
      <c r="B19" s="222" t="s">
        <v>281</v>
      </c>
      <c r="C19" s="161" t="s">
        <v>145</v>
      </c>
      <c r="D19" s="165" t="s">
        <v>156</v>
      </c>
      <c r="E19" s="165">
        <v>1</v>
      </c>
      <c r="F19" s="163">
        <f>+[2]Hoja1!$N$116</f>
        <v>16893776</v>
      </c>
      <c r="G19" s="163">
        <f t="shared" si="0"/>
        <v>16893776</v>
      </c>
      <c r="H19" s="164" t="s">
        <v>54</v>
      </c>
    </row>
    <row r="20" spans="1:8" s="6" customFormat="1" ht="81">
      <c r="A20" s="156">
        <v>5</v>
      </c>
      <c r="B20" s="222" t="s">
        <v>278</v>
      </c>
      <c r="C20" s="161" t="s">
        <v>145</v>
      </c>
      <c r="D20" s="165" t="s">
        <v>156</v>
      </c>
      <c r="E20" s="165">
        <v>1</v>
      </c>
      <c r="F20" s="163">
        <f>+[2]Hoja1!$N$117</f>
        <v>11399129.76</v>
      </c>
      <c r="G20" s="163">
        <f t="shared" si="0"/>
        <v>11399129.76</v>
      </c>
      <c r="H20" s="164" t="s">
        <v>54</v>
      </c>
    </row>
    <row r="21" spans="1:8" s="6" customFormat="1" ht="189.75" customHeight="1">
      <c r="A21" s="156">
        <v>6</v>
      </c>
      <c r="B21" s="222" t="s">
        <v>236</v>
      </c>
      <c r="C21" s="161" t="s">
        <v>145</v>
      </c>
      <c r="D21" s="165" t="s">
        <v>156</v>
      </c>
      <c r="E21" s="165">
        <v>2</v>
      </c>
      <c r="F21" s="163">
        <f>+[2]Hoja1!$N$158</f>
        <v>1971999.9999999998</v>
      </c>
      <c r="G21" s="163">
        <f t="shared" si="0"/>
        <v>3943999.9999999995</v>
      </c>
      <c r="H21" s="164" t="s">
        <v>54</v>
      </c>
    </row>
    <row r="22" spans="1:8" s="6" customFormat="1" ht="67.5">
      <c r="A22" s="156">
        <v>7</v>
      </c>
      <c r="B22" s="222" t="s">
        <v>237</v>
      </c>
      <c r="C22" s="161" t="s">
        <v>145</v>
      </c>
      <c r="D22" s="165" t="s">
        <v>156</v>
      </c>
      <c r="E22" s="165">
        <v>6</v>
      </c>
      <c r="F22" s="163">
        <f>+[2]Hoja1!$N$159</f>
        <v>402133.72</v>
      </c>
      <c r="G22" s="163">
        <f t="shared" si="0"/>
        <v>2412802.3199999998</v>
      </c>
      <c r="H22" s="164" t="s">
        <v>54</v>
      </c>
    </row>
    <row r="23" spans="1:8" s="6" customFormat="1" ht="40.5">
      <c r="A23" s="156">
        <v>8</v>
      </c>
      <c r="B23" s="222" t="s">
        <v>312</v>
      </c>
      <c r="C23" s="161" t="s">
        <v>145</v>
      </c>
      <c r="D23" s="165" t="s">
        <v>156</v>
      </c>
      <c r="E23" s="165">
        <v>1</v>
      </c>
      <c r="F23" s="163">
        <f>+[2]Hoja1!$N$169</f>
        <v>3711999.9999999995</v>
      </c>
      <c r="G23" s="163">
        <f t="shared" si="0"/>
        <v>3711999.9999999995</v>
      </c>
      <c r="H23" s="164" t="s">
        <v>54</v>
      </c>
    </row>
    <row r="24" spans="1:8" ht="13.5" thickBot="1">
      <c r="A24" s="5"/>
      <c r="B24" s="124"/>
      <c r="C24" s="84"/>
      <c r="D24" s="85"/>
      <c r="E24" s="85"/>
      <c r="F24" s="86" t="s">
        <v>29</v>
      </c>
      <c r="G24" s="87">
        <f>SUM(G16:G23)</f>
        <v>52999709.175999999</v>
      </c>
      <c r="H24" s="88"/>
    </row>
  </sheetData>
  <mergeCells count="8">
    <mergeCell ref="A8:B8"/>
    <mergeCell ref="C8:G8"/>
    <mergeCell ref="A1:B7"/>
    <mergeCell ref="C1:H4"/>
    <mergeCell ref="C5:E5"/>
    <mergeCell ref="F5:H5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50"/>
  <sheetViews>
    <sheetView showGridLines="0" zoomScale="75" workbookViewId="0">
      <selection activeCell="H29" sqref="H29"/>
    </sheetView>
  </sheetViews>
  <sheetFormatPr baseColWidth="10" defaultRowHeight="12.75"/>
  <cols>
    <col min="1" max="1" width="5.5703125" style="2" customWidth="1"/>
    <col min="2" max="2" width="36.28515625" style="2" customWidth="1"/>
    <col min="3" max="3" width="21" style="2" customWidth="1"/>
    <col min="4" max="5" width="7.28515625" style="2" customWidth="1"/>
    <col min="6" max="6" width="8.140625" style="2" customWidth="1"/>
    <col min="7" max="7" width="19" style="2" customWidth="1"/>
    <col min="8" max="8" width="29.7109375" style="2" customWidth="1"/>
    <col min="9" max="9" width="17" style="2" customWidth="1"/>
    <col min="10" max="16384" width="11.42578125" style="2"/>
  </cols>
  <sheetData>
    <row r="1" spans="1:10" ht="15.75" customHeight="1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0" ht="13.5" customHeight="1">
      <c r="A2" s="270"/>
      <c r="B2" s="270"/>
      <c r="C2" s="273"/>
      <c r="D2" s="274"/>
      <c r="E2" s="274"/>
      <c r="F2" s="274"/>
      <c r="G2" s="274"/>
      <c r="H2" s="274"/>
      <c r="I2" s="176"/>
    </row>
    <row r="3" spans="1:10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0">
      <c r="A4" s="270"/>
      <c r="B4" s="270"/>
      <c r="C4" s="275"/>
      <c r="D4" s="276"/>
      <c r="E4" s="276"/>
      <c r="F4" s="276"/>
      <c r="G4" s="276"/>
      <c r="H4" s="276"/>
      <c r="I4" s="214" t="s">
        <v>339</v>
      </c>
    </row>
    <row r="5" spans="1:10" ht="13.5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0" ht="13.5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0" ht="22.5">
      <c r="A7" s="270"/>
      <c r="B7" s="270"/>
      <c r="C7" s="177"/>
      <c r="D7" s="177"/>
      <c r="E7" s="177"/>
      <c r="F7" s="178"/>
      <c r="G7" s="178"/>
      <c r="H7" s="178"/>
      <c r="I7" s="177"/>
      <c r="J7" s="4"/>
    </row>
    <row r="8" spans="1:10" ht="18">
      <c r="A8" s="17"/>
      <c r="B8" s="17"/>
      <c r="C8" s="17"/>
      <c r="D8" s="17"/>
      <c r="E8" s="17"/>
      <c r="F8" s="17"/>
      <c r="G8" s="17"/>
      <c r="H8" s="17"/>
      <c r="I8" s="17"/>
      <c r="J8" s="4"/>
    </row>
    <row r="9" spans="1:10" s="8" customFormat="1" ht="14.25">
      <c r="A9" s="7" t="s">
        <v>7</v>
      </c>
      <c r="B9" s="7"/>
      <c r="C9" s="333" t="str">
        <f>'POA-01'!C10:H10</f>
        <v>CALIDAD DEL AGUA</v>
      </c>
      <c r="D9" s="333"/>
      <c r="E9" s="333"/>
      <c r="F9" s="333"/>
      <c r="G9" s="333"/>
      <c r="H9" s="20" t="str">
        <f>'POA-01'!I10</f>
        <v>CODIGO</v>
      </c>
      <c r="I9" s="21">
        <f>'POA-01'!J10</f>
        <v>1139012</v>
      </c>
      <c r="J9" s="9"/>
    </row>
    <row r="10" spans="1:10" s="8" customFormat="1" ht="15" customHeight="1">
      <c r="A10" s="7"/>
      <c r="B10" s="7"/>
      <c r="C10" s="13"/>
      <c r="D10" s="13"/>
      <c r="E10" s="13"/>
      <c r="F10" s="13"/>
      <c r="G10" s="13"/>
      <c r="H10" s="13"/>
      <c r="I10" s="13"/>
      <c r="J10" s="9"/>
    </row>
    <row r="11" spans="1:10" s="8" customFormat="1" ht="14.25">
      <c r="A11" s="9" t="s">
        <v>8</v>
      </c>
      <c r="B11" s="9"/>
      <c r="C11" s="23">
        <f>'POA-01'!C11</f>
        <v>936405601</v>
      </c>
      <c r="D11" s="13"/>
      <c r="E11" s="13"/>
      <c r="F11" s="13"/>
      <c r="G11" s="13"/>
      <c r="H11" s="13"/>
      <c r="I11" s="13"/>
      <c r="J11" s="9"/>
    </row>
    <row r="12" spans="1:10" s="8" customFormat="1" ht="14.25">
      <c r="A12" s="9" t="s">
        <v>10</v>
      </c>
      <c r="B12" s="9"/>
      <c r="C12" s="24">
        <f>'POA-01'!C12</f>
        <v>0</v>
      </c>
      <c r="D12" s="13"/>
      <c r="E12" s="13"/>
      <c r="F12" s="13"/>
      <c r="G12" s="13"/>
      <c r="H12" s="13"/>
      <c r="I12" s="13"/>
      <c r="J12" s="9"/>
    </row>
    <row r="13" spans="1:10" s="8" customFormat="1" ht="14.25">
      <c r="A13" s="9" t="s">
        <v>9</v>
      </c>
      <c r="B13" s="9"/>
      <c r="C13" s="24">
        <f>'POA-01'!C13</f>
        <v>936405601</v>
      </c>
      <c r="D13" s="13"/>
      <c r="E13" s="13"/>
      <c r="F13" s="13"/>
      <c r="G13" s="13"/>
      <c r="H13" s="13"/>
      <c r="I13" s="13"/>
      <c r="J13" s="9"/>
    </row>
    <row r="15" spans="1:10" s="10" customFormat="1" ht="12" thickBot="1">
      <c r="A15" s="10" t="s">
        <v>40</v>
      </c>
      <c r="I15" s="11" t="s">
        <v>45</v>
      </c>
    </row>
    <row r="16" spans="1:10" s="12" customFormat="1" ht="12.75" customHeight="1">
      <c r="A16" s="325" t="s">
        <v>48</v>
      </c>
      <c r="B16" s="281" t="s">
        <v>16</v>
      </c>
      <c r="C16" s="281" t="s">
        <v>25</v>
      </c>
      <c r="D16" s="347" t="s">
        <v>0</v>
      </c>
      <c r="E16" s="348"/>
      <c r="F16" s="349"/>
      <c r="G16" s="351" t="s">
        <v>43</v>
      </c>
      <c r="H16" s="351" t="s">
        <v>42</v>
      </c>
      <c r="I16" s="288" t="s">
        <v>3</v>
      </c>
    </row>
    <row r="17" spans="1:9" s="12" customFormat="1" ht="18.75" thickBot="1">
      <c r="A17" s="326"/>
      <c r="B17" s="350"/>
      <c r="C17" s="350"/>
      <c r="D17" s="50" t="s">
        <v>41</v>
      </c>
      <c r="E17" s="50" t="s">
        <v>4</v>
      </c>
      <c r="F17" s="50" t="s">
        <v>170</v>
      </c>
      <c r="G17" s="352"/>
      <c r="H17" s="352"/>
      <c r="I17" s="343"/>
    </row>
    <row r="18" spans="1:9" s="6" customFormat="1" thickBot="1">
      <c r="A18" s="344" t="s">
        <v>44</v>
      </c>
      <c r="B18" s="344"/>
      <c r="C18" s="344"/>
      <c r="D18" s="344"/>
      <c r="E18" s="344"/>
      <c r="F18" s="344"/>
      <c r="G18" s="344"/>
      <c r="H18" s="344"/>
      <c r="I18" s="344"/>
    </row>
    <row r="19" spans="1:9" s="6" customFormat="1" ht="52.5" customHeight="1">
      <c r="A19" s="122">
        <v>1</v>
      </c>
      <c r="B19" s="112" t="s">
        <v>293</v>
      </c>
      <c r="C19" s="236">
        <v>75000000</v>
      </c>
      <c r="D19" s="139" t="s">
        <v>294</v>
      </c>
      <c r="E19" s="118" t="s">
        <v>313</v>
      </c>
      <c r="F19" s="139">
        <v>7</v>
      </c>
      <c r="G19" s="166" t="s">
        <v>138</v>
      </c>
      <c r="H19" s="112" t="s">
        <v>160</v>
      </c>
      <c r="I19" s="119" t="s">
        <v>153</v>
      </c>
    </row>
    <row r="20" spans="1:9" s="6" customFormat="1" ht="84" customHeight="1" thickBot="1">
      <c r="A20" s="123">
        <v>2</v>
      </c>
      <c r="B20" s="114" t="s">
        <v>159</v>
      </c>
      <c r="C20" s="237"/>
      <c r="D20" s="116" t="s">
        <v>289</v>
      </c>
      <c r="E20" s="140" t="s">
        <v>173</v>
      </c>
      <c r="F20" s="116">
        <v>10</v>
      </c>
      <c r="G20" s="141" t="s">
        <v>138</v>
      </c>
      <c r="H20" s="114" t="s">
        <v>160</v>
      </c>
      <c r="I20" s="120" t="str">
        <f>+I19</f>
        <v>J. Gómez</v>
      </c>
    </row>
    <row r="21" spans="1:9" s="6" customFormat="1" ht="12.75" customHeight="1" thickBot="1">
      <c r="A21" s="345" t="s">
        <v>29</v>
      </c>
      <c r="B21" s="346"/>
      <c r="C21" s="238">
        <f>SUM(C19:C20)</f>
        <v>75000000</v>
      </c>
      <c r="D21" s="1"/>
      <c r="E21" s="1"/>
      <c r="F21" s="1"/>
      <c r="G21" s="1"/>
      <c r="H21" s="1"/>
      <c r="I21" s="1"/>
    </row>
    <row r="22" spans="1:9" s="6" customFormat="1" ht="11.25">
      <c r="A22" s="15"/>
      <c r="B22" s="15"/>
      <c r="C22" s="15"/>
      <c r="D22" s="15"/>
      <c r="E22" s="15"/>
      <c r="F22" s="15"/>
      <c r="G22" s="15"/>
      <c r="H22" s="15"/>
      <c r="I22" s="15"/>
    </row>
    <row r="23" spans="1:9" s="6" customFormat="1" thickBot="1">
      <c r="A23" s="344" t="s">
        <v>171</v>
      </c>
      <c r="B23" s="344"/>
      <c r="C23" s="344"/>
      <c r="D23" s="344"/>
      <c r="E23" s="344"/>
      <c r="F23" s="344"/>
      <c r="G23" s="344"/>
      <c r="H23" s="344"/>
      <c r="I23" s="344"/>
    </row>
    <row r="24" spans="1:9" s="6" customFormat="1" ht="14.25" customHeight="1">
      <c r="A24" s="122">
        <v>1</v>
      </c>
      <c r="B24" s="112" t="s">
        <v>284</v>
      </c>
      <c r="C24" s="236">
        <v>18620913</v>
      </c>
      <c r="D24" s="118" t="s">
        <v>174</v>
      </c>
      <c r="E24" s="118" t="s">
        <v>174</v>
      </c>
      <c r="F24" s="265">
        <v>1</v>
      </c>
      <c r="G24" s="269"/>
      <c r="H24" s="269"/>
      <c r="I24" s="269"/>
    </row>
    <row r="25" spans="1:9" s="6" customFormat="1" ht="24">
      <c r="A25" s="121">
        <v>2</v>
      </c>
      <c r="B25" s="16" t="s">
        <v>172</v>
      </c>
      <c r="C25" s="262">
        <v>30000000</v>
      </c>
      <c r="D25" s="106" t="s">
        <v>174</v>
      </c>
      <c r="E25" s="106" t="s">
        <v>173</v>
      </c>
      <c r="F25" s="266">
        <v>2</v>
      </c>
      <c r="G25" s="269"/>
      <c r="H25" s="269"/>
      <c r="I25" s="269"/>
    </row>
    <row r="26" spans="1:9" s="6" customFormat="1" ht="24">
      <c r="A26" s="264">
        <v>3</v>
      </c>
      <c r="B26" s="16" t="s">
        <v>320</v>
      </c>
      <c r="C26" s="262">
        <v>3600000</v>
      </c>
      <c r="D26" s="252" t="s">
        <v>290</v>
      </c>
      <c r="E26" s="252" t="s">
        <v>290</v>
      </c>
      <c r="F26" s="266">
        <v>1</v>
      </c>
      <c r="G26" s="269"/>
      <c r="H26" s="269"/>
      <c r="I26" s="269"/>
    </row>
    <row r="27" spans="1:9" s="6" customFormat="1" ht="48.75" customHeight="1">
      <c r="A27" s="151">
        <v>4</v>
      </c>
      <c r="B27" s="152" t="s">
        <v>321</v>
      </c>
      <c r="C27" s="262">
        <v>210000000</v>
      </c>
      <c r="D27" s="153" t="s">
        <v>327</v>
      </c>
      <c r="E27" s="153" t="s">
        <v>328</v>
      </c>
      <c r="F27" s="267">
        <v>6</v>
      </c>
      <c r="G27" s="269"/>
      <c r="H27" s="269"/>
      <c r="I27" s="269"/>
    </row>
    <row r="28" spans="1:9" s="6" customFormat="1" ht="36">
      <c r="A28" s="151">
        <v>5</v>
      </c>
      <c r="B28" s="152" t="s">
        <v>295</v>
      </c>
      <c r="C28" s="262">
        <v>15000000</v>
      </c>
      <c r="D28" s="153" t="s">
        <v>294</v>
      </c>
      <c r="E28" s="153" t="s">
        <v>290</v>
      </c>
      <c r="F28" s="267">
        <v>1</v>
      </c>
      <c r="G28" s="269"/>
      <c r="H28" s="269"/>
      <c r="I28" s="269"/>
    </row>
    <row r="29" spans="1:9" s="6" customFormat="1" ht="38.25" customHeight="1">
      <c r="A29" s="151">
        <v>6</v>
      </c>
      <c r="B29" s="152" t="s">
        <v>330</v>
      </c>
      <c r="C29" s="262">
        <v>137188900</v>
      </c>
      <c r="D29" s="153" t="s">
        <v>331</v>
      </c>
      <c r="E29" s="153" t="s">
        <v>173</v>
      </c>
      <c r="F29" s="267">
        <v>8</v>
      </c>
      <c r="G29" s="269"/>
      <c r="H29" s="269"/>
      <c r="I29" s="269"/>
    </row>
    <row r="30" spans="1:9" s="6" customFormat="1" ht="51" customHeight="1">
      <c r="A30" s="151">
        <v>7</v>
      </c>
      <c r="B30" s="152" t="s">
        <v>322</v>
      </c>
      <c r="C30" s="262">
        <v>92000000</v>
      </c>
      <c r="D30" s="153" t="s">
        <v>289</v>
      </c>
      <c r="E30" s="153" t="s">
        <v>313</v>
      </c>
      <c r="F30" s="267">
        <v>9</v>
      </c>
      <c r="G30" s="269"/>
      <c r="H30" s="269"/>
      <c r="I30" s="269"/>
    </row>
    <row r="31" spans="1:9" s="6" customFormat="1" ht="13.5" thickBot="1">
      <c r="A31" s="123">
        <v>8</v>
      </c>
      <c r="B31" s="114" t="s">
        <v>283</v>
      </c>
      <c r="C31" s="262">
        <v>35143000</v>
      </c>
      <c r="D31" s="116" t="s">
        <v>294</v>
      </c>
      <c r="E31" s="116" t="s">
        <v>328</v>
      </c>
      <c r="F31" s="268">
        <v>5</v>
      </c>
      <c r="G31" s="269"/>
      <c r="H31" s="269"/>
      <c r="I31" s="269"/>
    </row>
    <row r="32" spans="1:9" s="6" customFormat="1" thickBot="1">
      <c r="A32" s="353" t="s">
        <v>29</v>
      </c>
      <c r="B32" s="354"/>
      <c r="C32" s="263">
        <f>SUM(C24:C31)</f>
        <v>541552813</v>
      </c>
      <c r="D32" s="115"/>
      <c r="E32" s="115"/>
      <c r="F32" s="115"/>
      <c r="G32" s="1"/>
      <c r="H32" s="113"/>
      <c r="I32" s="113"/>
    </row>
    <row r="33" spans="1:9" s="6" customFormat="1" ht="11.25">
      <c r="A33" s="15"/>
      <c r="B33" s="15"/>
      <c r="C33" s="15"/>
      <c r="D33" s="15"/>
      <c r="E33" s="15"/>
      <c r="F33" s="15"/>
      <c r="G33" s="15"/>
      <c r="H33" s="15"/>
      <c r="I33" s="15"/>
    </row>
    <row r="34" spans="1:9" s="6" customFormat="1" ht="11.25">
      <c r="A34" s="15"/>
      <c r="B34" s="15"/>
      <c r="C34" s="15"/>
      <c r="D34" s="15"/>
      <c r="E34" s="15"/>
      <c r="F34" s="15"/>
      <c r="G34" s="15"/>
      <c r="H34" s="15"/>
      <c r="I34" s="15"/>
    </row>
    <row r="35" spans="1:9" s="6" customFormat="1" ht="11.25">
      <c r="A35" s="15"/>
      <c r="B35" s="15"/>
      <c r="C35" s="15"/>
      <c r="D35" s="15"/>
      <c r="E35" s="15"/>
      <c r="F35" s="15"/>
      <c r="G35" s="15"/>
      <c r="H35" s="15"/>
      <c r="I35" s="15"/>
    </row>
    <row r="36" spans="1:9" s="6" customFormat="1" ht="11.25">
      <c r="A36" s="15"/>
      <c r="B36" s="15"/>
      <c r="C36" s="15"/>
      <c r="D36" s="15"/>
      <c r="E36" s="15"/>
      <c r="F36" s="15"/>
      <c r="G36" s="15"/>
      <c r="H36" s="15"/>
      <c r="I36" s="15"/>
    </row>
    <row r="37" spans="1:9" s="6" customFormat="1" ht="11.25">
      <c r="A37" s="15"/>
      <c r="B37" s="15"/>
      <c r="C37" s="15"/>
      <c r="D37" s="15"/>
      <c r="E37" s="15"/>
      <c r="F37" s="15"/>
      <c r="G37" s="15"/>
      <c r="H37" s="15"/>
      <c r="I37" s="15"/>
    </row>
    <row r="38" spans="1:9" s="6" customFormat="1" ht="11.25"/>
    <row r="39" spans="1:9" s="6" customFormat="1" ht="11.25"/>
    <row r="40" spans="1:9" s="6" customFormat="1" ht="11.25"/>
    <row r="41" spans="1:9" s="6" customFormat="1" ht="11.25"/>
    <row r="42" spans="1:9" s="6" customFormat="1" ht="11.25"/>
    <row r="43" spans="1:9" s="6" customFormat="1" ht="11.25"/>
    <row r="44" spans="1:9" s="6" customFormat="1" ht="11.25"/>
    <row r="45" spans="1:9" s="6" customFormat="1" ht="11.25"/>
    <row r="46" spans="1:9" s="6" customFormat="1" ht="11.25"/>
    <row r="47" spans="1:9" s="6" customFormat="1" ht="11.25"/>
    <row r="48" spans="1:9" s="6" customFormat="1" ht="11.25"/>
    <row r="49" s="6" customFormat="1" ht="11.25"/>
    <row r="50" s="6" customFormat="1" ht="11.25"/>
    <row r="51" s="6" customFormat="1" ht="11.25"/>
    <row r="52" s="6" customFormat="1" ht="11.25"/>
    <row r="53" s="6" customFormat="1" ht="11.25"/>
    <row r="54" s="6" customFormat="1" ht="11.25"/>
    <row r="55" s="6" customFormat="1" ht="11.25"/>
    <row r="56" s="6" customFormat="1" ht="11.25"/>
    <row r="57" s="6" customFormat="1" ht="11.25"/>
    <row r="58" s="6" customFormat="1" ht="11.25"/>
    <row r="59" s="6" customFormat="1" ht="11.25"/>
    <row r="60" s="6" customFormat="1" ht="11.25"/>
    <row r="61" s="6" customFormat="1" ht="11.25"/>
    <row r="62" s="6" customFormat="1" ht="11.25"/>
    <row r="63" s="6" customFormat="1" ht="11.25"/>
    <row r="64" s="6" customFormat="1" ht="11.25"/>
    <row r="65" s="6" customFormat="1" ht="11.25"/>
    <row r="66" s="6" customFormat="1" ht="11.25"/>
    <row r="67" s="6" customFormat="1" ht="11.25"/>
    <row r="68" s="6" customFormat="1" ht="11.25"/>
    <row r="69" s="6" customFormat="1" ht="11.25"/>
    <row r="70" s="6" customFormat="1" ht="11.25"/>
    <row r="71" s="6" customFormat="1" ht="11.25"/>
    <row r="72" s="6" customFormat="1" ht="11.25"/>
    <row r="73" s="6" customFormat="1" ht="11.25"/>
    <row r="74" s="6" customFormat="1" ht="11.25"/>
    <row r="75" s="6" customFormat="1" ht="11.25"/>
    <row r="76" s="6" customFormat="1" ht="11.25"/>
    <row r="77" s="6" customFormat="1" ht="11.25"/>
    <row r="78" s="6" customFormat="1" ht="11.25"/>
    <row r="79" s="6" customFormat="1" ht="11.25"/>
    <row r="80" s="6" customFormat="1" ht="11.25"/>
    <row r="81" s="6" customFormat="1" ht="11.25"/>
    <row r="82" s="6" customFormat="1" ht="11.25"/>
    <row r="83" s="6" customFormat="1" ht="11.25"/>
    <row r="84" s="6" customFormat="1" ht="11.25"/>
    <row r="85" s="6" customFormat="1" ht="11.25"/>
    <row r="86" s="6" customFormat="1" ht="11.25"/>
    <row r="87" s="6" customFormat="1" ht="11.25"/>
    <row r="88" s="6" customFormat="1" ht="11.25"/>
    <row r="89" s="6" customFormat="1" ht="11.25"/>
    <row r="90" s="6" customFormat="1" ht="11.25"/>
    <row r="91" s="6" customFormat="1" ht="11.25"/>
    <row r="92" s="6" customFormat="1" ht="11.25"/>
    <row r="93" s="6" customFormat="1" ht="11.25"/>
    <row r="94" s="6" customFormat="1" ht="11.25"/>
    <row r="95" s="6" customFormat="1" ht="11.25"/>
    <row r="96" s="6" customFormat="1" ht="11.25"/>
    <row r="97" s="6" customFormat="1" ht="11.25"/>
    <row r="98" s="6" customFormat="1" ht="11.25"/>
    <row r="99" s="6" customFormat="1" ht="11.25"/>
    <row r="100" s="6" customFormat="1" ht="11.25"/>
    <row r="101" s="6" customFormat="1" ht="11.25"/>
    <row r="102" s="6" customFormat="1" ht="11.25"/>
    <row r="103" s="6" customFormat="1" ht="11.25"/>
    <row r="104" s="6" customFormat="1" ht="11.25"/>
    <row r="105" s="6" customFormat="1" ht="11.25"/>
    <row r="106" s="6" customFormat="1" ht="11.25"/>
    <row r="107" s="6" customFormat="1" ht="11.25"/>
    <row r="108" s="6" customFormat="1" ht="11.25"/>
    <row r="109" s="6" customFormat="1" ht="11.25"/>
    <row r="110" s="6" customFormat="1" ht="11.25"/>
    <row r="111" s="6" customFormat="1" ht="11.25"/>
    <row r="112" s="6" customFormat="1" ht="11.25"/>
    <row r="113" s="6" customFormat="1" ht="11.25"/>
    <row r="114" s="6" customFormat="1" ht="11.25"/>
    <row r="115" s="6" customFormat="1" ht="11.25"/>
    <row r="116" s="6" customFormat="1" ht="11.25"/>
    <row r="117" s="6" customFormat="1" ht="11.25"/>
    <row r="118" s="6" customFormat="1" ht="11.25"/>
    <row r="119" s="6" customFormat="1" ht="11.25"/>
    <row r="120" s="6" customFormat="1" ht="11.25"/>
    <row r="121" s="6" customFormat="1" ht="11.25"/>
    <row r="122" s="6" customFormat="1" ht="11.25"/>
    <row r="123" s="6" customFormat="1" ht="11.25"/>
    <row r="124" s="6" customFormat="1" ht="11.25"/>
    <row r="125" s="6" customFormat="1" ht="11.25"/>
    <row r="126" s="6" customFormat="1" ht="11.25"/>
    <row r="127" s="6" customFormat="1" ht="11.25"/>
    <row r="128" s="6" customFormat="1" ht="11.25"/>
    <row r="129" s="6" customFormat="1" ht="11.25"/>
    <row r="130" s="6" customFormat="1" ht="11.25"/>
    <row r="131" s="6" customFormat="1" ht="11.25"/>
    <row r="132" s="6" customFormat="1" ht="11.25"/>
    <row r="133" s="6" customFormat="1" ht="11.25"/>
    <row r="134" s="6" customFormat="1" ht="11.25"/>
    <row r="135" s="6" customFormat="1" ht="11.25"/>
    <row r="136" s="6" customFormat="1" ht="11.25"/>
    <row r="137" s="6" customFormat="1" ht="11.25"/>
    <row r="138" s="6" customFormat="1" ht="11.25"/>
    <row r="139" s="6" customFormat="1" ht="11.25"/>
    <row r="140" s="6" customFormat="1" ht="11.25"/>
    <row r="141" s="6" customFormat="1" ht="11.25"/>
    <row r="142" s="6" customFormat="1" ht="11.25"/>
    <row r="143" s="6" customFormat="1" ht="11.25"/>
    <row r="144" s="6" customFormat="1" ht="11.25"/>
    <row r="145" s="6" customFormat="1" ht="11.25"/>
    <row r="146" s="6" customFormat="1" ht="11.25"/>
    <row r="147" s="6" customFormat="1" ht="11.25"/>
    <row r="148" s="6" customFormat="1" ht="11.25"/>
    <row r="149" s="6" customFormat="1" ht="11.25"/>
    <row r="150" s="6" customFormat="1" ht="11.25"/>
    <row r="151" s="6" customFormat="1" ht="11.25"/>
    <row r="152" s="6" customFormat="1" ht="11.25"/>
    <row r="153" s="6" customFormat="1" ht="11.25"/>
    <row r="154" s="6" customFormat="1" ht="11.25"/>
    <row r="155" s="6" customFormat="1" ht="11.25"/>
    <row r="156" s="6" customFormat="1" ht="11.25"/>
    <row r="157" s="6" customFormat="1" ht="11.25"/>
    <row r="158" s="6" customFormat="1" ht="11.25"/>
    <row r="159" s="6" customFormat="1" ht="11.25"/>
    <row r="160" s="6" customFormat="1" ht="11.25"/>
    <row r="161" s="6" customFormat="1" ht="11.25"/>
    <row r="162" s="6" customFormat="1" ht="11.25"/>
    <row r="163" s="6" customFormat="1" ht="11.25"/>
    <row r="164" s="6" customFormat="1" ht="11.25"/>
    <row r="165" s="6" customFormat="1" ht="11.25"/>
    <row r="166" s="6" customFormat="1" ht="11.25"/>
    <row r="167" s="6" customFormat="1" ht="11.25"/>
    <row r="168" s="6" customFormat="1" ht="11.25"/>
    <row r="169" s="6" customFormat="1" ht="11.25"/>
    <row r="170" s="6" customFormat="1" ht="11.25"/>
    <row r="171" s="6" customFormat="1" ht="11.25"/>
    <row r="172" s="6" customFormat="1" ht="11.25"/>
    <row r="173" s="6" customFormat="1" ht="11.25"/>
    <row r="174" s="6" customFormat="1" ht="11.25"/>
    <row r="175" s="6" customFormat="1" ht="11.25"/>
    <row r="176" s="6" customFormat="1" ht="11.25"/>
    <row r="177" s="6" customFormat="1" ht="11.25"/>
    <row r="178" s="6" customFormat="1" ht="11.25"/>
    <row r="179" s="6" customFormat="1" ht="11.25"/>
    <row r="180" s="6" customFormat="1" ht="11.25"/>
    <row r="181" s="6" customFormat="1" ht="11.25"/>
    <row r="182" s="6" customFormat="1" ht="11.25"/>
    <row r="183" s="6" customFormat="1" ht="11.25"/>
    <row r="184" s="6" customFormat="1" ht="11.25"/>
    <row r="185" s="6" customFormat="1" ht="11.25"/>
    <row r="186" s="6" customFormat="1" ht="11.25"/>
    <row r="187" s="6" customFormat="1" ht="11.25"/>
    <row r="188" s="6" customFormat="1" ht="11.25"/>
    <row r="189" s="6" customFormat="1" ht="11.25"/>
    <row r="190" s="6" customFormat="1" ht="11.25"/>
    <row r="191" s="6" customFormat="1" ht="11.25"/>
    <row r="192" s="6" customFormat="1" ht="11.25"/>
    <row r="193" s="6" customFormat="1" ht="11.25"/>
    <row r="194" s="6" customFormat="1" ht="11.25"/>
    <row r="195" s="6" customFormat="1" ht="11.25"/>
    <row r="196" s="6" customFormat="1" ht="11.25"/>
    <row r="197" s="6" customFormat="1" ht="11.25"/>
    <row r="198" s="6" customFormat="1" ht="11.25"/>
    <row r="199" s="6" customFormat="1" ht="11.25"/>
    <row r="200" s="6" customFormat="1" ht="11.25"/>
    <row r="201" s="6" customFormat="1" ht="11.25"/>
    <row r="202" s="6" customFormat="1" ht="11.25"/>
    <row r="203" s="6" customFormat="1" ht="11.25"/>
    <row r="204" s="6" customFormat="1" ht="11.25"/>
    <row r="205" s="6" customFormat="1" ht="11.25"/>
    <row r="206" s="6" customFormat="1" ht="11.25"/>
    <row r="207" s="6" customFormat="1" ht="11.25"/>
    <row r="208" s="6" customFormat="1" ht="11.25"/>
    <row r="209" s="6" customFormat="1" ht="11.25"/>
    <row r="210" s="6" customFormat="1" ht="11.25"/>
    <row r="211" s="6" customFormat="1" ht="11.25"/>
    <row r="212" s="6" customFormat="1" ht="11.25"/>
    <row r="213" s="6" customFormat="1" ht="11.25"/>
    <row r="214" s="6" customFormat="1" ht="11.25"/>
    <row r="215" s="6" customFormat="1" ht="11.25"/>
    <row r="216" s="6" customFormat="1" ht="11.25"/>
    <row r="217" s="6" customFormat="1" ht="11.25"/>
    <row r="218" s="6" customFormat="1" ht="11.25"/>
    <row r="219" s="6" customFormat="1" ht="11.25"/>
    <row r="220" s="6" customFormat="1" ht="11.25"/>
    <row r="221" s="6" customFormat="1" ht="11.25"/>
    <row r="222" s="6" customFormat="1" ht="11.25"/>
    <row r="223" s="6" customFormat="1" ht="11.25"/>
    <row r="224" s="6" customFormat="1" ht="11.25"/>
    <row r="225" s="6" customFormat="1" ht="11.25"/>
    <row r="226" s="6" customFormat="1" ht="11.25"/>
    <row r="227" s="6" customFormat="1" ht="11.25"/>
    <row r="228" s="6" customFormat="1" ht="11.25"/>
    <row r="229" s="6" customFormat="1" ht="11.25"/>
    <row r="230" s="6" customFormat="1" ht="11.25"/>
    <row r="231" s="6" customFormat="1" ht="11.25"/>
    <row r="232" s="6" customFormat="1" ht="11.25"/>
    <row r="233" s="6" customFormat="1" ht="11.25"/>
    <row r="234" s="6" customFormat="1" ht="11.25"/>
    <row r="235" s="6" customFormat="1" ht="11.25"/>
    <row r="236" s="6" customFormat="1" ht="11.25"/>
    <row r="237" s="6" customFormat="1" ht="11.25"/>
    <row r="238" s="6" customFormat="1" ht="11.25"/>
    <row r="239" s="6" customFormat="1" ht="11.25"/>
    <row r="240" s="6" customFormat="1" ht="11.25"/>
    <row r="241" s="6" customFormat="1" ht="11.25"/>
    <row r="242" s="6" customFormat="1" ht="11.25"/>
    <row r="243" s="6" customFormat="1" ht="11.25"/>
    <row r="244" s="6" customFormat="1" ht="11.25"/>
    <row r="245" s="6" customFormat="1" ht="11.25"/>
    <row r="246" s="6" customFormat="1" ht="11.25"/>
    <row r="247" s="6" customFormat="1" ht="11.25"/>
    <row r="248" s="6" customFormat="1" ht="11.25"/>
    <row r="249" s="6" customFormat="1" ht="11.25"/>
    <row r="250" s="6" customFormat="1" ht="11.25"/>
    <row r="251" s="6" customFormat="1" ht="11.25"/>
    <row r="252" s="6" customFormat="1" ht="11.25"/>
    <row r="253" s="6" customFormat="1" ht="11.25"/>
    <row r="254" s="6" customFormat="1" ht="11.25"/>
    <row r="255" s="6" customFormat="1" ht="11.25"/>
    <row r="256" s="6" customFormat="1" ht="11.25"/>
    <row r="257" s="6" customFormat="1" ht="11.25"/>
    <row r="258" s="6" customFormat="1" ht="11.25"/>
    <row r="259" s="6" customFormat="1" ht="11.25"/>
    <row r="260" s="6" customFormat="1" ht="11.25"/>
    <row r="261" s="6" customFormat="1" ht="11.25"/>
    <row r="262" s="6" customFormat="1" ht="11.25"/>
    <row r="263" s="6" customFormat="1" ht="11.25"/>
    <row r="264" s="6" customFormat="1" ht="11.25"/>
    <row r="265" s="6" customFormat="1" ht="11.25"/>
    <row r="266" s="6" customFormat="1" ht="11.25"/>
    <row r="267" s="6" customFormat="1" ht="11.25"/>
    <row r="268" s="6" customFormat="1" ht="11.25"/>
    <row r="269" s="6" customFormat="1" ht="11.25"/>
    <row r="270" s="6" customFormat="1" ht="11.25"/>
    <row r="271" s="6" customFormat="1" ht="11.25"/>
    <row r="272" s="6" customFormat="1" ht="11.25"/>
    <row r="273" s="6" customFormat="1" ht="11.25"/>
    <row r="274" s="6" customFormat="1" ht="11.25"/>
    <row r="275" s="6" customFormat="1" ht="11.25"/>
    <row r="276" s="6" customFormat="1" ht="11.25"/>
    <row r="277" s="6" customFormat="1" ht="11.25"/>
    <row r="278" s="6" customFormat="1" ht="11.25"/>
    <row r="279" s="6" customFormat="1" ht="11.25"/>
    <row r="280" s="6" customFormat="1" ht="11.25"/>
    <row r="281" s="6" customFormat="1" ht="11.25"/>
    <row r="282" s="6" customFormat="1" ht="11.25"/>
    <row r="283" s="6" customFormat="1" ht="11.25"/>
    <row r="284" s="6" customFormat="1" ht="11.25"/>
    <row r="285" s="6" customFormat="1" ht="11.25"/>
    <row r="286" s="6" customFormat="1" ht="11.25"/>
    <row r="287" s="6" customFormat="1" ht="11.25"/>
    <row r="288" s="6" customFormat="1" ht="11.25"/>
    <row r="289" s="6" customFormat="1" ht="11.25"/>
    <row r="290" s="6" customFormat="1" ht="11.25"/>
    <row r="291" s="6" customFormat="1" ht="11.25"/>
    <row r="292" s="6" customFormat="1" ht="11.25"/>
    <row r="293" s="6" customFormat="1" ht="11.25"/>
    <row r="294" s="6" customFormat="1" ht="11.25"/>
    <row r="295" s="6" customFormat="1" ht="11.25"/>
    <row r="296" s="6" customFormat="1" ht="11.25"/>
    <row r="297" s="6" customFormat="1" ht="11.25"/>
    <row r="298" s="6" customFormat="1" ht="11.25"/>
    <row r="299" s="6" customFormat="1" ht="11.25"/>
    <row r="300" s="6" customFormat="1" ht="11.25"/>
    <row r="301" s="6" customFormat="1" ht="11.25"/>
    <row r="302" s="6" customFormat="1" ht="11.25"/>
    <row r="303" s="6" customFormat="1" ht="11.25"/>
    <row r="304" s="6" customFormat="1" ht="11.25"/>
    <row r="305" s="6" customFormat="1" ht="11.25"/>
    <row r="306" s="6" customFormat="1" ht="11.25"/>
    <row r="307" s="6" customFormat="1" ht="11.25"/>
    <row r="308" s="6" customFormat="1" ht="11.25"/>
    <row r="309" s="6" customFormat="1" ht="11.25"/>
    <row r="310" s="6" customFormat="1" ht="11.25"/>
    <row r="311" s="6" customFormat="1" ht="11.25"/>
    <row r="312" s="6" customFormat="1" ht="11.25"/>
    <row r="313" s="6" customFormat="1" ht="11.25"/>
    <row r="314" s="6" customFormat="1" ht="11.25"/>
    <row r="315" s="6" customFormat="1" ht="11.25"/>
    <row r="316" s="6" customFormat="1" ht="11.25"/>
    <row r="317" s="6" customFormat="1" ht="11.25"/>
    <row r="318" s="6" customFormat="1" ht="11.25"/>
    <row r="319" s="6" customFormat="1" ht="11.25"/>
    <row r="320" s="6" customFormat="1" ht="11.25"/>
    <row r="321" s="6" customFormat="1" ht="11.25"/>
    <row r="322" s="6" customFormat="1" ht="11.25"/>
    <row r="323" s="6" customFormat="1" ht="11.25"/>
    <row r="324" s="6" customFormat="1" ht="11.25"/>
    <row r="325" s="6" customFormat="1" ht="11.25"/>
    <row r="326" s="6" customFormat="1" ht="11.25"/>
    <row r="327" s="6" customFormat="1" ht="11.25"/>
    <row r="328" s="6" customFormat="1" ht="11.25"/>
    <row r="329" s="6" customFormat="1" ht="11.25"/>
    <row r="330" s="6" customFormat="1" ht="11.25"/>
    <row r="331" s="6" customFormat="1" ht="11.25"/>
    <row r="332" s="6" customFormat="1" ht="11.25"/>
    <row r="333" s="6" customFormat="1" ht="11.25"/>
    <row r="334" s="6" customFormat="1" ht="11.25"/>
    <row r="335" s="6" customFormat="1" ht="11.25"/>
    <row r="336" s="6" customFormat="1" ht="11.25"/>
    <row r="337" s="6" customFormat="1" ht="11.25"/>
    <row r="338" s="6" customFormat="1" ht="11.25"/>
    <row r="339" s="6" customFormat="1" ht="11.25"/>
    <row r="340" s="6" customFormat="1" ht="11.25"/>
    <row r="341" s="6" customFormat="1" ht="11.25"/>
    <row r="342" s="6" customFormat="1" ht="11.25"/>
    <row r="343" s="6" customFormat="1" ht="11.25"/>
    <row r="344" s="6" customFormat="1" ht="11.25"/>
    <row r="345" s="6" customFormat="1" ht="11.25"/>
    <row r="346" s="6" customFormat="1" ht="11.25"/>
    <row r="347" s="6" customFormat="1" ht="11.25"/>
    <row r="348" s="6" customFormat="1" ht="11.25"/>
    <row r="349" s="6" customFormat="1" ht="11.25"/>
    <row r="350" s="6" customFormat="1" ht="11.25"/>
    <row r="351" s="6" customFormat="1" ht="11.25"/>
    <row r="352" s="6" customFormat="1" ht="11.25"/>
    <row r="353" s="6" customFormat="1" ht="11.25"/>
    <row r="354" s="6" customFormat="1" ht="11.25"/>
    <row r="355" s="6" customFormat="1" ht="11.25"/>
    <row r="356" s="6" customFormat="1" ht="11.25"/>
    <row r="357" s="6" customFormat="1" ht="11.25"/>
    <row r="358" s="6" customFormat="1" ht="11.25"/>
    <row r="359" s="6" customFormat="1" ht="11.25"/>
    <row r="360" s="6" customFormat="1" ht="11.25"/>
    <row r="361" s="6" customFormat="1" ht="11.25"/>
    <row r="362" s="6" customFormat="1" ht="11.25"/>
    <row r="363" s="6" customFormat="1" ht="11.25"/>
    <row r="364" s="6" customFormat="1" ht="11.25"/>
    <row r="365" s="6" customFormat="1" ht="11.25"/>
    <row r="366" s="6" customFormat="1" ht="11.25"/>
    <row r="367" s="6" customFormat="1" ht="11.25"/>
    <row r="368" s="6" customFormat="1" ht="11.25"/>
    <row r="369" s="6" customFormat="1" ht="11.25"/>
    <row r="370" s="6" customFormat="1" ht="11.25"/>
    <row r="371" s="6" customFormat="1" ht="11.25"/>
    <row r="372" s="6" customFormat="1" ht="11.25"/>
    <row r="373" s="6" customFormat="1" ht="11.25"/>
    <row r="374" s="6" customFormat="1" ht="11.25"/>
    <row r="375" s="6" customFormat="1" ht="11.25"/>
    <row r="376" s="6" customFormat="1" ht="11.25"/>
    <row r="377" s="6" customFormat="1" ht="11.25"/>
    <row r="378" s="6" customFormat="1" ht="11.25"/>
    <row r="379" s="6" customFormat="1" ht="11.25"/>
    <row r="380" s="6" customFormat="1" ht="11.25"/>
    <row r="381" s="6" customFormat="1" ht="11.25"/>
    <row r="382" s="6" customFormat="1" ht="11.25"/>
    <row r="383" s="6" customFormat="1" ht="11.25"/>
    <row r="384" s="6" customFormat="1" ht="11.25"/>
    <row r="385" s="6" customFormat="1" ht="11.25"/>
    <row r="386" s="6" customFormat="1" ht="11.25"/>
    <row r="387" s="6" customFormat="1" ht="11.25"/>
    <row r="388" s="6" customFormat="1" ht="11.25"/>
    <row r="389" s="6" customFormat="1" ht="11.25"/>
    <row r="390" s="6" customFormat="1" ht="11.25"/>
    <row r="391" s="6" customFormat="1" ht="11.25"/>
    <row r="392" s="6" customFormat="1" ht="11.25"/>
    <row r="393" s="6" customFormat="1" ht="11.25"/>
    <row r="394" s="6" customFormat="1" ht="11.25"/>
    <row r="395" s="6" customFormat="1" ht="11.25"/>
    <row r="396" s="6" customFormat="1" ht="11.25"/>
    <row r="397" s="6" customFormat="1" ht="11.25"/>
    <row r="398" s="6" customFormat="1" ht="11.25"/>
    <row r="399" s="6" customFormat="1" ht="11.25"/>
    <row r="400" s="6" customFormat="1" ht="11.25"/>
    <row r="401" s="6" customFormat="1" ht="11.25"/>
    <row r="402" s="6" customFormat="1" ht="11.25"/>
    <row r="403" s="6" customFormat="1" ht="11.25"/>
    <row r="404" s="6" customFormat="1" ht="11.25"/>
    <row r="405" s="6" customFormat="1" ht="11.25"/>
    <row r="406" s="6" customFormat="1" ht="11.25"/>
    <row r="407" s="6" customFormat="1" ht="11.25"/>
    <row r="408" s="6" customFormat="1" ht="11.25"/>
    <row r="409" s="6" customFormat="1" ht="11.25"/>
    <row r="410" s="6" customFormat="1" ht="11.25"/>
    <row r="411" s="6" customFormat="1" ht="11.25"/>
    <row r="412" s="6" customFormat="1" ht="11.25"/>
    <row r="413" s="6" customFormat="1" ht="11.25"/>
    <row r="414" s="6" customFormat="1" ht="11.25"/>
    <row r="415" s="6" customFormat="1" ht="11.25"/>
    <row r="416" s="6" customFormat="1" ht="11.25"/>
    <row r="417" s="6" customFormat="1" ht="11.25"/>
    <row r="418" s="6" customFormat="1" ht="11.25"/>
    <row r="419" s="6" customFormat="1" ht="11.25"/>
    <row r="420" s="6" customFormat="1" ht="11.25"/>
    <row r="421" s="6" customFormat="1" ht="11.25"/>
    <row r="422" s="6" customFormat="1" ht="11.25"/>
    <row r="423" s="6" customFormat="1" ht="11.25"/>
    <row r="424" s="6" customFormat="1" ht="11.25"/>
    <row r="425" s="6" customFormat="1" ht="11.25"/>
    <row r="426" s="6" customFormat="1" ht="11.25"/>
    <row r="427" s="6" customFormat="1" ht="11.25"/>
    <row r="428" s="6" customFormat="1" ht="11.25"/>
    <row r="429" s="6" customFormat="1" ht="11.25"/>
    <row r="430" s="6" customFormat="1" ht="11.25"/>
    <row r="431" s="6" customFormat="1" ht="11.25"/>
    <row r="432" s="6" customFormat="1" ht="11.25"/>
    <row r="433" s="6" customFormat="1" ht="11.25"/>
    <row r="434" s="6" customFormat="1" ht="11.25"/>
    <row r="435" s="6" customFormat="1" ht="11.25"/>
    <row r="436" s="6" customFormat="1" ht="11.25"/>
    <row r="437" s="6" customFormat="1" ht="11.25"/>
    <row r="438" s="6" customFormat="1" ht="11.25"/>
    <row r="439" s="6" customFormat="1" ht="11.25"/>
    <row r="440" s="6" customFormat="1" ht="11.25"/>
    <row r="441" s="6" customFormat="1" ht="11.25"/>
    <row r="442" s="6" customFormat="1" ht="11.25"/>
    <row r="443" s="6" customFormat="1" ht="11.25"/>
    <row r="444" s="6" customFormat="1" ht="11.25"/>
    <row r="445" s="6" customFormat="1" ht="11.25"/>
    <row r="446" s="6" customFormat="1" ht="11.25"/>
    <row r="447" s="6" customFormat="1" ht="11.25"/>
    <row r="448" s="6" customFormat="1" ht="11.25"/>
    <row r="449" s="6" customFormat="1" ht="11.25"/>
    <row r="450" s="6" customFormat="1" ht="11.25"/>
    <row r="451" s="6" customFormat="1" ht="11.25"/>
    <row r="452" s="6" customFormat="1" ht="11.25"/>
    <row r="453" s="6" customFormat="1" ht="11.25"/>
    <row r="454" s="6" customFormat="1" ht="11.25"/>
    <row r="455" s="6" customFormat="1" ht="11.25"/>
    <row r="456" s="6" customFormat="1" ht="11.25"/>
    <row r="457" s="6" customFormat="1" ht="11.25"/>
    <row r="458" s="6" customFormat="1" ht="11.25"/>
    <row r="459" s="6" customFormat="1" ht="11.25"/>
    <row r="460" s="6" customFormat="1" ht="11.25"/>
    <row r="461" s="6" customFormat="1" ht="11.25"/>
    <row r="462" s="6" customFormat="1" ht="11.25"/>
    <row r="463" s="6" customFormat="1" ht="11.25"/>
    <row r="464" s="6" customFormat="1" ht="11.25"/>
    <row r="465" s="6" customFormat="1" ht="11.25"/>
    <row r="466" s="6" customFormat="1" ht="11.25"/>
    <row r="467" s="6" customFormat="1" ht="11.25"/>
    <row r="468" s="6" customFormat="1" ht="11.25"/>
    <row r="469" s="6" customFormat="1" ht="11.25"/>
    <row r="470" s="6" customFormat="1" ht="11.25"/>
    <row r="471" s="6" customFormat="1" ht="11.25"/>
    <row r="472" s="6" customFormat="1" ht="11.25"/>
    <row r="473" s="6" customFormat="1" ht="11.25"/>
    <row r="474" s="6" customFormat="1" ht="11.25"/>
    <row r="475" s="6" customFormat="1" ht="11.25"/>
    <row r="476" s="6" customFormat="1" ht="11.25"/>
    <row r="477" s="6" customFormat="1" ht="11.25"/>
    <row r="478" s="6" customFormat="1" ht="11.25"/>
    <row r="479" s="6" customFormat="1" ht="11.25"/>
    <row r="480" s="6" customFormat="1" ht="11.25"/>
    <row r="481" s="6" customFormat="1" ht="11.25"/>
    <row r="482" s="6" customFormat="1" ht="11.25"/>
    <row r="483" s="6" customFormat="1" ht="11.25"/>
    <row r="484" s="6" customFormat="1" ht="11.25"/>
    <row r="485" s="6" customFormat="1" ht="11.25"/>
    <row r="486" s="6" customFormat="1" ht="11.25"/>
    <row r="487" s="6" customFormat="1" ht="11.25"/>
    <row r="488" s="6" customFormat="1" ht="11.25"/>
    <row r="489" s="6" customFormat="1" ht="11.25"/>
    <row r="490" s="6" customFormat="1" ht="11.25"/>
    <row r="491" s="6" customFormat="1" ht="11.25"/>
    <row r="492" s="6" customFormat="1" ht="11.25"/>
    <row r="493" s="6" customFormat="1" ht="11.25"/>
    <row r="494" s="6" customFormat="1" ht="11.25"/>
    <row r="495" s="6" customFormat="1" ht="11.25"/>
    <row r="496" s="6" customFormat="1" ht="11.25"/>
    <row r="497" s="6" customFormat="1" ht="11.25"/>
    <row r="498" s="6" customFormat="1" ht="11.25"/>
    <row r="499" s="6" customFormat="1" ht="11.25"/>
    <row r="500" s="6" customFormat="1" ht="11.25"/>
    <row r="501" s="6" customFormat="1" ht="11.25"/>
    <row r="502" s="6" customFormat="1" ht="11.25"/>
    <row r="503" s="6" customFormat="1" ht="11.25"/>
    <row r="504" s="6" customFormat="1" ht="11.25"/>
    <row r="505" s="6" customFormat="1" ht="11.25"/>
    <row r="506" s="6" customFormat="1" ht="11.25"/>
    <row r="507" s="6" customFormat="1" ht="11.25"/>
    <row r="508" s="6" customFormat="1" ht="11.25"/>
    <row r="509" s="6" customFormat="1" ht="11.25"/>
    <row r="510" s="6" customFormat="1" ht="11.25"/>
    <row r="511" s="6" customFormat="1" ht="11.25"/>
    <row r="512" s="6" customFormat="1" ht="11.25"/>
    <row r="513" s="6" customFormat="1" ht="11.25"/>
    <row r="514" s="6" customFormat="1" ht="11.25"/>
    <row r="515" s="6" customFormat="1" ht="11.25"/>
    <row r="516" s="6" customFormat="1" ht="11.25"/>
    <row r="517" s="6" customFormat="1" ht="11.25"/>
    <row r="518" s="6" customFormat="1" ht="11.25"/>
    <row r="519" s="6" customFormat="1" ht="11.25"/>
    <row r="520" s="6" customFormat="1" ht="11.25"/>
    <row r="521" s="6" customFormat="1" ht="11.25"/>
    <row r="522" s="6" customFormat="1" ht="11.25"/>
    <row r="523" s="6" customFormat="1" ht="11.25"/>
    <row r="524" s="6" customFormat="1" ht="11.25"/>
    <row r="525" s="6" customFormat="1" ht="11.25"/>
    <row r="526" s="6" customFormat="1" ht="11.25"/>
    <row r="527" s="6" customFormat="1" ht="11.25"/>
    <row r="528" s="6" customFormat="1" ht="11.25"/>
    <row r="529" s="6" customFormat="1" ht="11.25"/>
    <row r="530" s="6" customFormat="1" ht="11.25"/>
    <row r="531" s="6" customFormat="1" ht="11.25"/>
    <row r="532" s="6" customFormat="1" ht="11.25"/>
    <row r="533" s="6" customFormat="1" ht="11.25"/>
    <row r="534" s="6" customFormat="1" ht="11.25"/>
    <row r="535" s="6" customFormat="1" ht="11.25"/>
    <row r="536" s="6" customFormat="1" ht="11.25"/>
    <row r="537" s="6" customFormat="1" ht="11.25"/>
    <row r="538" s="6" customFormat="1" ht="11.25"/>
    <row r="539" s="6" customFormat="1" ht="11.25"/>
    <row r="540" s="6" customFormat="1" ht="11.25"/>
    <row r="541" s="6" customFormat="1" ht="11.25"/>
    <row r="542" s="6" customFormat="1" ht="11.25"/>
    <row r="543" s="6" customFormat="1" ht="11.25"/>
    <row r="544" s="6" customFormat="1" ht="11.25"/>
    <row r="545" s="6" customFormat="1" ht="11.25"/>
    <row r="546" s="6" customFormat="1" ht="11.25"/>
    <row r="547" s="6" customFormat="1" ht="11.25"/>
    <row r="548" s="6" customFormat="1" ht="11.25"/>
    <row r="549" s="6" customFormat="1" ht="11.25"/>
    <row r="550" s="6" customFormat="1" ht="11.25"/>
    <row r="551" s="6" customFormat="1" ht="11.25"/>
    <row r="552" s="6" customFormat="1" ht="11.25"/>
    <row r="553" s="6" customFormat="1" ht="11.25"/>
    <row r="554" s="6" customFormat="1" ht="11.25"/>
    <row r="555" s="6" customFormat="1" ht="11.25"/>
    <row r="556" s="6" customFormat="1" ht="11.25"/>
    <row r="557" s="6" customFormat="1" ht="11.25"/>
    <row r="558" s="6" customFormat="1" ht="11.25"/>
    <row r="559" s="6" customFormat="1" ht="11.25"/>
    <row r="560" s="6" customFormat="1" ht="11.25"/>
    <row r="561" s="6" customFormat="1" ht="11.25"/>
    <row r="562" s="6" customFormat="1" ht="11.25"/>
    <row r="563" s="6" customFormat="1" ht="11.25"/>
    <row r="564" s="6" customFormat="1" ht="11.25"/>
    <row r="565" s="6" customFormat="1" ht="11.25"/>
    <row r="566" s="6" customFormat="1" ht="11.25"/>
    <row r="567" s="6" customFormat="1" ht="11.25"/>
    <row r="568" s="6" customFormat="1" ht="11.25"/>
    <row r="569" s="6" customFormat="1" ht="11.25"/>
    <row r="570" s="6" customFormat="1" ht="11.25"/>
    <row r="571" s="6" customFormat="1" ht="11.25"/>
    <row r="572" s="6" customFormat="1" ht="11.25"/>
    <row r="573" s="6" customFormat="1" ht="11.25"/>
    <row r="574" s="6" customFormat="1" ht="11.25"/>
    <row r="575" s="6" customFormat="1" ht="11.25"/>
    <row r="576" s="6" customFormat="1" ht="11.25"/>
    <row r="577" s="6" customFormat="1" ht="11.25"/>
    <row r="578" s="6" customFormat="1" ht="11.25"/>
    <row r="579" s="6" customFormat="1" ht="11.25"/>
    <row r="580" s="6" customFormat="1" ht="11.25"/>
    <row r="581" s="6" customFormat="1" ht="11.25"/>
    <row r="582" s="6" customFormat="1" ht="11.25"/>
    <row r="583" s="6" customFormat="1" ht="11.25"/>
    <row r="584" s="6" customFormat="1" ht="11.25"/>
    <row r="585" s="6" customFormat="1" ht="11.25"/>
    <row r="586" s="6" customFormat="1" ht="11.25"/>
    <row r="587" s="6" customFormat="1" ht="11.25"/>
    <row r="588" s="6" customFormat="1" ht="11.25"/>
    <row r="589" s="6" customFormat="1" ht="11.25"/>
    <row r="590" s="6" customFormat="1" ht="11.25"/>
    <row r="591" s="6" customFormat="1" ht="11.25"/>
    <row r="592" s="6" customFormat="1" ht="11.25"/>
    <row r="593" s="6" customFormat="1" ht="11.25"/>
    <row r="594" s="6" customFormat="1" ht="11.25"/>
    <row r="595" s="6" customFormat="1" ht="11.25"/>
    <row r="596" s="6" customFormat="1" ht="11.25"/>
    <row r="597" s="6" customFormat="1" ht="11.25"/>
    <row r="598" s="6" customFormat="1" ht="11.25"/>
    <row r="599" s="6" customFormat="1" ht="11.25"/>
    <row r="600" s="6" customFormat="1" ht="11.25"/>
    <row r="601" s="6" customFormat="1" ht="11.25"/>
    <row r="602" s="6" customFormat="1" ht="11.25"/>
    <row r="603" s="6" customFormat="1" ht="11.25"/>
    <row r="604" s="6" customFormat="1" ht="11.25"/>
    <row r="605" s="6" customFormat="1" ht="11.25"/>
    <row r="606" s="6" customFormat="1" ht="11.25"/>
    <row r="607" s="6" customFormat="1" ht="11.25"/>
    <row r="608" s="6" customFormat="1" ht="11.25"/>
    <row r="609" s="6" customFormat="1" ht="11.25"/>
    <row r="610" s="6" customFormat="1" ht="11.25"/>
    <row r="611" s="6" customFormat="1" ht="11.25"/>
    <row r="612" s="6" customFormat="1" ht="11.25"/>
    <row r="613" s="6" customFormat="1" ht="11.25"/>
    <row r="614" s="6" customFormat="1" ht="11.25"/>
    <row r="615" s="6" customFormat="1" ht="11.25"/>
    <row r="616" s="6" customFormat="1" ht="11.25"/>
    <row r="617" s="6" customFormat="1" ht="11.25"/>
    <row r="618" s="6" customFormat="1" ht="11.25"/>
    <row r="619" s="6" customFormat="1" ht="11.25"/>
    <row r="620" s="6" customFormat="1" ht="11.25"/>
    <row r="621" s="6" customFormat="1" ht="11.25"/>
    <row r="622" s="6" customFormat="1" ht="11.25"/>
    <row r="623" s="6" customFormat="1" ht="11.25"/>
    <row r="624" s="6" customFormat="1" ht="11.25"/>
    <row r="625" s="6" customFormat="1" ht="11.25"/>
    <row r="626" s="6" customFormat="1" ht="11.25"/>
    <row r="627" s="6" customFormat="1" ht="11.25"/>
    <row r="628" s="6" customFormat="1" ht="11.25"/>
    <row r="629" s="6" customFormat="1" ht="11.25"/>
    <row r="630" s="6" customFormat="1" ht="11.25"/>
    <row r="631" s="6" customFormat="1" ht="11.25"/>
    <row r="632" s="6" customFormat="1" ht="11.25"/>
    <row r="633" s="6" customFormat="1" ht="11.25"/>
    <row r="634" s="6" customFormat="1" ht="11.25"/>
    <row r="635" s="6" customFormat="1" ht="11.25"/>
    <row r="636" s="6" customFormat="1" ht="11.25"/>
    <row r="637" s="6" customFormat="1" ht="11.25"/>
    <row r="638" s="6" customFormat="1" ht="11.25"/>
    <row r="639" s="6" customFormat="1" ht="11.25"/>
    <row r="640" s="6" customFormat="1" ht="11.25"/>
    <row r="641" s="6" customFormat="1" ht="11.25"/>
    <row r="642" s="6" customFormat="1" ht="11.25"/>
    <row r="643" s="6" customFormat="1" ht="11.25"/>
    <row r="644" s="6" customFormat="1" ht="11.25"/>
    <row r="645" s="6" customFormat="1" ht="11.25"/>
    <row r="646" s="6" customFormat="1" ht="11.25"/>
    <row r="647" s="6" customFormat="1" ht="11.25"/>
    <row r="648" s="6" customFormat="1" ht="11.25"/>
    <row r="649" s="6" customFormat="1" ht="11.25"/>
    <row r="650" s="6" customFormat="1" ht="11.25"/>
    <row r="651" s="6" customFormat="1" ht="11.25"/>
    <row r="652" s="6" customFormat="1" ht="11.25"/>
    <row r="653" s="6" customFormat="1" ht="11.25"/>
    <row r="654" s="6" customFormat="1" ht="11.25"/>
    <row r="655" s="6" customFormat="1" ht="11.25"/>
    <row r="656" s="6" customFormat="1" ht="11.25"/>
    <row r="657" s="6" customFormat="1" ht="11.25"/>
    <row r="658" s="6" customFormat="1" ht="11.25"/>
    <row r="659" s="6" customFormat="1" ht="11.25"/>
    <row r="660" s="6" customFormat="1" ht="11.25"/>
    <row r="661" s="6" customFormat="1" ht="11.25"/>
    <row r="662" s="6" customFormat="1" ht="11.25"/>
    <row r="663" s="6" customFormat="1" ht="11.25"/>
    <row r="664" s="6" customFormat="1" ht="11.25"/>
    <row r="665" s="6" customFormat="1" ht="11.25"/>
    <row r="666" s="6" customFormat="1" ht="11.25"/>
    <row r="667" s="6" customFormat="1" ht="11.25"/>
    <row r="668" s="6" customFormat="1" ht="11.25"/>
    <row r="669" s="6" customFormat="1" ht="11.25"/>
    <row r="670" s="6" customFormat="1" ht="11.25"/>
    <row r="671" s="6" customFormat="1" ht="11.25"/>
    <row r="672" s="6" customFormat="1" ht="11.25"/>
    <row r="673" s="6" customFormat="1" ht="11.25"/>
    <row r="674" s="6" customFormat="1" ht="11.25"/>
    <row r="675" s="6" customFormat="1" ht="11.25"/>
    <row r="676" s="6" customFormat="1" ht="11.25"/>
    <row r="677" s="6" customFormat="1" ht="11.25"/>
    <row r="678" s="6" customFormat="1" ht="11.25"/>
    <row r="679" s="6" customFormat="1" ht="11.25"/>
    <row r="680" s="6" customFormat="1" ht="11.25"/>
    <row r="681" s="6" customFormat="1" ht="11.25"/>
    <row r="682" s="6" customFormat="1" ht="11.25"/>
    <row r="683" s="6" customFormat="1" ht="11.25"/>
    <row r="684" s="6" customFormat="1" ht="11.25"/>
    <row r="685" s="6" customFormat="1" ht="11.25"/>
    <row r="686" s="6" customFormat="1" ht="11.25"/>
    <row r="687" s="6" customFormat="1" ht="11.25"/>
    <row r="688" s="6" customFormat="1" ht="11.25"/>
    <row r="689" s="6" customFormat="1" ht="11.25"/>
    <row r="690" s="6" customFormat="1" ht="11.25"/>
    <row r="691" s="6" customFormat="1" ht="11.25"/>
    <row r="692" s="6" customFormat="1" ht="11.25"/>
    <row r="693" s="6" customFormat="1" ht="11.25"/>
    <row r="694" s="6" customFormat="1" ht="11.25"/>
    <row r="695" s="6" customFormat="1" ht="11.25"/>
    <row r="696" s="6" customFormat="1" ht="11.25"/>
    <row r="697" s="6" customFormat="1" ht="11.25"/>
    <row r="698" s="6" customFormat="1" ht="11.25"/>
    <row r="699" s="6" customFormat="1" ht="11.25"/>
    <row r="700" s="6" customFormat="1" ht="11.25"/>
    <row r="701" s="6" customFormat="1" ht="11.25"/>
    <row r="702" s="6" customFormat="1" ht="11.25"/>
    <row r="703" s="6" customFormat="1" ht="11.25"/>
    <row r="704" s="6" customFormat="1" ht="11.25"/>
    <row r="705" s="6" customFormat="1" ht="11.25"/>
    <row r="706" s="6" customFormat="1" ht="11.25"/>
    <row r="707" s="6" customFormat="1" ht="11.25"/>
    <row r="708" s="6" customFormat="1" ht="11.25"/>
    <row r="709" s="6" customFormat="1" ht="11.25"/>
    <row r="710" s="6" customFormat="1" ht="11.25"/>
    <row r="711" s="6" customFormat="1" ht="11.25"/>
    <row r="712" s="6" customFormat="1" ht="11.25"/>
    <row r="713" s="6" customFormat="1" ht="11.25"/>
    <row r="714" s="6" customFormat="1" ht="11.25"/>
    <row r="715" s="6" customFormat="1" ht="11.25"/>
    <row r="716" s="6" customFormat="1" ht="11.25"/>
    <row r="717" s="6" customFormat="1" ht="11.25"/>
    <row r="718" s="6" customFormat="1" ht="11.25"/>
    <row r="719" s="6" customFormat="1" ht="11.25"/>
    <row r="720" s="6" customFormat="1" ht="11.25"/>
    <row r="721" s="6" customFormat="1" ht="11.25"/>
    <row r="722" s="6" customFormat="1" ht="11.25"/>
    <row r="723" s="6" customFormat="1" ht="11.25"/>
    <row r="724" s="6" customFormat="1" ht="11.25"/>
    <row r="725" s="6" customFormat="1" ht="11.25"/>
    <row r="726" s="6" customFormat="1" ht="11.25"/>
    <row r="727" s="6" customFormat="1" ht="11.25"/>
    <row r="728" s="6" customFormat="1" ht="11.25"/>
    <row r="729" s="6" customFormat="1" ht="11.25"/>
    <row r="730" s="6" customFormat="1" ht="11.25"/>
    <row r="731" s="6" customFormat="1" ht="11.25"/>
    <row r="732" s="6" customFormat="1" ht="11.25"/>
    <row r="733" s="6" customFormat="1" ht="11.25"/>
    <row r="734" s="6" customFormat="1" ht="11.25"/>
    <row r="735" s="6" customFormat="1" ht="11.25"/>
    <row r="736" s="6" customFormat="1" ht="11.25"/>
    <row r="737" s="6" customFormat="1" ht="11.25"/>
    <row r="738" s="6" customFormat="1" ht="11.25"/>
    <row r="739" s="6" customFormat="1" ht="11.25"/>
    <row r="740" s="6" customFormat="1" ht="11.25"/>
    <row r="741" s="6" customFormat="1" ht="11.25"/>
    <row r="742" s="6" customFormat="1" ht="11.25"/>
    <row r="743" s="6" customFormat="1" ht="11.25"/>
    <row r="744" s="6" customFormat="1" ht="11.25"/>
    <row r="745" s="6" customFormat="1" ht="11.25"/>
    <row r="746" s="6" customFormat="1" ht="11.25"/>
    <row r="747" s="6" customFormat="1" ht="11.25"/>
    <row r="748" s="6" customFormat="1" ht="11.25"/>
    <row r="749" s="6" customFormat="1" ht="11.25"/>
    <row r="750" s="6" customFormat="1" ht="11.25"/>
    <row r="751" s="6" customFormat="1" ht="11.25"/>
    <row r="752" s="6" customFormat="1" ht="11.25"/>
    <row r="753" s="6" customFormat="1" ht="11.25"/>
    <row r="754" s="6" customFormat="1" ht="11.25"/>
    <row r="755" s="6" customFormat="1" ht="11.25"/>
    <row r="756" s="6" customFormat="1" ht="11.25"/>
    <row r="757" s="6" customFormat="1" ht="11.25"/>
    <row r="758" s="6" customFormat="1" ht="11.25"/>
    <row r="759" s="6" customFormat="1" ht="11.25"/>
    <row r="760" s="6" customFormat="1" ht="11.25"/>
    <row r="761" s="6" customFormat="1" ht="11.25"/>
    <row r="762" s="6" customFormat="1" ht="11.25"/>
    <row r="763" s="6" customFormat="1" ht="11.25"/>
    <row r="764" s="6" customFormat="1" ht="11.25"/>
    <row r="765" s="6" customFormat="1" ht="11.25"/>
    <row r="766" s="6" customFormat="1" ht="11.25"/>
    <row r="767" s="6" customFormat="1" ht="11.25"/>
    <row r="768" s="6" customFormat="1" ht="11.25"/>
    <row r="769" s="6" customFormat="1" ht="11.25"/>
    <row r="770" s="6" customFormat="1" ht="11.25"/>
    <row r="771" s="6" customFormat="1" ht="11.25"/>
    <row r="772" s="6" customFormat="1" ht="11.25"/>
    <row r="773" s="6" customFormat="1" ht="11.25"/>
    <row r="774" s="6" customFormat="1" ht="11.25"/>
    <row r="775" s="6" customFormat="1" ht="11.25"/>
    <row r="776" s="6" customFormat="1" ht="11.25"/>
    <row r="777" s="6" customFormat="1" ht="11.25"/>
    <row r="778" s="6" customFormat="1" ht="11.25"/>
    <row r="779" s="6" customFormat="1" ht="11.25"/>
    <row r="780" s="6" customFormat="1" ht="11.25"/>
    <row r="781" s="6" customFormat="1" ht="11.25"/>
    <row r="782" s="6" customFormat="1" ht="11.25"/>
    <row r="783" s="6" customFormat="1" ht="11.25"/>
    <row r="784" s="6" customFormat="1" ht="11.25"/>
    <row r="785" s="6" customFormat="1" ht="11.25"/>
    <row r="786" s="6" customFormat="1" ht="11.25"/>
    <row r="787" s="6" customFormat="1" ht="11.25"/>
    <row r="788" s="6" customFormat="1" ht="11.25"/>
    <row r="789" s="6" customFormat="1" ht="11.25"/>
    <row r="790" s="6" customFormat="1" ht="11.25"/>
    <row r="791" s="6" customFormat="1" ht="11.25"/>
    <row r="792" s="6" customFormat="1" ht="11.25"/>
    <row r="793" s="6" customFormat="1" ht="11.25"/>
    <row r="794" s="6" customFormat="1" ht="11.25"/>
    <row r="795" s="6" customFormat="1" ht="11.25"/>
    <row r="796" s="6" customFormat="1" ht="11.25"/>
    <row r="797" s="6" customFormat="1" ht="11.25"/>
    <row r="798" s="6" customFormat="1" ht="11.25"/>
    <row r="799" s="6" customFormat="1" ht="11.25"/>
    <row r="800" s="6" customFormat="1" ht="11.25"/>
    <row r="801" s="6" customFormat="1" ht="11.25"/>
    <row r="802" s="6" customFormat="1" ht="11.25"/>
    <row r="803" s="6" customFormat="1" ht="11.25"/>
    <row r="804" s="6" customFormat="1" ht="11.25"/>
    <row r="805" s="6" customFormat="1" ht="11.25"/>
    <row r="806" s="6" customFormat="1" ht="11.25"/>
    <row r="807" s="6" customFormat="1" ht="11.25"/>
    <row r="808" s="6" customFormat="1" ht="11.25"/>
    <row r="809" s="6" customFormat="1" ht="11.25"/>
    <row r="810" s="6" customFormat="1" ht="11.25"/>
    <row r="811" s="6" customFormat="1" ht="11.25"/>
    <row r="812" s="6" customFormat="1" ht="11.25"/>
    <row r="813" s="6" customFormat="1" ht="11.25"/>
    <row r="814" s="6" customFormat="1" ht="11.25"/>
    <row r="815" s="6" customFormat="1" ht="11.25"/>
    <row r="816" s="6" customFormat="1" ht="11.25"/>
    <row r="817" s="6" customFormat="1" ht="11.25"/>
    <row r="818" s="6" customFormat="1" ht="11.25"/>
    <row r="819" s="6" customFormat="1" ht="11.25"/>
    <row r="820" s="6" customFormat="1" ht="11.25"/>
    <row r="821" s="6" customFormat="1" ht="11.25"/>
    <row r="822" s="6" customFormat="1" ht="11.25"/>
    <row r="823" s="6" customFormat="1" ht="11.25"/>
    <row r="824" s="6" customFormat="1" ht="11.25"/>
    <row r="825" s="6" customFormat="1" ht="11.25"/>
    <row r="826" s="6" customFormat="1" ht="11.25"/>
    <row r="827" s="6" customFormat="1" ht="11.25"/>
    <row r="828" s="6" customFormat="1" ht="11.25"/>
    <row r="829" s="6" customFormat="1" ht="11.25"/>
    <row r="830" s="6" customFormat="1" ht="11.25"/>
    <row r="831" s="6" customFormat="1" ht="11.25"/>
    <row r="832" s="6" customFormat="1" ht="11.25"/>
    <row r="833" s="6" customFormat="1" ht="11.25"/>
    <row r="834" s="6" customFormat="1" ht="11.25"/>
    <row r="835" s="6" customFormat="1" ht="11.25"/>
    <row r="836" s="6" customFormat="1" ht="11.25"/>
    <row r="837" s="6" customFormat="1" ht="11.25"/>
    <row r="838" s="6" customFormat="1" ht="11.25"/>
    <row r="839" s="6" customFormat="1" ht="11.25"/>
    <row r="840" s="6" customFormat="1" ht="11.25"/>
    <row r="841" s="6" customFormat="1" ht="11.25"/>
    <row r="842" s="6" customFormat="1" ht="11.25"/>
    <row r="843" s="6" customFormat="1" ht="11.25"/>
    <row r="844" s="6" customFormat="1" ht="11.25"/>
    <row r="845" s="6" customFormat="1" ht="11.25"/>
    <row r="846" s="6" customFormat="1" ht="11.25"/>
    <row r="847" s="6" customFormat="1" ht="11.25"/>
    <row r="848" s="6" customFormat="1" ht="11.25"/>
    <row r="849" s="6" customFormat="1" ht="11.25"/>
    <row r="850" s="6" customFormat="1" ht="11.25"/>
    <row r="851" s="6" customFormat="1" ht="11.25"/>
    <row r="852" s="6" customFormat="1" ht="11.25"/>
    <row r="853" s="6" customFormat="1" ht="11.25"/>
    <row r="854" s="6" customFormat="1" ht="11.25"/>
    <row r="855" s="6" customFormat="1" ht="11.25"/>
    <row r="856" s="6" customFormat="1" ht="11.25"/>
    <row r="857" s="6" customFormat="1" ht="11.25"/>
    <row r="858" s="6" customFormat="1" ht="11.25"/>
    <row r="859" s="6" customFormat="1" ht="11.25"/>
    <row r="860" s="6" customFormat="1" ht="11.25"/>
    <row r="861" s="6" customFormat="1" ht="11.25"/>
    <row r="862" s="6" customFormat="1" ht="11.25"/>
    <row r="863" s="6" customFormat="1" ht="11.25"/>
    <row r="864" s="6" customFormat="1" ht="11.25"/>
    <row r="865" s="6" customFormat="1" ht="11.25"/>
    <row r="866" s="6" customFormat="1" ht="11.25"/>
    <row r="867" s="6" customFormat="1" ht="11.25"/>
    <row r="868" s="6" customFormat="1" ht="11.25"/>
    <row r="869" s="6" customFormat="1" ht="11.25"/>
    <row r="870" s="6" customFormat="1" ht="11.25"/>
    <row r="871" s="6" customFormat="1" ht="11.25"/>
    <row r="872" s="6" customFormat="1" ht="11.25"/>
    <row r="873" s="6" customFormat="1" ht="11.25"/>
    <row r="874" s="6" customFormat="1" ht="11.25"/>
    <row r="875" s="6" customFormat="1" ht="11.25"/>
    <row r="876" s="6" customFormat="1" ht="11.25"/>
    <row r="877" s="6" customFormat="1" ht="11.25"/>
    <row r="878" s="6" customFormat="1" ht="11.25"/>
    <row r="879" s="6" customFormat="1" ht="11.25"/>
    <row r="880" s="6" customFormat="1" ht="11.25"/>
    <row r="881" s="6" customFormat="1" ht="11.25"/>
    <row r="882" s="6" customFormat="1" ht="11.25"/>
    <row r="883" s="6" customFormat="1" ht="11.25"/>
    <row r="884" s="6" customFormat="1" ht="11.25"/>
    <row r="885" s="6" customFormat="1" ht="11.25"/>
    <row r="886" s="6" customFormat="1" ht="11.25"/>
    <row r="887" s="6" customFormat="1" ht="11.25"/>
    <row r="888" s="6" customFormat="1" ht="11.25"/>
    <row r="889" s="6" customFormat="1" ht="11.25"/>
    <row r="890" s="6" customFormat="1" ht="11.25"/>
    <row r="891" s="6" customFormat="1" ht="11.25"/>
    <row r="892" s="6" customFormat="1" ht="11.25"/>
    <row r="893" s="6" customFormat="1" ht="11.25"/>
    <row r="894" s="6" customFormat="1" ht="11.25"/>
    <row r="895" s="6" customFormat="1" ht="11.25"/>
    <row r="896" s="6" customFormat="1" ht="11.25"/>
    <row r="897" s="6" customFormat="1" ht="11.25"/>
    <row r="898" s="6" customFormat="1" ht="11.25"/>
    <row r="899" s="6" customFormat="1" ht="11.25"/>
    <row r="900" s="6" customFormat="1" ht="11.25"/>
    <row r="901" s="6" customFormat="1" ht="11.25"/>
    <row r="902" s="6" customFormat="1" ht="11.25"/>
    <row r="903" s="6" customFormat="1" ht="11.25"/>
    <row r="904" s="6" customFormat="1" ht="11.25"/>
    <row r="905" s="6" customFormat="1" ht="11.25"/>
    <row r="906" s="6" customFormat="1" ht="11.25"/>
    <row r="907" s="6" customFormat="1" ht="11.25"/>
    <row r="908" s="6" customFormat="1" ht="11.25"/>
    <row r="909" s="6" customFormat="1" ht="11.25"/>
    <row r="910" s="6" customFormat="1" ht="11.25"/>
    <row r="911" s="6" customFormat="1" ht="11.25"/>
    <row r="912" s="6" customFormat="1" ht="11.25"/>
    <row r="913" s="6" customFormat="1" ht="11.25"/>
    <row r="914" s="6" customFormat="1" ht="11.25"/>
    <row r="915" s="6" customFormat="1" ht="11.25"/>
    <row r="916" s="6" customFormat="1" ht="11.25"/>
    <row r="917" s="6" customFormat="1" ht="11.25"/>
    <row r="918" s="6" customFormat="1" ht="11.25"/>
    <row r="919" s="6" customFormat="1" ht="11.25"/>
    <row r="920" s="6" customFormat="1" ht="11.25"/>
    <row r="921" s="6" customFormat="1" ht="11.25"/>
    <row r="922" s="6" customFormat="1" ht="11.25"/>
    <row r="923" s="6" customFormat="1" ht="11.25"/>
    <row r="924" s="6" customFormat="1" ht="11.25"/>
    <row r="925" s="6" customFormat="1" ht="11.25"/>
    <row r="926" s="6" customFormat="1" ht="11.25"/>
    <row r="927" s="6" customFormat="1" ht="11.25"/>
    <row r="928" s="6" customFormat="1" ht="11.25"/>
    <row r="929" s="6" customFormat="1" ht="11.25"/>
    <row r="930" s="6" customFormat="1" ht="11.25"/>
    <row r="931" s="6" customFormat="1" ht="11.25"/>
    <row r="932" s="6" customFormat="1" ht="11.25"/>
    <row r="933" s="6" customFormat="1" ht="11.25"/>
    <row r="934" s="6" customFormat="1" ht="11.25"/>
    <row r="935" s="6" customFormat="1" ht="11.25"/>
    <row r="936" s="6" customFormat="1" ht="11.25"/>
    <row r="937" s="6" customFormat="1" ht="11.25"/>
    <row r="938" s="6" customFormat="1" ht="11.25"/>
    <row r="939" s="6" customFormat="1" ht="11.25"/>
    <row r="940" s="6" customFormat="1" ht="11.25"/>
    <row r="941" s="6" customFormat="1" ht="11.25"/>
    <row r="942" s="6" customFormat="1" ht="11.25"/>
    <row r="943" s="6" customFormat="1" ht="11.25"/>
    <row r="944" s="6" customFormat="1" ht="11.25"/>
    <row r="945" s="6" customFormat="1" ht="11.25"/>
    <row r="946" s="6" customFormat="1" ht="11.25"/>
    <row r="947" s="6" customFormat="1" ht="11.25"/>
    <row r="948" s="6" customFormat="1" ht="11.25"/>
    <row r="949" s="6" customFormat="1" ht="11.25"/>
    <row r="950" s="6" customFormat="1" ht="11.25"/>
    <row r="951" s="6" customFormat="1" ht="11.25"/>
    <row r="952" s="6" customFormat="1" ht="11.25"/>
    <row r="953" s="6" customFormat="1" ht="11.25"/>
    <row r="954" s="6" customFormat="1" ht="11.25"/>
    <row r="955" s="6" customFormat="1" ht="11.25"/>
    <row r="956" s="6" customFormat="1" ht="11.25"/>
    <row r="957" s="6" customFormat="1" ht="11.25"/>
    <row r="958" s="6" customFormat="1" ht="11.25"/>
    <row r="959" s="6" customFormat="1" ht="11.25"/>
    <row r="960" s="6" customFormat="1" ht="11.25"/>
    <row r="961" s="6" customFormat="1" ht="11.25"/>
    <row r="962" s="6" customFormat="1" ht="11.25"/>
    <row r="963" s="6" customFormat="1" ht="11.25"/>
    <row r="964" s="6" customFormat="1" ht="11.25"/>
    <row r="965" s="6" customFormat="1" ht="11.25"/>
    <row r="966" s="6" customFormat="1" ht="11.25"/>
    <row r="967" s="6" customFormat="1" ht="11.25"/>
    <row r="968" s="6" customFormat="1" ht="11.25"/>
    <row r="969" s="6" customFormat="1" ht="11.25"/>
    <row r="970" s="6" customFormat="1" ht="11.25"/>
    <row r="971" s="6" customFormat="1" ht="11.25"/>
    <row r="972" s="6" customFormat="1" ht="11.25"/>
    <row r="973" s="6" customFormat="1" ht="11.25"/>
    <row r="974" s="6" customFormat="1" ht="11.25"/>
    <row r="975" s="6" customFormat="1" ht="11.25"/>
    <row r="976" s="6" customFormat="1" ht="11.25"/>
    <row r="977" s="6" customFormat="1" ht="11.25"/>
    <row r="978" s="6" customFormat="1" ht="11.25"/>
    <row r="979" s="6" customFormat="1" ht="11.25"/>
    <row r="980" s="6" customFormat="1" ht="11.25"/>
    <row r="981" s="6" customFormat="1" ht="11.25"/>
    <row r="982" s="6" customFormat="1" ht="11.25"/>
    <row r="983" s="6" customFormat="1" ht="11.25"/>
    <row r="984" s="6" customFormat="1" ht="11.25"/>
    <row r="985" s="6" customFormat="1" ht="11.25"/>
    <row r="986" s="6" customFormat="1" ht="11.25"/>
    <row r="987" s="6" customFormat="1" ht="11.25"/>
    <row r="988" s="6" customFormat="1" ht="11.25"/>
    <row r="989" s="6" customFormat="1" ht="11.25"/>
    <row r="990" s="6" customFormat="1" ht="11.25"/>
    <row r="991" s="6" customFormat="1" ht="11.25"/>
    <row r="992" s="6" customFormat="1" ht="11.25"/>
    <row r="993" s="6" customFormat="1" ht="11.25"/>
    <row r="994" s="6" customFormat="1" ht="11.25"/>
    <row r="995" s="6" customFormat="1" ht="11.25"/>
    <row r="996" s="6" customFormat="1" ht="11.25"/>
    <row r="997" s="6" customFormat="1" ht="11.25"/>
    <row r="998" s="6" customFormat="1" ht="11.25"/>
    <row r="999" s="6" customFormat="1" ht="11.25"/>
    <row r="1000" s="6" customFormat="1" ht="11.25"/>
    <row r="1001" s="6" customFormat="1" ht="11.25"/>
    <row r="1002" s="6" customFormat="1" ht="11.25"/>
    <row r="1003" s="6" customFormat="1" ht="11.25"/>
    <row r="1004" s="6" customFormat="1" ht="11.25"/>
    <row r="1005" s="6" customFormat="1" ht="11.25"/>
    <row r="1006" s="6" customFormat="1" ht="11.25"/>
    <row r="1007" s="6" customFormat="1" ht="11.25"/>
    <row r="1008" s="6" customFormat="1" ht="11.25"/>
    <row r="1009" s="6" customFormat="1" ht="11.25"/>
    <row r="1010" s="6" customFormat="1" ht="11.25"/>
    <row r="1011" s="6" customFormat="1" ht="11.25"/>
    <row r="1012" s="6" customFormat="1" ht="11.25"/>
    <row r="1013" s="6" customFormat="1" ht="11.25"/>
    <row r="1014" s="6" customFormat="1" ht="11.25"/>
    <row r="1015" s="6" customFormat="1" ht="11.25"/>
    <row r="1016" s="6" customFormat="1" ht="11.25"/>
    <row r="1017" s="6" customFormat="1" ht="11.25"/>
    <row r="1018" s="6" customFormat="1" ht="11.25"/>
    <row r="1019" s="6" customFormat="1" ht="11.25"/>
    <row r="1020" s="6" customFormat="1" ht="11.25"/>
    <row r="1021" s="6" customFormat="1" ht="11.25"/>
    <row r="1022" s="6" customFormat="1" ht="11.25"/>
    <row r="1023" s="6" customFormat="1" ht="11.25"/>
    <row r="1024" s="6" customFormat="1" ht="11.25"/>
    <row r="1025" s="6" customFormat="1" ht="11.25"/>
    <row r="1026" s="6" customFormat="1" ht="11.25"/>
    <row r="1027" s="6" customFormat="1" ht="11.25"/>
    <row r="1028" s="6" customFormat="1" ht="11.25"/>
    <row r="1029" s="6" customFormat="1" ht="11.25"/>
    <row r="1030" s="6" customFormat="1" ht="11.25"/>
    <row r="1031" s="6" customFormat="1" ht="11.25"/>
    <row r="1032" s="6" customFormat="1" ht="11.25"/>
    <row r="1033" s="6" customFormat="1" ht="11.25"/>
    <row r="1034" s="6" customFormat="1" ht="11.25"/>
    <row r="1035" s="6" customFormat="1" ht="11.25"/>
    <row r="1036" s="6" customFormat="1" ht="11.25"/>
    <row r="1037" s="6" customFormat="1" ht="11.25"/>
    <row r="1038" s="6" customFormat="1" ht="11.25"/>
    <row r="1039" s="6" customFormat="1" ht="11.25"/>
    <row r="1040" s="6" customFormat="1" ht="11.25"/>
    <row r="1041" s="6" customFormat="1" ht="11.25"/>
    <row r="1042" s="6" customFormat="1" ht="11.25"/>
    <row r="1043" s="6" customFormat="1" ht="11.25"/>
    <row r="1044" s="6" customFormat="1" ht="11.25"/>
    <row r="1045" s="6" customFormat="1" ht="11.25"/>
    <row r="1046" s="6" customFormat="1" ht="11.25"/>
    <row r="1047" s="6" customFormat="1" ht="11.25"/>
    <row r="1048" s="6" customFormat="1" ht="11.25"/>
    <row r="1049" s="6" customFormat="1" ht="11.25"/>
    <row r="1050" s="6" customFormat="1" ht="11.25"/>
    <row r="1051" s="6" customFormat="1" ht="11.25"/>
    <row r="1052" s="6" customFormat="1" ht="11.25"/>
    <row r="1053" s="6" customFormat="1" ht="11.25"/>
    <row r="1054" s="6" customFormat="1" ht="11.25"/>
    <row r="1055" s="6" customFormat="1" ht="11.25"/>
    <row r="1056" s="6" customFormat="1" ht="11.25"/>
    <row r="1057" s="6" customFormat="1" ht="11.25"/>
    <row r="1058" s="6" customFormat="1" ht="11.25"/>
    <row r="1059" s="6" customFormat="1" ht="11.25"/>
    <row r="1060" s="6" customFormat="1" ht="11.25"/>
    <row r="1061" s="6" customFormat="1" ht="11.25"/>
    <row r="1062" s="6" customFormat="1" ht="11.25"/>
    <row r="1063" s="6" customFormat="1" ht="11.25"/>
    <row r="1064" s="6" customFormat="1" ht="11.25"/>
    <row r="1065" s="6" customFormat="1" ht="11.25"/>
    <row r="1066" s="6" customFormat="1" ht="11.25"/>
    <row r="1067" s="6" customFormat="1" ht="11.25"/>
    <row r="1068" s="6" customFormat="1" ht="11.25"/>
    <row r="1069" s="6" customFormat="1" ht="11.25"/>
    <row r="1070" s="6" customFormat="1" ht="11.25"/>
    <row r="1071" s="6" customFormat="1" ht="11.25"/>
    <row r="1072" s="6" customFormat="1" ht="11.25"/>
    <row r="1073" s="6" customFormat="1" ht="11.25"/>
    <row r="1074" s="6" customFormat="1" ht="11.25"/>
    <row r="1075" s="6" customFormat="1" ht="11.25"/>
    <row r="1076" s="6" customFormat="1" ht="11.25"/>
    <row r="1077" s="6" customFormat="1" ht="11.25"/>
    <row r="1078" s="6" customFormat="1" ht="11.25"/>
    <row r="1079" s="6" customFormat="1" ht="11.25"/>
    <row r="1080" s="6" customFormat="1" ht="11.25"/>
    <row r="1081" s="6" customFormat="1" ht="11.25"/>
    <row r="1082" s="6" customFormat="1" ht="11.25"/>
    <row r="1083" s="6" customFormat="1" ht="11.25"/>
    <row r="1084" s="6" customFormat="1" ht="11.25"/>
    <row r="1085" s="6" customFormat="1" ht="11.25"/>
    <row r="1086" s="6" customFormat="1" ht="11.25"/>
    <row r="1087" s="6" customFormat="1" ht="11.25"/>
    <row r="1088" s="6" customFormat="1" ht="11.25"/>
    <row r="1089" s="6" customFormat="1" ht="11.25"/>
    <row r="1090" s="6" customFormat="1" ht="11.25"/>
    <row r="1091" s="6" customFormat="1" ht="11.25"/>
    <row r="1092" s="6" customFormat="1" ht="11.25"/>
    <row r="1093" s="6" customFormat="1" ht="11.25"/>
    <row r="1094" s="6" customFormat="1" ht="11.25"/>
    <row r="1095" s="6" customFormat="1" ht="11.25"/>
    <row r="1096" s="6" customFormat="1" ht="11.25"/>
    <row r="1097" s="6" customFormat="1" ht="11.25"/>
    <row r="1098" s="6" customFormat="1" ht="11.25"/>
    <row r="1099" s="6" customFormat="1" ht="11.25"/>
    <row r="1100" s="6" customFormat="1" ht="11.25"/>
    <row r="1101" s="6" customFormat="1" ht="11.25"/>
    <row r="1102" s="6" customFormat="1" ht="11.25"/>
    <row r="1103" s="6" customFormat="1" ht="11.25"/>
    <row r="1104" s="6" customFormat="1" ht="11.25"/>
    <row r="1105" s="6" customFormat="1" ht="11.25"/>
    <row r="1106" s="6" customFormat="1" ht="11.25"/>
    <row r="1107" s="6" customFormat="1" ht="11.25"/>
    <row r="1108" s="6" customFormat="1" ht="11.25"/>
    <row r="1109" s="6" customFormat="1" ht="11.25"/>
    <row r="1110" s="6" customFormat="1" ht="11.25"/>
    <row r="1111" s="6" customFormat="1" ht="11.25"/>
    <row r="1112" s="6" customFormat="1" ht="11.25"/>
    <row r="1113" s="6" customFormat="1" ht="11.25"/>
    <row r="1114" s="6" customFormat="1" ht="11.25"/>
    <row r="1115" s="6" customFormat="1" ht="11.25"/>
    <row r="1116" s="6" customFormat="1" ht="11.25"/>
    <row r="1117" s="6" customFormat="1" ht="11.25"/>
    <row r="1118" s="6" customFormat="1" ht="11.25"/>
    <row r="1119" s="6" customFormat="1" ht="11.25"/>
    <row r="1120" s="6" customFormat="1" ht="11.25"/>
    <row r="1121" s="6" customFormat="1" ht="11.25"/>
    <row r="1122" s="6" customFormat="1" ht="11.25"/>
    <row r="1123" s="6" customFormat="1" ht="11.25"/>
    <row r="1124" s="6" customFormat="1" ht="11.25"/>
    <row r="1125" s="6" customFormat="1" ht="11.25"/>
    <row r="1126" s="6" customFormat="1" ht="11.25"/>
    <row r="1127" s="6" customFormat="1" ht="11.25"/>
    <row r="1128" s="6" customFormat="1" ht="11.25"/>
    <row r="1129" s="6" customFormat="1" ht="11.25"/>
    <row r="1130" s="6" customFormat="1" ht="11.25"/>
    <row r="1131" s="6" customFormat="1" ht="11.25"/>
    <row r="1132" s="6" customFormat="1" ht="11.25"/>
    <row r="1133" s="6" customFormat="1" ht="11.25"/>
    <row r="1134" s="6" customFormat="1" ht="11.25"/>
    <row r="1135" s="6" customFormat="1" ht="11.25"/>
    <row r="1136" s="6" customFormat="1" ht="11.25"/>
    <row r="1137" s="6" customFormat="1" ht="11.25"/>
    <row r="1138" s="6" customFormat="1" ht="11.25"/>
    <row r="1139" s="6" customFormat="1" ht="11.25"/>
    <row r="1140" s="6" customFormat="1" ht="11.25"/>
    <row r="1141" s="6" customFormat="1" ht="11.25"/>
    <row r="1142" s="6" customFormat="1" ht="11.25"/>
    <row r="1143" s="6" customFormat="1" ht="11.25"/>
    <row r="1144" s="6" customFormat="1" ht="11.25"/>
    <row r="1145" s="6" customFormat="1" ht="11.25"/>
    <row r="1146" s="6" customFormat="1" ht="11.25"/>
    <row r="1147" s="6" customFormat="1" ht="11.25"/>
    <row r="1148" s="6" customFormat="1" ht="11.25"/>
    <row r="1149" s="6" customFormat="1" ht="11.25"/>
    <row r="1150" s="6" customFormat="1" ht="11.25"/>
  </sheetData>
  <mergeCells count="18">
    <mergeCell ref="A32:B32"/>
    <mergeCell ref="C1:H4"/>
    <mergeCell ref="C5:E5"/>
    <mergeCell ref="F5:H5"/>
    <mergeCell ref="C6:E6"/>
    <mergeCell ref="F6:H6"/>
    <mergeCell ref="A1:B7"/>
    <mergeCell ref="C9:G9"/>
    <mergeCell ref="I16:I17"/>
    <mergeCell ref="A23:I23"/>
    <mergeCell ref="A21:B21"/>
    <mergeCell ref="A18:I18"/>
    <mergeCell ref="D16:F16"/>
    <mergeCell ref="A16:A17"/>
    <mergeCell ref="B16:B17"/>
    <mergeCell ref="C16:C17"/>
    <mergeCell ref="G16:G17"/>
    <mergeCell ref="H16:H1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12"/>
  <sheetViews>
    <sheetView showGridLines="0" zoomScale="75" workbookViewId="0">
      <selection activeCell="F44" sqref="F44"/>
    </sheetView>
  </sheetViews>
  <sheetFormatPr baseColWidth="10" defaultRowHeight="12.75"/>
  <cols>
    <col min="1" max="1" width="7.5703125" style="2" customWidth="1"/>
    <col min="2" max="2" width="21.140625" style="2" customWidth="1"/>
    <col min="3" max="3" width="23.28515625" style="2" customWidth="1"/>
    <col min="4" max="4" width="18.42578125" style="2" customWidth="1"/>
    <col min="5" max="8" width="11.42578125" style="2"/>
    <col min="9" max="9" width="16.140625" style="2" customWidth="1"/>
    <col min="10" max="16384" width="11.42578125" style="2"/>
  </cols>
  <sheetData>
    <row r="1" spans="1:11" ht="15.75" customHeight="1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1" ht="15.75" customHeight="1">
      <c r="A2" s="270"/>
      <c r="B2" s="270"/>
      <c r="C2" s="273"/>
      <c r="D2" s="274"/>
      <c r="E2" s="274"/>
      <c r="F2" s="274"/>
      <c r="G2" s="274"/>
      <c r="H2" s="274"/>
      <c r="I2" s="176"/>
    </row>
    <row r="3" spans="1:11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1">
      <c r="A4" s="270"/>
      <c r="B4" s="270"/>
      <c r="C4" s="275"/>
      <c r="D4" s="276"/>
      <c r="E4" s="276"/>
      <c r="F4" s="276"/>
      <c r="G4" s="276"/>
      <c r="H4" s="276"/>
      <c r="I4" s="214" t="s">
        <v>337</v>
      </c>
    </row>
    <row r="5" spans="1:11" ht="13.5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1" ht="13.5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1" s="19" customFormat="1" ht="22.5">
      <c r="A7" s="270"/>
      <c r="B7" s="270"/>
      <c r="C7" s="177"/>
      <c r="D7" s="177"/>
      <c r="E7" s="177"/>
      <c r="F7" s="178"/>
      <c r="G7" s="178"/>
      <c r="H7" s="178"/>
      <c r="I7" s="177"/>
      <c r="J7" s="17"/>
      <c r="K7" s="18"/>
    </row>
    <row r="8" spans="1:11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s="8" customFormat="1" ht="15" customHeight="1">
      <c r="A9" s="330" t="s">
        <v>133</v>
      </c>
      <c r="B9" s="330"/>
      <c r="C9" s="333" t="str">
        <f>'POA-01'!C9</f>
        <v>LABORATORIO AMBIENTAL</v>
      </c>
      <c r="D9" s="333"/>
      <c r="E9" s="333"/>
      <c r="F9" s="333"/>
      <c r="G9" s="333"/>
      <c r="H9" s="69"/>
      <c r="I9" s="69"/>
    </row>
    <row r="10" spans="1:11" s="8" customFormat="1" ht="14.25">
      <c r="A10" s="7" t="s">
        <v>7</v>
      </c>
      <c r="B10" s="7"/>
      <c r="C10" s="22" t="str">
        <f>'POA-01'!C10:H10</f>
        <v>CALIDAD DEL AGUA</v>
      </c>
      <c r="E10" s="13"/>
      <c r="F10" s="13"/>
      <c r="G10" s="13"/>
      <c r="H10" s="13"/>
      <c r="I10" s="13"/>
      <c r="J10" s="13"/>
      <c r="K10" s="9"/>
    </row>
    <row r="11" spans="1:11" s="8" customFormat="1" ht="15" customHeight="1">
      <c r="A11" s="7"/>
      <c r="B11" s="7"/>
      <c r="C11" s="7"/>
      <c r="D11" s="13"/>
      <c r="E11" s="13"/>
      <c r="F11" s="13"/>
      <c r="G11" s="13"/>
      <c r="H11" s="13"/>
      <c r="I11" s="13"/>
      <c r="J11" s="13"/>
      <c r="K11" s="9"/>
    </row>
    <row r="12" spans="1:11" s="8" customFormat="1" ht="14.25">
      <c r="A12" s="9" t="s">
        <v>8</v>
      </c>
      <c r="B12" s="9"/>
      <c r="C12" s="23">
        <f>'POA-01'!C11</f>
        <v>936405601</v>
      </c>
      <c r="D12" s="13"/>
      <c r="E12" s="13"/>
      <c r="F12" s="13"/>
      <c r="G12" s="13"/>
      <c r="H12" s="13"/>
      <c r="I12" s="13"/>
      <c r="J12" s="13"/>
      <c r="K12" s="9"/>
    </row>
    <row r="13" spans="1:11" s="8" customFormat="1" ht="14.25">
      <c r="A13" s="9" t="s">
        <v>10</v>
      </c>
      <c r="B13" s="9"/>
      <c r="C13" s="24">
        <f>'POA-01'!C12</f>
        <v>0</v>
      </c>
      <c r="D13" s="13"/>
      <c r="E13" s="13"/>
      <c r="F13" s="13"/>
      <c r="G13" s="13"/>
      <c r="H13" s="13"/>
      <c r="I13" s="13"/>
      <c r="J13" s="13"/>
      <c r="K13" s="9"/>
    </row>
    <row r="14" spans="1:11" s="8" customFormat="1" ht="14.25">
      <c r="A14" s="9" t="s">
        <v>9</v>
      </c>
      <c r="B14" s="9"/>
      <c r="C14" s="24">
        <f>'POA-01'!C13</f>
        <v>936405601</v>
      </c>
      <c r="D14" s="13"/>
      <c r="E14" s="13"/>
      <c r="F14" s="13"/>
      <c r="G14" s="13"/>
      <c r="H14" s="13"/>
      <c r="I14" s="13"/>
      <c r="J14" s="13"/>
      <c r="K14" s="9"/>
    </row>
    <row r="15" spans="1:11" s="6" customFormat="1" ht="21.75" customHeight="1"/>
    <row r="16" spans="1:11" s="10" customFormat="1" thickBot="1">
      <c r="A16" s="14" t="s">
        <v>46</v>
      </c>
      <c r="B16" s="14"/>
      <c r="D16" s="11" t="s">
        <v>47</v>
      </c>
    </row>
    <row r="17" spans="1:4" s="6" customFormat="1" ht="12.75" customHeight="1" thickBot="1">
      <c r="A17" s="51" t="s">
        <v>48</v>
      </c>
      <c r="B17" s="359" t="s">
        <v>33</v>
      </c>
      <c r="C17" s="360"/>
      <c r="D17" s="52" t="s">
        <v>25</v>
      </c>
    </row>
    <row r="18" spans="1:4" s="6" customFormat="1" ht="11.45" customHeight="1">
      <c r="A18" s="53">
        <v>2</v>
      </c>
      <c r="B18" s="361" t="s">
        <v>128</v>
      </c>
      <c r="C18" s="362"/>
      <c r="D18" s="54">
        <f>SUM(D19:D36)</f>
        <v>84596510</v>
      </c>
    </row>
    <row r="19" spans="1:4" s="6" customFormat="1" ht="11.25">
      <c r="A19" s="55" t="s">
        <v>110</v>
      </c>
      <c r="B19" s="357" t="s">
        <v>109</v>
      </c>
      <c r="C19" s="358"/>
      <c r="D19" s="48">
        <f>6012545+5794412+12789553</f>
        <v>24596510</v>
      </c>
    </row>
    <row r="20" spans="1:4" s="6" customFormat="1" ht="11.25">
      <c r="A20" s="55" t="s">
        <v>111</v>
      </c>
      <c r="B20" s="357" t="s">
        <v>112</v>
      </c>
      <c r="C20" s="358"/>
      <c r="D20" s="48">
        <v>0</v>
      </c>
    </row>
    <row r="21" spans="1:4" s="6" customFormat="1" ht="11.25">
      <c r="A21" s="55" t="s">
        <v>113</v>
      </c>
      <c r="B21" s="357" t="s">
        <v>120</v>
      </c>
      <c r="C21" s="358"/>
      <c r="D21" s="48">
        <v>0</v>
      </c>
    </row>
    <row r="22" spans="1:4" s="6" customFormat="1" ht="11.25">
      <c r="A22" s="55" t="s">
        <v>114</v>
      </c>
      <c r="B22" s="357" t="s">
        <v>121</v>
      </c>
      <c r="C22" s="358"/>
      <c r="D22" s="48">
        <v>60000000</v>
      </c>
    </row>
    <row r="23" spans="1:4" s="6" customFormat="1" ht="11.25">
      <c r="A23" s="55" t="s">
        <v>115</v>
      </c>
      <c r="B23" s="357" t="s">
        <v>129</v>
      </c>
      <c r="C23" s="358"/>
      <c r="D23" s="48">
        <v>0</v>
      </c>
    </row>
    <row r="24" spans="1:4" s="6" customFormat="1" ht="11.25">
      <c r="A24" s="55" t="s">
        <v>116</v>
      </c>
      <c r="B24" s="357" t="s">
        <v>122</v>
      </c>
      <c r="C24" s="358"/>
      <c r="D24" s="48">
        <v>0</v>
      </c>
    </row>
    <row r="25" spans="1:4" s="6" customFormat="1" ht="11.25">
      <c r="A25" s="55" t="s">
        <v>117</v>
      </c>
      <c r="B25" s="357" t="s">
        <v>123</v>
      </c>
      <c r="C25" s="358"/>
      <c r="D25" s="48">
        <v>0</v>
      </c>
    </row>
    <row r="26" spans="1:4" s="6" customFormat="1" ht="11.25">
      <c r="A26" s="55" t="s">
        <v>118</v>
      </c>
      <c r="B26" s="357" t="s">
        <v>124</v>
      </c>
      <c r="C26" s="358"/>
      <c r="D26" s="48">
        <v>0</v>
      </c>
    </row>
    <row r="27" spans="1:4" s="6" customFormat="1" ht="11.25">
      <c r="A27" s="55" t="s">
        <v>119</v>
      </c>
      <c r="B27" s="357" t="s">
        <v>175</v>
      </c>
      <c r="C27" s="358"/>
      <c r="D27" s="48">
        <v>0</v>
      </c>
    </row>
    <row r="28" spans="1:4" s="6" customFormat="1" ht="11.25">
      <c r="A28" s="55">
        <v>2.12</v>
      </c>
      <c r="B28" s="92" t="s">
        <v>149</v>
      </c>
      <c r="C28" s="91"/>
      <c r="D28" s="48">
        <v>0</v>
      </c>
    </row>
    <row r="29" spans="1:4" s="6" customFormat="1" ht="11.25">
      <c r="A29" s="55">
        <v>2.12</v>
      </c>
      <c r="B29" s="357" t="s">
        <v>125</v>
      </c>
      <c r="C29" s="358"/>
      <c r="D29" s="48">
        <v>0</v>
      </c>
    </row>
    <row r="30" spans="1:4" s="6" customFormat="1" ht="11.25">
      <c r="A30" s="55">
        <v>2.13</v>
      </c>
      <c r="B30" s="357" t="s">
        <v>126</v>
      </c>
      <c r="C30" s="358"/>
      <c r="D30" s="48">
        <v>0</v>
      </c>
    </row>
    <row r="31" spans="1:4" s="6" customFormat="1" ht="11.25">
      <c r="A31" s="55">
        <v>2.14</v>
      </c>
      <c r="B31" s="357" t="s">
        <v>127</v>
      </c>
      <c r="C31" s="358"/>
      <c r="D31" s="48">
        <v>0</v>
      </c>
    </row>
    <row r="32" spans="1:4" s="6" customFormat="1" ht="11.25">
      <c r="A32" s="55">
        <v>2.15</v>
      </c>
      <c r="B32" s="357" t="s">
        <v>130</v>
      </c>
      <c r="C32" s="358"/>
      <c r="D32" s="48">
        <v>0</v>
      </c>
    </row>
    <row r="33" spans="1:4" s="6" customFormat="1" ht="11.25">
      <c r="A33" s="55">
        <v>2.16</v>
      </c>
      <c r="B33" s="357" t="s">
        <v>150</v>
      </c>
      <c r="C33" s="358"/>
      <c r="D33" s="48">
        <v>0</v>
      </c>
    </row>
    <row r="34" spans="1:4" s="6" customFormat="1" ht="11.25">
      <c r="A34" s="55"/>
      <c r="B34" s="357"/>
      <c r="C34" s="358"/>
      <c r="D34" s="48"/>
    </row>
    <row r="35" spans="1:4" s="6" customFormat="1" ht="11.25">
      <c r="A35" s="55"/>
      <c r="B35" s="357"/>
      <c r="C35" s="358"/>
      <c r="D35" s="48"/>
    </row>
    <row r="36" spans="1:4" s="6" customFormat="1" ht="12" thickBot="1">
      <c r="A36" s="56"/>
      <c r="B36" s="355"/>
      <c r="C36" s="356"/>
      <c r="D36" s="49"/>
    </row>
    <row r="37" spans="1:4" s="6" customFormat="1" ht="11.25">
      <c r="A37" s="26"/>
    </row>
    <row r="38" spans="1:4" s="6" customFormat="1" ht="11.25"/>
    <row r="39" spans="1:4" s="6" customFormat="1" ht="11.25"/>
    <row r="40" spans="1:4" s="6" customFormat="1" ht="11.25"/>
    <row r="41" spans="1:4" s="6" customFormat="1" ht="11.25"/>
    <row r="42" spans="1:4" s="6" customFormat="1" ht="11.25"/>
    <row r="43" spans="1:4" s="6" customFormat="1" ht="11.25"/>
    <row r="44" spans="1:4" s="6" customFormat="1" ht="11.25"/>
    <row r="45" spans="1:4" s="6" customFormat="1" ht="11.25"/>
    <row r="46" spans="1:4" s="6" customFormat="1" ht="11.25"/>
    <row r="47" spans="1:4" s="6" customFormat="1" ht="11.25"/>
    <row r="48" spans="1:4" s="6" customFormat="1" ht="11.25"/>
    <row r="49" s="6" customFormat="1" ht="11.25"/>
    <row r="50" s="6" customFormat="1" ht="11.25"/>
    <row r="51" s="6" customFormat="1" ht="11.25"/>
    <row r="52" s="6" customFormat="1" ht="11.25"/>
    <row r="53" s="6" customFormat="1" ht="11.25"/>
    <row r="54" s="6" customFormat="1" ht="11.25"/>
    <row r="55" s="6" customFormat="1" ht="11.25"/>
    <row r="56" s="6" customFormat="1" ht="11.25"/>
    <row r="57" s="6" customFormat="1" ht="11.25"/>
    <row r="58" s="6" customFormat="1" ht="11.25"/>
    <row r="59" s="6" customFormat="1" ht="11.25"/>
    <row r="60" s="6" customFormat="1" ht="11.25"/>
    <row r="61" s="6" customFormat="1" ht="11.25"/>
    <row r="62" s="6" customFormat="1" ht="11.25"/>
    <row r="63" s="6" customFormat="1" ht="11.25"/>
    <row r="64" s="6" customFormat="1" ht="11.25"/>
    <row r="65" s="6" customFormat="1" ht="11.25"/>
    <row r="66" s="6" customFormat="1" ht="11.25"/>
    <row r="67" s="6" customFormat="1" ht="11.25"/>
    <row r="68" s="6" customFormat="1" ht="11.25"/>
    <row r="69" s="6" customFormat="1" ht="11.25"/>
    <row r="70" s="6" customFormat="1" ht="11.25"/>
    <row r="71" s="6" customFormat="1" ht="11.25"/>
    <row r="72" s="6" customFormat="1" ht="11.25"/>
    <row r="73" s="6" customFormat="1" ht="11.25"/>
    <row r="74" s="6" customFormat="1" ht="11.25"/>
    <row r="75" s="6" customFormat="1" ht="11.25"/>
    <row r="76" s="6" customFormat="1" ht="11.25"/>
    <row r="77" s="6" customFormat="1" ht="11.25"/>
    <row r="78" s="6" customFormat="1" ht="11.25"/>
    <row r="79" s="6" customFormat="1" ht="11.25"/>
    <row r="80" s="6" customFormat="1" ht="11.25"/>
    <row r="81" s="6" customFormat="1" ht="11.25"/>
    <row r="82" s="6" customFormat="1" ht="11.25"/>
    <row r="83" s="6" customFormat="1" ht="11.25"/>
    <row r="84" s="6" customFormat="1" ht="11.25"/>
    <row r="85" s="6" customFormat="1" ht="11.25"/>
    <row r="86" s="6" customFormat="1" ht="11.25"/>
    <row r="87" s="6" customFormat="1" ht="11.25"/>
    <row r="88" s="6" customFormat="1" ht="11.25"/>
    <row r="89" s="6" customFormat="1" ht="11.25"/>
    <row r="90" s="6" customFormat="1" ht="11.25"/>
    <row r="91" s="6" customFormat="1" ht="11.25"/>
    <row r="92" s="6" customFormat="1" ht="11.25"/>
    <row r="93" s="6" customFormat="1" ht="11.25"/>
    <row r="94" s="6" customFormat="1" ht="11.25"/>
    <row r="95" s="6" customFormat="1" ht="11.25"/>
    <row r="96" s="6" customFormat="1" ht="11.25"/>
    <row r="97" s="6" customFormat="1" ht="11.25"/>
    <row r="98" s="6" customFormat="1" ht="11.25"/>
    <row r="99" s="6" customFormat="1" ht="11.25"/>
    <row r="100" s="6" customFormat="1" ht="11.25"/>
    <row r="101" s="6" customFormat="1" ht="11.25"/>
    <row r="102" s="6" customFormat="1" ht="11.25"/>
    <row r="103" s="6" customFormat="1" ht="11.25"/>
    <row r="104" s="6" customFormat="1" ht="11.25"/>
    <row r="105" s="6" customFormat="1" ht="11.25"/>
    <row r="106" s="6" customFormat="1" ht="11.25"/>
    <row r="107" s="6" customFormat="1" ht="11.25"/>
    <row r="108" s="6" customFormat="1" ht="11.25"/>
    <row r="109" s="6" customFormat="1" ht="11.25"/>
    <row r="110" s="6" customFormat="1" ht="11.25"/>
    <row r="111" s="6" customFormat="1" ht="11.25"/>
    <row r="112" s="6" customFormat="1" ht="11.25"/>
    <row r="113" s="6" customFormat="1" ht="11.25"/>
    <row r="114" s="6" customFormat="1" ht="11.25"/>
    <row r="115" s="6" customFormat="1" ht="11.25"/>
    <row r="116" s="6" customFormat="1" ht="11.25"/>
    <row r="117" s="6" customFormat="1" ht="11.25"/>
    <row r="118" s="6" customFormat="1" ht="11.25"/>
    <row r="119" s="6" customFormat="1" ht="11.25"/>
    <row r="120" s="6" customFormat="1" ht="11.25"/>
    <row r="121" s="6" customFormat="1" ht="11.25"/>
    <row r="122" s="6" customFormat="1" ht="11.25"/>
    <row r="123" s="6" customFormat="1" ht="11.25"/>
    <row r="124" s="6" customFormat="1" ht="11.25"/>
    <row r="125" s="6" customFormat="1" ht="11.25"/>
    <row r="126" s="6" customFormat="1" ht="11.25"/>
    <row r="127" s="6" customFormat="1" ht="11.25"/>
    <row r="128" s="6" customFormat="1" ht="11.25"/>
    <row r="129" s="6" customFormat="1" ht="11.25"/>
    <row r="130" s="6" customFormat="1" ht="11.25"/>
    <row r="131" s="6" customFormat="1" ht="11.25"/>
    <row r="132" s="6" customFormat="1" ht="11.25"/>
    <row r="133" s="6" customFormat="1" ht="11.25"/>
    <row r="134" s="6" customFormat="1" ht="11.25"/>
    <row r="135" s="6" customFormat="1" ht="11.25"/>
    <row r="136" s="6" customFormat="1" ht="11.25"/>
    <row r="137" s="6" customFormat="1" ht="11.25"/>
    <row r="138" s="6" customFormat="1" ht="11.25"/>
    <row r="139" s="6" customFormat="1" ht="11.25"/>
    <row r="140" s="6" customFormat="1" ht="11.25"/>
    <row r="141" s="6" customFormat="1" ht="11.25"/>
    <row r="142" s="6" customFormat="1" ht="11.25"/>
    <row r="143" s="6" customFormat="1" ht="11.25"/>
    <row r="144" s="6" customFormat="1" ht="11.25"/>
    <row r="145" s="6" customFormat="1" ht="11.25"/>
    <row r="146" s="6" customFormat="1" ht="11.25"/>
    <row r="147" s="6" customFormat="1" ht="11.25"/>
    <row r="148" s="6" customFormat="1" ht="11.25"/>
    <row r="149" s="6" customFormat="1" ht="11.25"/>
    <row r="150" s="6" customFormat="1" ht="11.25"/>
    <row r="151" s="6" customFormat="1" ht="11.25"/>
    <row r="152" s="6" customFormat="1" ht="11.25"/>
    <row r="153" s="6" customFormat="1" ht="11.25"/>
    <row r="154" s="6" customFormat="1" ht="11.25"/>
    <row r="155" s="6" customFormat="1" ht="11.25"/>
    <row r="156" s="6" customFormat="1" ht="11.25"/>
    <row r="157" s="6" customFormat="1" ht="11.25"/>
    <row r="158" s="6" customFormat="1" ht="11.25"/>
    <row r="159" s="6" customFormat="1" ht="11.25"/>
    <row r="160" s="6" customFormat="1" ht="11.25"/>
    <row r="161" s="6" customFormat="1" ht="11.25"/>
    <row r="162" s="6" customFormat="1" ht="11.25"/>
    <row r="163" s="6" customFormat="1" ht="11.25"/>
    <row r="164" s="6" customFormat="1" ht="11.25"/>
    <row r="165" s="6" customFormat="1" ht="11.25"/>
    <row r="166" s="6" customFormat="1" ht="11.25"/>
    <row r="167" s="6" customFormat="1" ht="11.25"/>
    <row r="168" s="6" customFormat="1" ht="11.25"/>
    <row r="169" s="6" customFormat="1" ht="11.25"/>
    <row r="170" s="6" customFormat="1" ht="11.25"/>
    <row r="171" s="6" customFormat="1" ht="11.25"/>
    <row r="172" s="6" customFormat="1" ht="11.25"/>
    <row r="173" s="6" customFormat="1" ht="11.25"/>
    <row r="174" s="6" customFormat="1" ht="11.25"/>
    <row r="175" s="6" customFormat="1" ht="11.25"/>
    <row r="176" s="6" customFormat="1" ht="11.25"/>
    <row r="177" s="6" customFormat="1" ht="11.25"/>
    <row r="178" s="6" customFormat="1" ht="11.25"/>
    <row r="179" s="6" customFormat="1" ht="11.25"/>
    <row r="180" s="6" customFormat="1" ht="11.25"/>
    <row r="181" s="6" customFormat="1" ht="11.25"/>
    <row r="182" s="6" customFormat="1" ht="11.25"/>
    <row r="183" s="6" customFormat="1" ht="11.25"/>
    <row r="184" s="6" customFormat="1" ht="11.25"/>
    <row r="185" s="6" customFormat="1" ht="11.25"/>
    <row r="186" s="6" customFormat="1" ht="11.25"/>
    <row r="187" s="6" customFormat="1" ht="11.25"/>
    <row r="188" s="6" customFormat="1" ht="11.25"/>
    <row r="189" s="6" customFormat="1" ht="11.25"/>
    <row r="190" s="6" customFormat="1" ht="11.25"/>
    <row r="191" s="6" customFormat="1" ht="11.25"/>
    <row r="192" s="6" customFormat="1" ht="11.25"/>
    <row r="193" s="6" customFormat="1" ht="11.25"/>
    <row r="194" s="6" customFormat="1" ht="11.25"/>
    <row r="195" s="6" customFormat="1" ht="11.25"/>
    <row r="196" s="6" customFormat="1" ht="11.25"/>
    <row r="197" s="6" customFormat="1" ht="11.25"/>
    <row r="198" s="6" customFormat="1" ht="11.25"/>
    <row r="199" s="6" customFormat="1" ht="11.25"/>
    <row r="200" s="6" customFormat="1" ht="11.25"/>
    <row r="201" s="6" customFormat="1" ht="11.25"/>
    <row r="202" s="6" customFormat="1" ht="11.25"/>
    <row r="203" s="6" customFormat="1" ht="11.25"/>
    <row r="204" s="6" customFormat="1" ht="11.25"/>
    <row r="205" s="6" customFormat="1" ht="11.25"/>
    <row r="206" s="6" customFormat="1" ht="11.25"/>
    <row r="207" s="6" customFormat="1" ht="11.25"/>
    <row r="208" s="6" customFormat="1" ht="11.25"/>
    <row r="209" s="6" customFormat="1" ht="11.25"/>
    <row r="210" s="6" customFormat="1" ht="11.25"/>
    <row r="211" s="6" customFormat="1" ht="11.25"/>
    <row r="212" s="6" customFormat="1" ht="11.25"/>
    <row r="213" s="6" customFormat="1" ht="11.25"/>
    <row r="214" s="6" customFormat="1" ht="11.25"/>
    <row r="215" s="6" customFormat="1" ht="11.25"/>
    <row r="216" s="6" customFormat="1" ht="11.25"/>
    <row r="217" s="6" customFormat="1" ht="11.25"/>
    <row r="218" s="6" customFormat="1" ht="11.25"/>
    <row r="219" s="6" customFormat="1" ht="11.25"/>
    <row r="220" s="6" customFormat="1" ht="11.25"/>
    <row r="221" s="6" customFormat="1" ht="11.25"/>
    <row r="222" s="6" customFormat="1" ht="11.25"/>
    <row r="223" s="6" customFormat="1" ht="11.25"/>
    <row r="224" s="6" customFormat="1" ht="11.25"/>
    <row r="225" s="6" customFormat="1" ht="11.25"/>
    <row r="226" s="6" customFormat="1" ht="11.25"/>
    <row r="227" s="6" customFormat="1" ht="11.25"/>
    <row r="228" s="6" customFormat="1" ht="11.25"/>
    <row r="229" s="6" customFormat="1" ht="11.25"/>
    <row r="230" s="6" customFormat="1" ht="11.25"/>
    <row r="231" s="6" customFormat="1" ht="11.25"/>
    <row r="232" s="6" customFormat="1" ht="11.25"/>
    <row r="233" s="6" customFormat="1" ht="11.25"/>
    <row r="234" s="6" customFormat="1" ht="11.25"/>
    <row r="235" s="6" customFormat="1" ht="11.25"/>
    <row r="236" s="6" customFormat="1" ht="11.25"/>
    <row r="237" s="6" customFormat="1" ht="11.25"/>
    <row r="238" s="6" customFormat="1" ht="11.25"/>
    <row r="239" s="6" customFormat="1" ht="11.25"/>
    <row r="240" s="6" customFormat="1" ht="11.25"/>
    <row r="241" s="6" customFormat="1" ht="11.25"/>
    <row r="242" s="6" customFormat="1" ht="11.25"/>
    <row r="243" s="6" customFormat="1" ht="11.25"/>
    <row r="244" s="6" customFormat="1" ht="11.25"/>
    <row r="245" s="6" customFormat="1" ht="11.25"/>
    <row r="246" s="6" customFormat="1" ht="11.25"/>
    <row r="247" s="6" customFormat="1" ht="11.25"/>
    <row r="248" s="6" customFormat="1" ht="11.25"/>
    <row r="249" s="6" customFormat="1" ht="11.25"/>
    <row r="250" s="6" customFormat="1" ht="11.25"/>
    <row r="251" s="6" customFormat="1" ht="11.25"/>
    <row r="252" s="6" customFormat="1" ht="11.25"/>
    <row r="253" s="6" customFormat="1" ht="11.25"/>
    <row r="254" s="6" customFormat="1" ht="11.25"/>
    <row r="255" s="6" customFormat="1" ht="11.25"/>
    <row r="256" s="6" customFormat="1" ht="11.25"/>
    <row r="257" s="6" customFormat="1" ht="11.25"/>
    <row r="258" s="6" customFormat="1" ht="11.25"/>
    <row r="259" s="6" customFormat="1" ht="11.25"/>
    <row r="260" s="6" customFormat="1" ht="11.25"/>
    <row r="261" s="6" customFormat="1" ht="11.25"/>
    <row r="262" s="6" customFormat="1" ht="11.25"/>
    <row r="263" s="6" customFormat="1" ht="11.25"/>
    <row r="264" s="6" customFormat="1" ht="11.25"/>
    <row r="265" s="6" customFormat="1" ht="11.25"/>
    <row r="266" s="6" customFormat="1" ht="11.25"/>
    <row r="267" s="6" customFormat="1" ht="11.25"/>
    <row r="268" s="6" customFormat="1" ht="11.25"/>
    <row r="269" s="6" customFormat="1" ht="11.25"/>
    <row r="270" s="6" customFormat="1" ht="11.25"/>
    <row r="271" s="6" customFormat="1" ht="11.25"/>
    <row r="272" s="6" customFormat="1" ht="11.25"/>
    <row r="273" s="6" customFormat="1" ht="11.25"/>
    <row r="274" s="6" customFormat="1" ht="11.25"/>
    <row r="275" s="6" customFormat="1" ht="11.25"/>
    <row r="276" s="6" customFormat="1" ht="11.25"/>
    <row r="277" s="6" customFormat="1" ht="11.25"/>
    <row r="278" s="6" customFormat="1" ht="11.25"/>
    <row r="279" s="6" customFormat="1" ht="11.25"/>
    <row r="280" s="6" customFormat="1" ht="11.25"/>
    <row r="281" s="6" customFormat="1" ht="11.25"/>
    <row r="282" s="6" customFormat="1" ht="11.25"/>
    <row r="283" s="6" customFormat="1" ht="11.25"/>
    <row r="284" s="6" customFormat="1" ht="11.25"/>
    <row r="285" s="6" customFormat="1" ht="11.25"/>
    <row r="286" s="6" customFormat="1" ht="11.25"/>
    <row r="287" s="6" customFormat="1" ht="11.25"/>
    <row r="288" s="6" customFormat="1" ht="11.25"/>
    <row r="289" s="6" customFormat="1" ht="11.25"/>
    <row r="290" s="6" customFormat="1" ht="11.25"/>
    <row r="291" s="6" customFormat="1" ht="11.25"/>
    <row r="292" s="6" customFormat="1" ht="11.25"/>
    <row r="293" s="6" customFormat="1" ht="11.25"/>
    <row r="294" s="6" customFormat="1" ht="11.25"/>
    <row r="295" s="6" customFormat="1" ht="11.25"/>
    <row r="296" s="6" customFormat="1" ht="11.25"/>
    <row r="297" s="6" customFormat="1" ht="11.25"/>
    <row r="298" s="6" customFormat="1" ht="11.25"/>
    <row r="299" s="6" customFormat="1" ht="11.25"/>
    <row r="300" s="6" customFormat="1" ht="11.25"/>
    <row r="301" s="6" customFormat="1" ht="11.25"/>
    <row r="302" s="6" customFormat="1" ht="11.25"/>
    <row r="303" s="6" customFormat="1" ht="11.25"/>
    <row r="304" s="6" customFormat="1" ht="11.25"/>
    <row r="305" s="6" customFormat="1" ht="11.25"/>
    <row r="306" s="6" customFormat="1" ht="11.25"/>
    <row r="307" s="6" customFormat="1" ht="11.25"/>
    <row r="308" s="6" customFormat="1" ht="11.25"/>
    <row r="309" s="6" customFormat="1" ht="11.25"/>
    <row r="310" s="6" customFormat="1" ht="11.25"/>
    <row r="311" s="6" customFormat="1" ht="11.25"/>
    <row r="312" s="6" customFormat="1" ht="11.25"/>
  </sheetData>
  <mergeCells count="27">
    <mergeCell ref="B30:C30"/>
    <mergeCell ref="B31:C31"/>
    <mergeCell ref="B25:C25"/>
    <mergeCell ref="B26:C26"/>
    <mergeCell ref="A9:B9"/>
    <mergeCell ref="C9:G9"/>
    <mergeCell ref="B21:C21"/>
    <mergeCell ref="B20:C20"/>
    <mergeCell ref="B17:C17"/>
    <mergeCell ref="B18:C18"/>
    <mergeCell ref="B19:C19"/>
    <mergeCell ref="B36:C36"/>
    <mergeCell ref="B33:C33"/>
    <mergeCell ref="B34:C34"/>
    <mergeCell ref="B35:C35"/>
    <mergeCell ref="A1:B7"/>
    <mergeCell ref="C1:H4"/>
    <mergeCell ref="C5:E5"/>
    <mergeCell ref="F5:H5"/>
    <mergeCell ref="C6:E6"/>
    <mergeCell ref="F6:H6"/>
    <mergeCell ref="B22:C22"/>
    <mergeCell ref="B23:C23"/>
    <mergeCell ref="B24:C24"/>
    <mergeCell ref="B32:C32"/>
    <mergeCell ref="B27:C27"/>
    <mergeCell ref="B29:C29"/>
  </mergeCells>
  <phoneticPr fontId="0" type="noConversion"/>
  <printOptions horizontalCentered="1" verticalCentered="1"/>
  <pageMargins left="0.98425196850393704" right="0.98425196850393704" top="0.98425196850393704" bottom="0.98425196850393704" header="0" footer="0.98425196850393704"/>
  <pageSetup paperSize="5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P57"/>
  <sheetViews>
    <sheetView showGridLines="0" zoomScale="88" workbookViewId="0">
      <selection activeCell="C58" sqref="C58"/>
    </sheetView>
  </sheetViews>
  <sheetFormatPr baseColWidth="10" defaultRowHeight="10.5"/>
  <cols>
    <col min="1" max="1" width="8.5703125" style="28" customWidth="1"/>
    <col min="2" max="2" width="22.7109375" style="28" customWidth="1"/>
    <col min="3" max="3" width="12" style="28" customWidth="1"/>
    <col min="4" max="4" width="9.42578125" style="28" customWidth="1"/>
    <col min="5" max="5" width="10" style="28" bestFit="1" customWidth="1"/>
    <col min="6" max="8" width="10.85546875" style="28" bestFit="1" customWidth="1"/>
    <col min="9" max="9" width="14.28515625" style="28" customWidth="1"/>
    <col min="10" max="11" width="10.140625" style="28" bestFit="1" customWidth="1"/>
    <col min="12" max="12" width="13.140625" style="28" bestFit="1" customWidth="1"/>
    <col min="13" max="13" width="10.140625" style="28" bestFit="1" customWidth="1"/>
    <col min="14" max="14" width="11.140625" style="28" customWidth="1"/>
    <col min="15" max="15" width="10.85546875" style="28" bestFit="1" customWidth="1"/>
    <col min="16" max="16" width="12.42578125" style="28" customWidth="1"/>
    <col min="17" max="16384" width="11.42578125" style="28"/>
  </cols>
  <sheetData>
    <row r="1" spans="1:16" ht="15" customHeight="1">
      <c r="A1" s="270"/>
      <c r="B1" s="270"/>
      <c r="C1" s="271" t="s">
        <v>358</v>
      </c>
      <c r="D1" s="272"/>
      <c r="E1" s="272"/>
      <c r="F1" s="272"/>
      <c r="G1" s="272"/>
      <c r="H1" s="272"/>
      <c r="I1" s="176"/>
    </row>
    <row r="2" spans="1:16" ht="15.75" customHeight="1">
      <c r="A2" s="270"/>
      <c r="B2" s="270"/>
      <c r="C2" s="273"/>
      <c r="D2" s="274"/>
      <c r="E2" s="274"/>
      <c r="F2" s="274"/>
      <c r="G2" s="274"/>
      <c r="H2" s="274"/>
      <c r="I2" s="176"/>
    </row>
    <row r="3" spans="1:16" ht="15" customHeight="1">
      <c r="A3" s="270"/>
      <c r="B3" s="270"/>
      <c r="C3" s="273"/>
      <c r="D3" s="274"/>
      <c r="E3" s="274"/>
      <c r="F3" s="274"/>
      <c r="G3" s="274"/>
      <c r="H3" s="274"/>
      <c r="I3" s="176" t="s">
        <v>332</v>
      </c>
    </row>
    <row r="4" spans="1:16" ht="12.75" customHeight="1">
      <c r="A4" s="270"/>
      <c r="B4" s="270"/>
      <c r="C4" s="275"/>
      <c r="D4" s="276"/>
      <c r="E4" s="276"/>
      <c r="F4" s="276"/>
      <c r="G4" s="276"/>
      <c r="H4" s="276"/>
      <c r="I4" s="214" t="s">
        <v>337</v>
      </c>
    </row>
    <row r="5" spans="1:16" ht="12" customHeight="1">
      <c r="A5" s="270"/>
      <c r="B5" s="270"/>
      <c r="C5" s="277" t="s">
        <v>334</v>
      </c>
      <c r="D5" s="277"/>
      <c r="E5" s="277"/>
      <c r="F5" s="278" t="s">
        <v>335</v>
      </c>
      <c r="G5" s="278"/>
      <c r="H5" s="278"/>
      <c r="I5" s="176"/>
    </row>
    <row r="6" spans="1:16" ht="16.5" customHeight="1">
      <c r="A6" s="270"/>
      <c r="B6" s="270"/>
      <c r="C6" s="277">
        <v>0</v>
      </c>
      <c r="D6" s="277"/>
      <c r="E6" s="277"/>
      <c r="F6" s="278" t="s">
        <v>336</v>
      </c>
      <c r="G6" s="278"/>
      <c r="H6" s="278"/>
      <c r="I6" s="176"/>
    </row>
    <row r="7" spans="1:16" ht="16.5" customHeight="1">
      <c r="A7" s="270"/>
      <c r="B7" s="270"/>
      <c r="C7" s="177"/>
      <c r="D7" s="177"/>
      <c r="E7" s="177"/>
      <c r="F7" s="178"/>
      <c r="G7" s="178"/>
      <c r="H7" s="178"/>
      <c r="I7" s="177"/>
      <c r="J7" s="142"/>
      <c r="K7" s="142"/>
      <c r="L7" s="142"/>
      <c r="M7" s="142"/>
      <c r="N7" s="142"/>
      <c r="O7" s="142"/>
      <c r="P7" s="142"/>
    </row>
    <row r="8" spans="1:16" s="29" customFormat="1" ht="15" customHeight="1">
      <c r="A8" s="364" t="s">
        <v>108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</row>
    <row r="9" spans="1:16" s="29" customFormat="1" ht="12.7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s="29" customFormat="1" ht="14.25" customHeight="1">
      <c r="A10" s="78" t="s">
        <v>133</v>
      </c>
      <c r="B10" s="363" t="str">
        <f>'POA-01'!C9</f>
        <v>LABORATORIO AMBIENTAL</v>
      </c>
      <c r="C10" s="36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s="29" customFormat="1" ht="15" customHeight="1">
      <c r="A11" s="363" t="s">
        <v>340</v>
      </c>
      <c r="B11" s="363"/>
      <c r="C11" s="363"/>
      <c r="D11" s="32" t="s">
        <v>132</v>
      </c>
      <c r="E11" s="68">
        <f>'POA-01'!J10</f>
        <v>1139012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s="29" customFormat="1" ht="11.25" customHeight="1" thickBo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customHeight="1">
      <c r="A13" s="368" t="s">
        <v>107</v>
      </c>
      <c r="B13" s="366" t="s">
        <v>26</v>
      </c>
      <c r="C13" s="104" t="s">
        <v>162</v>
      </c>
      <c r="D13" s="365" t="s">
        <v>51</v>
      </c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70" t="s">
        <v>29</v>
      </c>
    </row>
    <row r="14" spans="1:16" ht="11.25" thickBot="1">
      <c r="A14" s="369"/>
      <c r="B14" s="367"/>
      <c r="C14" s="105" t="s">
        <v>163</v>
      </c>
      <c r="D14" s="57" t="s">
        <v>52</v>
      </c>
      <c r="E14" s="57" t="s">
        <v>164</v>
      </c>
      <c r="F14" s="57" t="s">
        <v>53</v>
      </c>
      <c r="G14" s="57" t="s">
        <v>54</v>
      </c>
      <c r="H14" s="57" t="s">
        <v>55</v>
      </c>
      <c r="I14" s="57" t="s">
        <v>56</v>
      </c>
      <c r="J14" s="57" t="s">
        <v>57</v>
      </c>
      <c r="K14" s="57" t="s">
        <v>165</v>
      </c>
      <c r="L14" s="57" t="s">
        <v>166</v>
      </c>
      <c r="M14" s="57" t="s">
        <v>167</v>
      </c>
      <c r="N14" s="57" t="s">
        <v>168</v>
      </c>
      <c r="O14" s="57" t="s">
        <v>169</v>
      </c>
      <c r="P14" s="371"/>
    </row>
    <row r="15" spans="1:16">
      <c r="A15" s="58">
        <v>1000</v>
      </c>
      <c r="B15" s="59" t="s">
        <v>58</v>
      </c>
      <c r="C15" s="93">
        <f>SUM(C16:C17)</f>
        <v>76518165.137890548</v>
      </c>
      <c r="D15" s="60">
        <f>SUM(D16:D17)</f>
        <v>0</v>
      </c>
      <c r="E15" s="60">
        <f t="shared" ref="E15:P15" si="0">SUM(E16:E17)</f>
        <v>0</v>
      </c>
      <c r="F15" s="60">
        <f t="shared" si="0"/>
        <v>0</v>
      </c>
      <c r="G15" s="60">
        <f t="shared" si="0"/>
        <v>0</v>
      </c>
      <c r="H15" s="60">
        <f t="shared" si="0"/>
        <v>0</v>
      </c>
      <c r="I15" s="60">
        <f t="shared" si="0"/>
        <v>0</v>
      </c>
      <c r="J15" s="60">
        <f t="shared" si="0"/>
        <v>0</v>
      </c>
      <c r="K15" s="60">
        <f t="shared" si="0"/>
        <v>15303633.02757811</v>
      </c>
      <c r="L15" s="60">
        <f t="shared" si="0"/>
        <v>15303633.02757811</v>
      </c>
      <c r="M15" s="60">
        <f t="shared" si="0"/>
        <v>15303633.02757811</v>
      </c>
      <c r="N15" s="60">
        <f t="shared" si="0"/>
        <v>15303633.02757811</v>
      </c>
      <c r="O15" s="60">
        <f t="shared" si="0"/>
        <v>15303633.02757811</v>
      </c>
      <c r="P15" s="111">
        <f t="shared" si="0"/>
        <v>76518165.137890548</v>
      </c>
    </row>
    <row r="16" spans="1:16">
      <c r="A16" s="61">
        <v>1001</v>
      </c>
      <c r="B16" s="34" t="s">
        <v>59</v>
      </c>
      <c r="C16" s="36">
        <f>'POA-02'!J21</f>
        <v>0</v>
      </c>
      <c r="D16" s="37">
        <v>0</v>
      </c>
      <c r="E16" s="37">
        <v>0</v>
      </c>
      <c r="F16" s="37">
        <v>0</v>
      </c>
      <c r="G16" s="37">
        <f t="shared" ref="G16:L16" si="1">+$C$16/6</f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/>
      <c r="N16" s="37"/>
      <c r="O16" s="37"/>
      <c r="P16" s="108">
        <f t="shared" ref="P16:P54" si="2">SUM(D16:O16)</f>
        <v>0</v>
      </c>
    </row>
    <row r="17" spans="1:16">
      <c r="A17" s="61">
        <v>1002</v>
      </c>
      <c r="B17" s="34" t="s">
        <v>60</v>
      </c>
      <c r="C17" s="36">
        <f>'POA-02'!J33</f>
        <v>76518165.137890548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f>$C$17/5</f>
        <v>15303633.02757811</v>
      </c>
      <c r="L17" s="37">
        <f t="shared" ref="L17:O17" si="3">$C$17/5</f>
        <v>15303633.02757811</v>
      </c>
      <c r="M17" s="37">
        <f t="shared" si="3"/>
        <v>15303633.02757811</v>
      </c>
      <c r="N17" s="37">
        <f t="shared" si="3"/>
        <v>15303633.02757811</v>
      </c>
      <c r="O17" s="37">
        <f t="shared" si="3"/>
        <v>15303633.02757811</v>
      </c>
      <c r="P17" s="108">
        <f t="shared" si="2"/>
        <v>76518165.137890548</v>
      </c>
    </row>
    <row r="18" spans="1:16">
      <c r="A18" s="63">
        <v>2000</v>
      </c>
      <c r="B18" s="34" t="s">
        <v>61</v>
      </c>
      <c r="C18" s="94">
        <f>SUM(C19:C49)</f>
        <v>243334622.97999999</v>
      </c>
      <c r="D18" s="35">
        <f>SUM(D19:D49)</f>
        <v>2049709.1666666667</v>
      </c>
      <c r="E18" s="35">
        <f t="shared" ref="E18:P18" si="4">SUM(E19:E49)</f>
        <v>7504254.6212121211</v>
      </c>
      <c r="F18" s="35">
        <f t="shared" si="4"/>
        <v>113242658.42521212</v>
      </c>
      <c r="G18" s="35">
        <f t="shared" si="4"/>
        <v>60503963.797212116</v>
      </c>
      <c r="H18" s="35">
        <f t="shared" si="4"/>
        <v>7504254.6212121211</v>
      </c>
      <c r="I18" s="35">
        <f t="shared" si="4"/>
        <v>7504254.6212121211</v>
      </c>
      <c r="J18" s="35">
        <f t="shared" si="4"/>
        <v>7504254.6212121211</v>
      </c>
      <c r="K18" s="35">
        <f t="shared" si="4"/>
        <v>7504254.6212121211</v>
      </c>
      <c r="L18" s="35">
        <f t="shared" si="4"/>
        <v>7504254.6212121211</v>
      </c>
      <c r="M18" s="35">
        <f t="shared" si="4"/>
        <v>7504254.6212121211</v>
      </c>
      <c r="N18" s="35">
        <f t="shared" si="4"/>
        <v>7504254.6212121211</v>
      </c>
      <c r="O18" s="35">
        <f t="shared" si="4"/>
        <v>7504254.6212121211</v>
      </c>
      <c r="P18" s="62">
        <f t="shared" si="4"/>
        <v>243334622.97999999</v>
      </c>
    </row>
    <row r="19" spans="1:16">
      <c r="A19" s="61">
        <v>2001</v>
      </c>
      <c r="B19" s="34" t="s">
        <v>62</v>
      </c>
      <c r="C19" s="36">
        <f>'POA-04'!G24</f>
        <v>52999709.175999999</v>
      </c>
      <c r="D19" s="37">
        <v>0</v>
      </c>
      <c r="E19" s="37">
        <v>0</v>
      </c>
      <c r="F19" s="37">
        <v>0</v>
      </c>
      <c r="G19" s="37">
        <f>+'POA-04'!G24</f>
        <v>52999709.175999999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108">
        <f t="shared" si="2"/>
        <v>52999709.175999999</v>
      </c>
    </row>
    <row r="20" spans="1:16">
      <c r="A20" s="61">
        <v>2002</v>
      </c>
      <c r="B20" s="34" t="s">
        <v>63</v>
      </c>
      <c r="C20" s="36">
        <f>'POA-03'!H112</f>
        <v>105738403.80399999</v>
      </c>
      <c r="D20" s="37">
        <v>0</v>
      </c>
      <c r="E20" s="37">
        <v>0</v>
      </c>
      <c r="F20" s="37">
        <f>+C20</f>
        <v>105738403.80399999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108">
        <f t="shared" si="2"/>
        <v>105738403.80399999</v>
      </c>
    </row>
    <row r="21" spans="1:16" hidden="1">
      <c r="A21" s="61" t="s">
        <v>64</v>
      </c>
      <c r="B21" s="34" t="s">
        <v>65</v>
      </c>
      <c r="C21" s="8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108">
        <f t="shared" si="2"/>
        <v>0</v>
      </c>
    </row>
    <row r="22" spans="1:16" hidden="1">
      <c r="A22" s="61" t="s">
        <v>66</v>
      </c>
      <c r="B22" s="34" t="s">
        <v>67</v>
      </c>
      <c r="C22" s="8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108">
        <f t="shared" si="2"/>
        <v>0</v>
      </c>
    </row>
    <row r="23" spans="1:16" hidden="1">
      <c r="A23" s="61" t="s">
        <v>68</v>
      </c>
      <c r="B23" s="34" t="s">
        <v>69</v>
      </c>
      <c r="C23" s="80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108">
        <f t="shared" si="2"/>
        <v>0</v>
      </c>
    </row>
    <row r="24" spans="1:16">
      <c r="A24" s="81">
        <v>2003</v>
      </c>
      <c r="B24" s="38" t="s">
        <v>329</v>
      </c>
      <c r="C24" s="36">
        <f>'POA-06'!D19</f>
        <v>24596510</v>
      </c>
      <c r="D24" s="37">
        <f>+$C$24/12</f>
        <v>2049709.1666666667</v>
      </c>
      <c r="E24" s="37">
        <f t="shared" ref="E24:O24" si="5">+$C$24/12</f>
        <v>2049709.1666666667</v>
      </c>
      <c r="F24" s="37">
        <f t="shared" si="5"/>
        <v>2049709.1666666667</v>
      </c>
      <c r="G24" s="37">
        <f t="shared" si="5"/>
        <v>2049709.1666666667</v>
      </c>
      <c r="H24" s="37">
        <f t="shared" si="5"/>
        <v>2049709.1666666667</v>
      </c>
      <c r="I24" s="37">
        <f t="shared" si="5"/>
        <v>2049709.1666666667</v>
      </c>
      <c r="J24" s="37">
        <f t="shared" si="5"/>
        <v>2049709.1666666667</v>
      </c>
      <c r="K24" s="37">
        <f t="shared" si="5"/>
        <v>2049709.1666666667</v>
      </c>
      <c r="L24" s="37">
        <f t="shared" si="5"/>
        <v>2049709.1666666667</v>
      </c>
      <c r="M24" s="37">
        <f t="shared" si="5"/>
        <v>2049709.1666666667</v>
      </c>
      <c r="N24" s="37">
        <f t="shared" si="5"/>
        <v>2049709.1666666667</v>
      </c>
      <c r="O24" s="37">
        <f t="shared" si="5"/>
        <v>2049709.1666666667</v>
      </c>
      <c r="P24" s="108">
        <f t="shared" si="2"/>
        <v>24596510.000000004</v>
      </c>
    </row>
    <row r="25" spans="1:16">
      <c r="A25" s="61">
        <v>2004</v>
      </c>
      <c r="B25" s="34" t="s">
        <v>71</v>
      </c>
      <c r="C25" s="36">
        <f>'POA-06'!D20</f>
        <v>0</v>
      </c>
      <c r="D25" s="37">
        <f>+$C$25/12</f>
        <v>0</v>
      </c>
      <c r="E25" s="37">
        <f t="shared" ref="E25:O25" si="6">+$C$25/12</f>
        <v>0</v>
      </c>
      <c r="F25" s="37">
        <f t="shared" si="6"/>
        <v>0</v>
      </c>
      <c r="G25" s="37">
        <f t="shared" si="6"/>
        <v>0</v>
      </c>
      <c r="H25" s="37">
        <f t="shared" si="6"/>
        <v>0</v>
      </c>
      <c r="I25" s="37">
        <f t="shared" si="6"/>
        <v>0</v>
      </c>
      <c r="J25" s="37">
        <f t="shared" si="6"/>
        <v>0</v>
      </c>
      <c r="K25" s="37">
        <f t="shared" si="6"/>
        <v>0</v>
      </c>
      <c r="L25" s="37">
        <f t="shared" si="6"/>
        <v>0</v>
      </c>
      <c r="M25" s="37">
        <f t="shared" si="6"/>
        <v>0</v>
      </c>
      <c r="N25" s="37">
        <f t="shared" si="6"/>
        <v>0</v>
      </c>
      <c r="O25" s="37">
        <f t="shared" si="6"/>
        <v>0</v>
      </c>
      <c r="P25" s="108">
        <f t="shared" si="2"/>
        <v>0</v>
      </c>
    </row>
    <row r="26" spans="1:16">
      <c r="A26" s="61">
        <v>2005</v>
      </c>
      <c r="B26" s="34" t="s">
        <v>148</v>
      </c>
      <c r="C26" s="36">
        <f>'POA-06'!D33</f>
        <v>0</v>
      </c>
      <c r="D26" s="37">
        <f>+$C$26/12</f>
        <v>0</v>
      </c>
      <c r="E26" s="37">
        <f t="shared" ref="E26:O26" si="7">+$C$26/12</f>
        <v>0</v>
      </c>
      <c r="F26" s="37">
        <f t="shared" si="7"/>
        <v>0</v>
      </c>
      <c r="G26" s="37">
        <f t="shared" si="7"/>
        <v>0</v>
      </c>
      <c r="H26" s="37">
        <f t="shared" si="7"/>
        <v>0</v>
      </c>
      <c r="I26" s="37">
        <f t="shared" si="7"/>
        <v>0</v>
      </c>
      <c r="J26" s="37">
        <f t="shared" si="7"/>
        <v>0</v>
      </c>
      <c r="K26" s="37">
        <f t="shared" si="7"/>
        <v>0</v>
      </c>
      <c r="L26" s="37">
        <f t="shared" si="7"/>
        <v>0</v>
      </c>
      <c r="M26" s="37">
        <f t="shared" si="7"/>
        <v>0</v>
      </c>
      <c r="N26" s="37">
        <f t="shared" si="7"/>
        <v>0</v>
      </c>
      <c r="O26" s="37">
        <f t="shared" si="7"/>
        <v>0</v>
      </c>
      <c r="P26" s="108">
        <f t="shared" si="2"/>
        <v>0</v>
      </c>
    </row>
    <row r="27" spans="1:16" hidden="1">
      <c r="A27" s="61" t="s">
        <v>72</v>
      </c>
      <c r="B27" s="34" t="s">
        <v>73</v>
      </c>
      <c r="C27" s="80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108">
        <f t="shared" si="2"/>
        <v>0</v>
      </c>
    </row>
    <row r="28" spans="1:16" hidden="1">
      <c r="A28" s="61" t="s">
        <v>74</v>
      </c>
      <c r="B28" s="34" t="s">
        <v>75</v>
      </c>
      <c r="C28" s="8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108">
        <f t="shared" si="2"/>
        <v>0</v>
      </c>
    </row>
    <row r="29" spans="1:16" hidden="1">
      <c r="A29" s="61" t="s">
        <v>76</v>
      </c>
      <c r="B29" s="34" t="s">
        <v>77</v>
      </c>
      <c r="C29" s="80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08">
        <f t="shared" si="2"/>
        <v>0</v>
      </c>
    </row>
    <row r="30" spans="1:16" hidden="1">
      <c r="A30" s="61">
        <v>2005</v>
      </c>
      <c r="B30" s="34" t="s">
        <v>78</v>
      </c>
      <c r="C30" s="80"/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108">
        <f t="shared" si="2"/>
        <v>0</v>
      </c>
    </row>
    <row r="31" spans="1:16" hidden="1">
      <c r="A31" s="61" t="s">
        <v>79</v>
      </c>
      <c r="B31" s="34" t="s">
        <v>80</v>
      </c>
      <c r="C31" s="80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108">
        <f t="shared" si="2"/>
        <v>0</v>
      </c>
    </row>
    <row r="32" spans="1:16" hidden="1">
      <c r="A32" s="61" t="s">
        <v>81</v>
      </c>
      <c r="B32" s="34" t="s">
        <v>82</v>
      </c>
      <c r="C32" s="80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08">
        <f t="shared" si="2"/>
        <v>0</v>
      </c>
    </row>
    <row r="33" spans="1:16">
      <c r="A33" s="61">
        <v>2006</v>
      </c>
      <c r="B33" s="34" t="s">
        <v>83</v>
      </c>
      <c r="C33" s="36">
        <f>'POA-06'!D22</f>
        <v>60000000</v>
      </c>
      <c r="D33" s="37">
        <v>0</v>
      </c>
      <c r="E33" s="37">
        <f>+$C$33/11</f>
        <v>5454545.4545454541</v>
      </c>
      <c r="F33" s="37">
        <f t="shared" ref="F33:O33" si="8">+$C$33/11</f>
        <v>5454545.4545454541</v>
      </c>
      <c r="G33" s="37">
        <f t="shared" si="8"/>
        <v>5454545.4545454541</v>
      </c>
      <c r="H33" s="37">
        <f t="shared" si="8"/>
        <v>5454545.4545454541</v>
      </c>
      <c r="I33" s="37">
        <f t="shared" si="8"/>
        <v>5454545.4545454541</v>
      </c>
      <c r="J33" s="37">
        <f t="shared" si="8"/>
        <v>5454545.4545454541</v>
      </c>
      <c r="K33" s="37">
        <f t="shared" si="8"/>
        <v>5454545.4545454541</v>
      </c>
      <c r="L33" s="37">
        <f t="shared" si="8"/>
        <v>5454545.4545454541</v>
      </c>
      <c r="M33" s="37">
        <f t="shared" si="8"/>
        <v>5454545.4545454541</v>
      </c>
      <c r="N33" s="37">
        <f t="shared" si="8"/>
        <v>5454545.4545454541</v>
      </c>
      <c r="O33" s="37">
        <f t="shared" si="8"/>
        <v>5454545.4545454541</v>
      </c>
      <c r="P33" s="108">
        <f t="shared" si="2"/>
        <v>59999999.999999993</v>
      </c>
    </row>
    <row r="34" spans="1:16" hidden="1">
      <c r="A34" s="61" t="s">
        <v>84</v>
      </c>
      <c r="B34" s="34" t="s">
        <v>85</v>
      </c>
      <c r="C34" s="80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08">
        <f t="shared" si="2"/>
        <v>0</v>
      </c>
    </row>
    <row r="35" spans="1:16" ht="21" hidden="1">
      <c r="A35" s="61" t="s">
        <v>86</v>
      </c>
      <c r="B35" s="38" t="s">
        <v>131</v>
      </c>
      <c r="C35" s="8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108">
        <f t="shared" si="2"/>
        <v>0</v>
      </c>
    </row>
    <row r="36" spans="1:16" hidden="1">
      <c r="A36" s="61" t="s">
        <v>87</v>
      </c>
      <c r="B36" s="34" t="s">
        <v>88</v>
      </c>
      <c r="C36" s="80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108">
        <f t="shared" si="2"/>
        <v>0</v>
      </c>
    </row>
    <row r="37" spans="1:16">
      <c r="A37" s="61">
        <v>2007</v>
      </c>
      <c r="B37" s="38" t="s">
        <v>89</v>
      </c>
      <c r="C37" s="80">
        <f>'POA-06'!D23</f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108">
        <f t="shared" si="2"/>
        <v>0</v>
      </c>
    </row>
    <row r="38" spans="1:16" ht="21" hidden="1">
      <c r="A38" s="61">
        <v>2008</v>
      </c>
      <c r="B38" s="38" t="s">
        <v>90</v>
      </c>
      <c r="C38" s="9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108"/>
    </row>
    <row r="39" spans="1:16">
      <c r="A39" s="61">
        <v>2009</v>
      </c>
      <c r="B39" s="34" t="s">
        <v>91</v>
      </c>
      <c r="C39" s="80">
        <f>'POA-06'!D25</f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108">
        <f t="shared" si="2"/>
        <v>0</v>
      </c>
    </row>
    <row r="40" spans="1:16">
      <c r="A40" s="61">
        <v>2010</v>
      </c>
      <c r="B40" s="38" t="s">
        <v>92</v>
      </c>
      <c r="C40" s="36">
        <f>'POA-06'!D26</f>
        <v>0</v>
      </c>
      <c r="D40" s="37">
        <f>+$C$40*12</f>
        <v>0</v>
      </c>
      <c r="E40" s="37">
        <f t="shared" ref="E40:O40" si="9">+$C$40*12</f>
        <v>0</v>
      </c>
      <c r="F40" s="37">
        <f t="shared" si="9"/>
        <v>0</v>
      </c>
      <c r="G40" s="37">
        <f t="shared" si="9"/>
        <v>0</v>
      </c>
      <c r="H40" s="37">
        <f t="shared" si="9"/>
        <v>0</v>
      </c>
      <c r="I40" s="37">
        <f t="shared" si="9"/>
        <v>0</v>
      </c>
      <c r="J40" s="37">
        <f t="shared" si="9"/>
        <v>0</v>
      </c>
      <c r="K40" s="37">
        <f t="shared" si="9"/>
        <v>0</v>
      </c>
      <c r="L40" s="37">
        <f t="shared" si="9"/>
        <v>0</v>
      </c>
      <c r="M40" s="37">
        <f t="shared" si="9"/>
        <v>0</v>
      </c>
      <c r="N40" s="37">
        <f t="shared" si="9"/>
        <v>0</v>
      </c>
      <c r="O40" s="37">
        <f t="shared" si="9"/>
        <v>0</v>
      </c>
      <c r="P40" s="108">
        <f t="shared" si="2"/>
        <v>0</v>
      </c>
    </row>
    <row r="41" spans="1:16">
      <c r="A41" s="61">
        <v>2011</v>
      </c>
      <c r="B41" s="34" t="s">
        <v>93</v>
      </c>
      <c r="C41" s="36">
        <f>'POA-06'!D27</f>
        <v>0</v>
      </c>
      <c r="D41" s="37">
        <f>+$C$41/12</f>
        <v>0</v>
      </c>
      <c r="E41" s="37">
        <f t="shared" ref="E41:O41" si="10">+$C$41/12</f>
        <v>0</v>
      </c>
      <c r="F41" s="37">
        <f t="shared" si="10"/>
        <v>0</v>
      </c>
      <c r="G41" s="37">
        <f t="shared" si="10"/>
        <v>0</v>
      </c>
      <c r="H41" s="37">
        <f t="shared" si="10"/>
        <v>0</v>
      </c>
      <c r="I41" s="37">
        <f t="shared" si="10"/>
        <v>0</v>
      </c>
      <c r="J41" s="37">
        <f t="shared" si="10"/>
        <v>0</v>
      </c>
      <c r="K41" s="37">
        <f t="shared" si="10"/>
        <v>0</v>
      </c>
      <c r="L41" s="37">
        <f t="shared" si="10"/>
        <v>0</v>
      </c>
      <c r="M41" s="37">
        <f t="shared" si="10"/>
        <v>0</v>
      </c>
      <c r="N41" s="37">
        <f t="shared" si="10"/>
        <v>0</v>
      </c>
      <c r="O41" s="37">
        <f t="shared" si="10"/>
        <v>0</v>
      </c>
      <c r="P41" s="108">
        <f t="shared" si="2"/>
        <v>0</v>
      </c>
    </row>
    <row r="42" spans="1:16">
      <c r="A42" s="61">
        <v>2012</v>
      </c>
      <c r="B42" s="38" t="s">
        <v>151</v>
      </c>
      <c r="C42" s="36">
        <f>'POA-06'!D28</f>
        <v>0</v>
      </c>
      <c r="D42" s="37">
        <v>0</v>
      </c>
      <c r="E42" s="37">
        <v>0</v>
      </c>
      <c r="F42" s="37">
        <f>+$C$42/10</f>
        <v>0</v>
      </c>
      <c r="G42" s="37">
        <f t="shared" ref="G42:O42" si="11">+$C$42/10</f>
        <v>0</v>
      </c>
      <c r="H42" s="37">
        <f t="shared" si="11"/>
        <v>0</v>
      </c>
      <c r="I42" s="37">
        <f t="shared" si="11"/>
        <v>0</v>
      </c>
      <c r="J42" s="37">
        <f t="shared" si="11"/>
        <v>0</v>
      </c>
      <c r="K42" s="37">
        <f t="shared" si="11"/>
        <v>0</v>
      </c>
      <c r="L42" s="37">
        <f t="shared" si="11"/>
        <v>0</v>
      </c>
      <c r="M42" s="37">
        <f t="shared" si="11"/>
        <v>0</v>
      </c>
      <c r="N42" s="37">
        <f t="shared" si="11"/>
        <v>0</v>
      </c>
      <c r="O42" s="37">
        <f t="shared" si="11"/>
        <v>0</v>
      </c>
      <c r="P42" s="108">
        <f t="shared" si="2"/>
        <v>0</v>
      </c>
    </row>
    <row r="43" spans="1:16">
      <c r="A43" s="61">
        <v>2013</v>
      </c>
      <c r="B43" s="34" t="s">
        <v>94</v>
      </c>
      <c r="C43" s="36">
        <f>'POA-06'!D29</f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108">
        <f t="shared" si="2"/>
        <v>0</v>
      </c>
    </row>
    <row r="44" spans="1:16">
      <c r="A44" s="61">
        <v>2014</v>
      </c>
      <c r="B44" s="34" t="s">
        <v>95</v>
      </c>
      <c r="C44" s="80">
        <f>'POA-06'!D30</f>
        <v>0</v>
      </c>
      <c r="D44" s="80">
        <f>'POA-06'!E30</f>
        <v>0</v>
      </c>
      <c r="E44" s="80">
        <f>'POA-06'!F30</f>
        <v>0</v>
      </c>
      <c r="F44" s="80">
        <f>'POA-06'!G30</f>
        <v>0</v>
      </c>
      <c r="G44" s="80">
        <f>'POA-06'!H30</f>
        <v>0</v>
      </c>
      <c r="H44" s="80">
        <f>'POA-06'!I30</f>
        <v>0</v>
      </c>
      <c r="I44" s="80">
        <f>'POA-06'!J30</f>
        <v>0</v>
      </c>
      <c r="J44" s="80">
        <f>'POA-06'!K30</f>
        <v>0</v>
      </c>
      <c r="K44" s="80">
        <f>'POA-06'!L30</f>
        <v>0</v>
      </c>
      <c r="L44" s="80">
        <f>'POA-06'!M30</f>
        <v>0</v>
      </c>
      <c r="M44" s="80">
        <f>'POA-06'!N30</f>
        <v>0</v>
      </c>
      <c r="N44" s="80">
        <f>'POA-06'!O30</f>
        <v>0</v>
      </c>
      <c r="O44" s="80">
        <f>'POA-06'!P30</f>
        <v>0</v>
      </c>
      <c r="P44" s="108">
        <f t="shared" si="2"/>
        <v>0</v>
      </c>
    </row>
    <row r="45" spans="1:16">
      <c r="A45" s="61">
        <v>2015</v>
      </c>
      <c r="B45" s="34" t="s">
        <v>96</v>
      </c>
      <c r="C45" s="36">
        <f>'POA-06'!D31</f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108">
        <f t="shared" si="2"/>
        <v>0</v>
      </c>
    </row>
    <row r="46" spans="1:16" hidden="1">
      <c r="A46" s="61" t="s">
        <v>97</v>
      </c>
      <c r="B46" s="34" t="s">
        <v>98</v>
      </c>
      <c r="C46" s="8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108">
        <f t="shared" si="2"/>
        <v>0</v>
      </c>
    </row>
    <row r="47" spans="1:16" hidden="1">
      <c r="A47" s="61" t="s">
        <v>99</v>
      </c>
      <c r="B47" s="34" t="s">
        <v>100</v>
      </c>
      <c r="C47" s="80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108">
        <f t="shared" si="2"/>
        <v>0</v>
      </c>
    </row>
    <row r="48" spans="1:16">
      <c r="A48" s="61">
        <v>2016</v>
      </c>
      <c r="B48" s="34" t="s">
        <v>101</v>
      </c>
      <c r="C48" s="36">
        <f>'POA-06'!D32</f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108">
        <f t="shared" si="2"/>
        <v>0</v>
      </c>
    </row>
    <row r="49" spans="1:16">
      <c r="A49" s="61">
        <v>2017</v>
      </c>
      <c r="B49" s="34" t="s">
        <v>161</v>
      </c>
      <c r="C49" s="80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108">
        <f t="shared" si="2"/>
        <v>0</v>
      </c>
    </row>
    <row r="50" spans="1:16">
      <c r="A50" s="63">
        <v>4000</v>
      </c>
      <c r="B50" s="34" t="s">
        <v>102</v>
      </c>
      <c r="C50" s="94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62">
        <f t="shared" si="2"/>
        <v>0</v>
      </c>
    </row>
    <row r="51" spans="1:16">
      <c r="A51" s="63">
        <v>5000</v>
      </c>
      <c r="B51" s="34" t="s">
        <v>103</v>
      </c>
      <c r="C51" s="94">
        <f>+'POA-05'!C32</f>
        <v>541552813</v>
      </c>
      <c r="D51" s="35">
        <v>0</v>
      </c>
      <c r="E51" s="35">
        <v>0</v>
      </c>
      <c r="F51" s="35">
        <f>+'POA-05'!C30/9</f>
        <v>10222222.222222222</v>
      </c>
      <c r="G51" s="35">
        <f>+'POA-05'!C27/6+'POA-05'!C30/9</f>
        <v>45222222.222222224</v>
      </c>
      <c r="H51" s="35">
        <f>+'POA-05'!C26+'POA-05'!C27/6+'POA-05'!C28+'POA-05'!C30/9+'POA-05'!C31/5+'POA-05'!C29/8</f>
        <v>87999434.722222224</v>
      </c>
      <c r="I51" s="35">
        <f>+'POA-05'!C27/6+'POA-05'!C30/9+'POA-05'!C31/5+'POA-05'!C29/8</f>
        <v>69399434.722222224</v>
      </c>
      <c r="J51" s="35">
        <f>+'POA-05'!C27/6+'POA-05'!C30/9+'POA-05'!C31/5+'POA-05'!C29/8</f>
        <v>69399434.722222224</v>
      </c>
      <c r="K51" s="35">
        <f>+'POA-05'!C27/6+'POA-05'!C30/9+'POA-05'!C31/5+'POA-05'!C29/8</f>
        <v>69399434.722222224</v>
      </c>
      <c r="L51" s="35">
        <f>+'POA-05'!C27/6+'POA-05'!C30/9+'POA-05'!C31/5+'POA-05'!C29/8</f>
        <v>69399434.722222224</v>
      </c>
      <c r="M51" s="35">
        <f>+'POA-05'!C24+'POA-05'!C30/9+'POA-05'!C29/8</f>
        <v>45991747.722222224</v>
      </c>
      <c r="N51" s="35">
        <f>+'POA-05'!C25/2+'POA-05'!C30/9+'POA-05'!C29/8</f>
        <v>42370834.722222224</v>
      </c>
      <c r="O51" s="35">
        <f>+'POA-05'!C25/2+'POA-05'!C29/8</f>
        <v>32148612.5</v>
      </c>
      <c r="P51" s="62">
        <f t="shared" si="2"/>
        <v>541552813</v>
      </c>
    </row>
    <row r="52" spans="1:16">
      <c r="A52" s="63">
        <v>6000</v>
      </c>
      <c r="B52" s="34" t="s">
        <v>104</v>
      </c>
      <c r="C52" s="94">
        <f>'POA-05'!C21</f>
        <v>75000000</v>
      </c>
      <c r="D52" s="35">
        <v>0</v>
      </c>
      <c r="E52" s="35">
        <v>0</v>
      </c>
      <c r="F52" s="35">
        <f>+'POA-05'!C20/10</f>
        <v>0</v>
      </c>
      <c r="G52" s="35">
        <f>+'POA-05'!C20/10</f>
        <v>0</v>
      </c>
      <c r="H52" s="35">
        <f>+'POA-05'!C20/10+'POA-05'!C19/7</f>
        <v>10714285.714285715</v>
      </c>
      <c r="I52" s="35">
        <f>+'POA-05'!C20/10+'POA-05'!C19/7</f>
        <v>10714285.714285715</v>
      </c>
      <c r="J52" s="35">
        <f>+'POA-05'!C20/10+'POA-05'!C19/7</f>
        <v>10714285.714285715</v>
      </c>
      <c r="K52" s="35">
        <f>+'POA-05'!C20/10+'POA-05'!C19/7</f>
        <v>10714285.714285715</v>
      </c>
      <c r="L52" s="35">
        <f>+'POA-05'!C20/10+'POA-05'!C19/7</f>
        <v>10714285.714285715</v>
      </c>
      <c r="M52" s="35">
        <f>+'POA-05'!C20/10+'POA-05'!C19/7</f>
        <v>10714285.714285715</v>
      </c>
      <c r="N52" s="35">
        <f>+'POA-05'!C20/10+'POA-05'!C19/7</f>
        <v>10714285.714285715</v>
      </c>
      <c r="O52" s="35">
        <f>+'POA-05'!C20/10</f>
        <v>0</v>
      </c>
      <c r="P52" s="62">
        <f t="shared" si="2"/>
        <v>75000000</v>
      </c>
    </row>
    <row r="53" spans="1:16">
      <c r="A53" s="82">
        <v>7000</v>
      </c>
      <c r="B53" s="34" t="s">
        <v>105</v>
      </c>
      <c r="C53" s="94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62">
        <f t="shared" si="2"/>
        <v>0</v>
      </c>
    </row>
    <row r="54" spans="1:16" ht="11.25" thickBot="1">
      <c r="A54" s="168">
        <v>8000</v>
      </c>
      <c r="B54" s="64" t="s">
        <v>106</v>
      </c>
      <c r="C54" s="94">
        <v>0</v>
      </c>
      <c r="D54" s="35">
        <v>0</v>
      </c>
      <c r="E54" s="3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6">
        <f t="shared" si="2"/>
        <v>0</v>
      </c>
    </row>
    <row r="55" spans="1:16" ht="13.5" customHeight="1" thickBot="1">
      <c r="A55" s="382" t="s">
        <v>29</v>
      </c>
      <c r="B55" s="383"/>
      <c r="C55" s="381">
        <f>+C15+C18+C51+C52+C53+C54</f>
        <v>936405601.1178906</v>
      </c>
      <c r="D55" s="67">
        <f t="shared" ref="D55:P55" si="12">+D15+D18+D50+D51+D52+D53+D54</f>
        <v>2049709.1666666667</v>
      </c>
      <c r="E55" s="67">
        <f t="shared" si="12"/>
        <v>7504254.6212121211</v>
      </c>
      <c r="F55" s="67">
        <f t="shared" si="12"/>
        <v>123464880.64743434</v>
      </c>
      <c r="G55" s="67">
        <f t="shared" si="12"/>
        <v>105726186.01943433</v>
      </c>
      <c r="H55" s="67">
        <f t="shared" si="12"/>
        <v>106217975.05772007</v>
      </c>
      <c r="I55" s="67">
        <f t="shared" si="12"/>
        <v>87617975.057720065</v>
      </c>
      <c r="J55" s="67">
        <f t="shared" si="12"/>
        <v>87617975.057720065</v>
      </c>
      <c r="K55" s="67">
        <f t="shared" si="12"/>
        <v>102921608.08529817</v>
      </c>
      <c r="L55" s="67">
        <f t="shared" si="12"/>
        <v>102921608.08529817</v>
      </c>
      <c r="M55" s="67">
        <f t="shared" si="12"/>
        <v>79513921.085298166</v>
      </c>
      <c r="N55" s="67">
        <f t="shared" si="12"/>
        <v>75893008.085298166</v>
      </c>
      <c r="O55" s="67">
        <f t="shared" si="12"/>
        <v>54956500.148790233</v>
      </c>
      <c r="P55" s="107">
        <f t="shared" si="12"/>
        <v>936405601.1178906</v>
      </c>
    </row>
    <row r="57" spans="1:16">
      <c r="C57" s="31"/>
      <c r="P57" s="31"/>
    </row>
  </sheetData>
  <autoFilter ref="C14:C55">
    <filterColumn colId="0">
      <customFilters and="1">
        <customFilter operator="notEqual" val=" "/>
      </customFilters>
    </filterColumn>
  </autoFilter>
  <mergeCells count="14">
    <mergeCell ref="A55:B55"/>
    <mergeCell ref="A1:B7"/>
    <mergeCell ref="C1:H4"/>
    <mergeCell ref="C5:E5"/>
    <mergeCell ref="F5:H5"/>
    <mergeCell ref="C6:E6"/>
    <mergeCell ref="F6:H6"/>
    <mergeCell ref="B10:C10"/>
    <mergeCell ref="A8:P8"/>
    <mergeCell ref="D13:O13"/>
    <mergeCell ref="B13:B14"/>
    <mergeCell ref="A13:A14"/>
    <mergeCell ref="P13:P14"/>
    <mergeCell ref="A11:C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5"/>
  <sheetViews>
    <sheetView topLeftCell="A4" workbookViewId="0">
      <selection activeCell="E32" sqref="E32"/>
    </sheetView>
  </sheetViews>
  <sheetFormatPr baseColWidth="10" defaultRowHeight="12.75"/>
  <cols>
    <col min="2" max="2" width="23.28515625" customWidth="1"/>
    <col min="3" max="7" width="14.140625" bestFit="1" customWidth="1"/>
    <col min="8" max="8" width="14" hidden="1" customWidth="1"/>
    <col min="9" max="9" width="14.140625" customWidth="1"/>
    <col min="10" max="10" width="10.5703125" customWidth="1"/>
    <col min="11" max="11" width="16" customWidth="1"/>
  </cols>
  <sheetData>
    <row r="1" spans="1:11">
      <c r="A1" s="270"/>
      <c r="B1" s="270"/>
      <c r="C1" s="379" t="s">
        <v>358</v>
      </c>
      <c r="D1" s="379"/>
      <c r="E1" s="379"/>
      <c r="F1" s="379"/>
      <c r="G1" s="379"/>
      <c r="H1" s="379"/>
      <c r="I1" s="176"/>
      <c r="K1" s="250"/>
    </row>
    <row r="2" spans="1:11">
      <c r="A2" s="270"/>
      <c r="B2" s="270"/>
      <c r="C2" s="379"/>
      <c r="D2" s="379"/>
      <c r="E2" s="379"/>
      <c r="F2" s="379"/>
      <c r="G2" s="379"/>
      <c r="H2" s="379"/>
      <c r="I2" s="176"/>
      <c r="K2" s="250"/>
    </row>
    <row r="3" spans="1:11">
      <c r="A3" s="270"/>
      <c r="B3" s="270"/>
      <c r="C3" s="379"/>
      <c r="D3" s="379"/>
      <c r="E3" s="379"/>
      <c r="F3" s="379"/>
      <c r="G3" s="379"/>
      <c r="H3" s="379"/>
      <c r="I3" s="176" t="s">
        <v>332</v>
      </c>
      <c r="K3" s="250"/>
    </row>
    <row r="4" spans="1:11">
      <c r="A4" s="270"/>
      <c r="B4" s="270"/>
      <c r="C4" s="379"/>
      <c r="D4" s="379"/>
      <c r="E4" s="379"/>
      <c r="F4" s="379"/>
      <c r="G4" s="379"/>
      <c r="H4" s="379"/>
      <c r="I4" s="176" t="s">
        <v>339</v>
      </c>
      <c r="K4" s="250"/>
    </row>
    <row r="5" spans="1:11" ht="13.5">
      <c r="A5" s="270"/>
      <c r="B5" s="270"/>
      <c r="C5" s="277" t="s">
        <v>334</v>
      </c>
      <c r="D5" s="277"/>
      <c r="E5" s="277"/>
      <c r="F5" s="277" t="s">
        <v>335</v>
      </c>
      <c r="G5" s="277"/>
      <c r="H5" s="277"/>
      <c r="I5" s="176"/>
      <c r="K5" s="250"/>
    </row>
    <row r="6" spans="1:11" ht="13.5">
      <c r="A6" s="270"/>
      <c r="B6" s="270"/>
      <c r="C6" s="277">
        <v>0</v>
      </c>
      <c r="D6" s="277"/>
      <c r="E6" s="277"/>
      <c r="F6" s="277" t="s">
        <v>336</v>
      </c>
      <c r="G6" s="277"/>
      <c r="H6" s="277"/>
      <c r="I6" s="176"/>
      <c r="K6" s="250"/>
    </row>
    <row r="7" spans="1:11" ht="22.5">
      <c r="A7" s="270"/>
      <c r="B7" s="270"/>
      <c r="C7" s="177"/>
      <c r="D7" s="177"/>
      <c r="E7" s="177"/>
      <c r="F7" s="177"/>
      <c r="G7" s="177"/>
      <c r="H7" s="177"/>
      <c r="I7" s="177"/>
      <c r="J7" s="6"/>
      <c r="K7" s="251"/>
    </row>
    <row r="8" spans="1:11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>
      <c r="A9" s="143"/>
      <c r="B9" s="143"/>
      <c r="C9" s="376" t="s">
        <v>341</v>
      </c>
      <c r="D9" s="376"/>
      <c r="E9" s="376"/>
      <c r="F9" s="143"/>
      <c r="G9" s="143"/>
      <c r="H9" s="143"/>
      <c r="I9" s="143"/>
      <c r="J9" s="143"/>
      <c r="K9" s="143"/>
    </row>
    <row r="10" spans="1:11">
      <c r="A10" s="364" t="s">
        <v>108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</row>
    <row r="11" spans="1:11" ht="13.5" thickBo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3"/>
    </row>
    <row r="12" spans="1:11" ht="13.5" thickBot="1">
      <c r="A12" s="372"/>
      <c r="B12" s="155"/>
      <c r="C12" s="374" t="s">
        <v>267</v>
      </c>
      <c r="D12" s="375"/>
      <c r="E12" s="375"/>
      <c r="F12" s="375"/>
      <c r="G12" s="375"/>
      <c r="H12" s="375"/>
      <c r="I12" s="375"/>
      <c r="J12" s="375"/>
      <c r="K12" s="377" t="s">
        <v>29</v>
      </c>
    </row>
    <row r="13" spans="1:11" ht="13.5" thickBot="1">
      <c r="A13" s="373"/>
      <c r="B13" s="154" t="s">
        <v>26</v>
      </c>
      <c r="C13" s="149" t="s">
        <v>268</v>
      </c>
      <c r="D13" s="149" t="s">
        <v>269</v>
      </c>
      <c r="E13" s="149" t="s">
        <v>270</v>
      </c>
      <c r="F13" s="149" t="s">
        <v>271</v>
      </c>
      <c r="G13" s="149" t="s">
        <v>272</v>
      </c>
      <c r="H13" s="149" t="s">
        <v>273</v>
      </c>
      <c r="I13" s="149" t="s">
        <v>274</v>
      </c>
      <c r="J13" s="149" t="s">
        <v>275</v>
      </c>
      <c r="K13" s="378"/>
    </row>
    <row r="14" spans="1:11">
      <c r="A14" s="169">
        <v>1000</v>
      </c>
      <c r="B14" s="150" t="s">
        <v>58</v>
      </c>
      <c r="C14" s="239">
        <f t="shared" ref="C14:J14" si="0">SUM(C15:C16)</f>
        <v>15303633.02757811</v>
      </c>
      <c r="D14" s="239">
        <f t="shared" si="0"/>
        <v>15303633.02757811</v>
      </c>
      <c r="E14" s="239">
        <f t="shared" si="0"/>
        <v>15303633.02757811</v>
      </c>
      <c r="F14" s="239">
        <f t="shared" si="0"/>
        <v>15303633.02757811</v>
      </c>
      <c r="G14" s="239">
        <f t="shared" si="0"/>
        <v>15303633.02757811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40">
        <f>SUM(C14:J14)</f>
        <v>76518165.137890548</v>
      </c>
    </row>
    <row r="15" spans="1:11">
      <c r="A15" s="61">
        <v>1001</v>
      </c>
      <c r="B15" s="34" t="s">
        <v>59</v>
      </c>
      <c r="C15" s="241">
        <f>+'POA-02'!J21/3</f>
        <v>0</v>
      </c>
      <c r="D15" s="241"/>
      <c r="E15" s="241">
        <f>+'POA-02'!J21/3</f>
        <v>0</v>
      </c>
      <c r="F15" s="241"/>
      <c r="G15" s="241">
        <f>+'POA-02'!J21/3</f>
        <v>0</v>
      </c>
      <c r="H15" s="241">
        <v>0</v>
      </c>
      <c r="I15" s="241">
        <v>0</v>
      </c>
      <c r="J15" s="241">
        <v>0</v>
      </c>
      <c r="K15" s="242" t="str">
        <f>IF(SUM(C15:J15)=0,"",SUM(C15:J15))</f>
        <v/>
      </c>
    </row>
    <row r="16" spans="1:11">
      <c r="A16" s="61">
        <v>1002</v>
      </c>
      <c r="B16" s="34" t="s">
        <v>60</v>
      </c>
      <c r="C16" s="241">
        <f>'POA-02'!J33/5</f>
        <v>15303633.02757811</v>
      </c>
      <c r="D16" s="241">
        <f>'POA-02'!J33/5</f>
        <v>15303633.02757811</v>
      </c>
      <c r="E16" s="241">
        <f>'POA-02'!J33/5</f>
        <v>15303633.02757811</v>
      </c>
      <c r="F16" s="241">
        <f>'POA-02'!J33/5</f>
        <v>15303633.02757811</v>
      </c>
      <c r="G16" s="241">
        <f>'POA-02'!J33/5</f>
        <v>15303633.02757811</v>
      </c>
      <c r="H16" s="241"/>
      <c r="I16" s="241"/>
      <c r="J16" s="244"/>
      <c r="K16" s="240">
        <f t="shared" ref="K16:K47" si="1">IF(SUM(C16:J16)=0,"",SUM(C16:J16))</f>
        <v>76518165.137890548</v>
      </c>
    </row>
    <row r="17" spans="1:11">
      <c r="A17" s="63">
        <v>2000</v>
      </c>
      <c r="B17" s="34" t="s">
        <v>61</v>
      </c>
      <c r="C17" s="245">
        <f>+C18+C19+C23+C24+C28+C31+C35+C36+C37+C38+C39+C40+C41+C42+C43+C46+C47</f>
        <v>75833655.745000005</v>
      </c>
      <c r="D17" s="245">
        <f>+D18+D19+D23+D24+D28+D31+D35+H36+D37+D38+D39+D40+D41+D42+D43+D46+D47</f>
        <v>45833655.744999997</v>
      </c>
      <c r="E17" s="245">
        <f>+E18+E19+E23+E24+E28+E31+E35+E36+E37+E38+E39+E40+E41+E42+E43+E46+E47</f>
        <v>75833655.745000005</v>
      </c>
      <c r="F17" s="245">
        <f>+F18+F19+F23+F24+F28+F31+F35+F36+F37+F38+F39+F40+F41+F42+F43+F46+F47</f>
        <v>13249927.294</v>
      </c>
      <c r="G17" s="245">
        <f>+G18+G19+G23+G24+G28+G31+G35+G36+G37+G38+G39+G40+G41+G42+G43+G46+G47</f>
        <v>32583728.450999998</v>
      </c>
      <c r="H17" s="245"/>
      <c r="I17" s="245"/>
      <c r="J17" s="245"/>
      <c r="K17" s="240">
        <f>IF(SUM(C17:J17)=0,"",SUM(C17:J17))</f>
        <v>243334622.98000002</v>
      </c>
    </row>
    <row r="18" spans="1:11">
      <c r="A18" s="61">
        <v>2001</v>
      </c>
      <c r="B18" s="34" t="s">
        <v>62</v>
      </c>
      <c r="C18" s="241">
        <f>+'POA-04'!G24/4</f>
        <v>13249927.294</v>
      </c>
      <c r="D18" s="241">
        <f>+C18</f>
        <v>13249927.294</v>
      </c>
      <c r="E18" s="241">
        <f>+D18</f>
        <v>13249927.294</v>
      </c>
      <c r="F18" s="241">
        <f>+E18</f>
        <v>13249927.294</v>
      </c>
      <c r="G18" s="241">
        <v>0</v>
      </c>
      <c r="H18" s="241"/>
      <c r="I18" s="241">
        <v>0</v>
      </c>
      <c r="J18" s="241">
        <v>0</v>
      </c>
      <c r="K18" s="242">
        <f t="shared" si="1"/>
        <v>52999709.175999999</v>
      </c>
    </row>
    <row r="19" spans="1:11">
      <c r="A19" s="61">
        <v>2002</v>
      </c>
      <c r="B19" s="34" t="s">
        <v>266</v>
      </c>
      <c r="C19" s="241">
        <f>+'POA-03'!H112/4</f>
        <v>26434600.950999998</v>
      </c>
      <c r="D19" s="241">
        <f>+C19</f>
        <v>26434600.950999998</v>
      </c>
      <c r="E19" s="241">
        <f>+D19</f>
        <v>26434600.950999998</v>
      </c>
      <c r="F19" s="241">
        <v>0</v>
      </c>
      <c r="G19" s="241">
        <f>+E19</f>
        <v>26434600.950999998</v>
      </c>
      <c r="H19" s="241"/>
      <c r="I19" s="241"/>
      <c r="J19" s="241"/>
      <c r="K19" s="242">
        <f t="shared" si="1"/>
        <v>105738403.80399999</v>
      </c>
    </row>
    <row r="20" spans="1:11">
      <c r="A20" s="61" t="s">
        <v>64</v>
      </c>
      <c r="B20" s="34" t="s">
        <v>65</v>
      </c>
      <c r="C20" s="241"/>
      <c r="D20" s="241"/>
      <c r="E20" s="241"/>
      <c r="F20" s="241"/>
      <c r="G20" s="241"/>
      <c r="H20" s="241"/>
      <c r="I20" s="241"/>
      <c r="J20" s="241"/>
      <c r="K20" s="240" t="str">
        <f t="shared" si="1"/>
        <v/>
      </c>
    </row>
    <row r="21" spans="1:11">
      <c r="A21" s="61" t="s">
        <v>66</v>
      </c>
      <c r="B21" s="34" t="s">
        <v>67</v>
      </c>
      <c r="C21" s="241"/>
      <c r="D21" s="241"/>
      <c r="E21" s="241"/>
      <c r="F21" s="241"/>
      <c r="G21" s="241"/>
      <c r="H21" s="241"/>
      <c r="I21" s="241"/>
      <c r="J21" s="241"/>
      <c r="K21" s="240" t="str">
        <f t="shared" si="1"/>
        <v/>
      </c>
    </row>
    <row r="22" spans="1:11">
      <c r="A22" s="61" t="s">
        <v>68</v>
      </c>
      <c r="B22" s="34" t="s">
        <v>69</v>
      </c>
      <c r="C22" s="241"/>
      <c r="D22" s="241"/>
      <c r="E22" s="241"/>
      <c r="F22" s="241"/>
      <c r="G22" s="241"/>
      <c r="H22" s="241"/>
      <c r="I22" s="241"/>
      <c r="J22" s="241"/>
      <c r="K22" s="240" t="str">
        <f t="shared" si="1"/>
        <v/>
      </c>
    </row>
    <row r="23" spans="1:11">
      <c r="A23" s="61">
        <v>2003</v>
      </c>
      <c r="B23" s="38" t="s">
        <v>70</v>
      </c>
      <c r="C23" s="241">
        <f>+'POA-06'!D19/4</f>
        <v>6149127.5</v>
      </c>
      <c r="D23" s="241">
        <f>+'POA-06'!D19/4</f>
        <v>6149127.5</v>
      </c>
      <c r="E23" s="241">
        <f>+'POA-06'!D19/4</f>
        <v>6149127.5</v>
      </c>
      <c r="F23" s="241"/>
      <c r="G23" s="241">
        <f>+'POA-06'!D19/4</f>
        <v>6149127.5</v>
      </c>
      <c r="H23" s="241">
        <v>0</v>
      </c>
      <c r="I23" s="241"/>
      <c r="J23" s="241">
        <v>0</v>
      </c>
      <c r="K23" s="242">
        <f t="shared" si="1"/>
        <v>24596510</v>
      </c>
    </row>
    <row r="24" spans="1:11">
      <c r="A24" s="61">
        <v>2004</v>
      </c>
      <c r="B24" s="34" t="s">
        <v>71</v>
      </c>
      <c r="C24" s="241">
        <v>0</v>
      </c>
      <c r="D24" s="241">
        <v>0</v>
      </c>
      <c r="E24" s="241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0" t="str">
        <f t="shared" si="1"/>
        <v/>
      </c>
    </row>
    <row r="25" spans="1:11">
      <c r="A25" s="61" t="s">
        <v>72</v>
      </c>
      <c r="B25" s="34" t="s">
        <v>73</v>
      </c>
      <c r="C25" s="241"/>
      <c r="D25" s="241"/>
      <c r="E25" s="241"/>
      <c r="F25" s="241"/>
      <c r="G25" s="241"/>
      <c r="H25" s="241"/>
      <c r="I25" s="241"/>
      <c r="J25" s="241"/>
      <c r="K25" s="240" t="str">
        <f t="shared" si="1"/>
        <v/>
      </c>
    </row>
    <row r="26" spans="1:11">
      <c r="A26" s="61" t="s">
        <v>74</v>
      </c>
      <c r="B26" s="34" t="s">
        <v>75</v>
      </c>
      <c r="C26" s="241"/>
      <c r="D26" s="241"/>
      <c r="E26" s="241"/>
      <c r="F26" s="241"/>
      <c r="G26" s="241"/>
      <c r="H26" s="241"/>
      <c r="I26" s="241"/>
      <c r="J26" s="241"/>
      <c r="K26" s="240" t="str">
        <f t="shared" si="1"/>
        <v/>
      </c>
    </row>
    <row r="27" spans="1:11">
      <c r="A27" s="61" t="s">
        <v>76</v>
      </c>
      <c r="B27" s="34" t="s">
        <v>77</v>
      </c>
      <c r="C27" s="241"/>
      <c r="D27" s="241"/>
      <c r="E27" s="241"/>
      <c r="F27" s="241"/>
      <c r="G27" s="241"/>
      <c r="H27" s="241"/>
      <c r="I27" s="241"/>
      <c r="J27" s="241"/>
      <c r="K27" s="240" t="str">
        <f t="shared" si="1"/>
        <v/>
      </c>
    </row>
    <row r="28" spans="1:11">
      <c r="A28" s="61">
        <v>2005</v>
      </c>
      <c r="B28" s="34" t="s">
        <v>78</v>
      </c>
      <c r="C28" s="241">
        <v>0</v>
      </c>
      <c r="D28" s="241">
        <v>0</v>
      </c>
      <c r="E28" s="241">
        <v>0</v>
      </c>
      <c r="F28" s="241">
        <v>0</v>
      </c>
      <c r="G28" s="241">
        <v>0</v>
      </c>
      <c r="H28" s="241">
        <v>0</v>
      </c>
      <c r="I28" s="241">
        <v>0</v>
      </c>
      <c r="J28" s="241">
        <v>0</v>
      </c>
      <c r="K28" s="240" t="str">
        <f t="shared" si="1"/>
        <v/>
      </c>
    </row>
    <row r="29" spans="1:11">
      <c r="A29" s="61" t="s">
        <v>79</v>
      </c>
      <c r="B29" s="34" t="s">
        <v>80</v>
      </c>
      <c r="C29" s="241"/>
      <c r="D29" s="241"/>
      <c r="E29" s="241"/>
      <c r="F29" s="241"/>
      <c r="G29" s="241"/>
      <c r="H29" s="241"/>
      <c r="I29" s="241"/>
      <c r="J29" s="241"/>
      <c r="K29" s="240" t="str">
        <f t="shared" si="1"/>
        <v/>
      </c>
    </row>
    <row r="30" spans="1:11">
      <c r="A30" s="61" t="s">
        <v>81</v>
      </c>
      <c r="B30" s="34" t="s">
        <v>82</v>
      </c>
      <c r="C30" s="241"/>
      <c r="D30" s="241"/>
      <c r="E30" s="241"/>
      <c r="F30" s="241"/>
      <c r="G30" s="241"/>
      <c r="H30" s="241"/>
      <c r="I30" s="241"/>
      <c r="J30" s="241"/>
      <c r="K30" s="240" t="str">
        <f t="shared" si="1"/>
        <v/>
      </c>
    </row>
    <row r="31" spans="1:11">
      <c r="A31" s="61">
        <v>2006</v>
      </c>
      <c r="B31" s="34" t="s">
        <v>83</v>
      </c>
      <c r="C31" s="241">
        <f>'POA-06'!D22/2</f>
        <v>30000000</v>
      </c>
      <c r="D31" s="241">
        <f t="shared" ref="C31:J31" si="2">SUM(D32:D34)</f>
        <v>0</v>
      </c>
      <c r="E31" s="241">
        <f>'POA-06'!D22/2</f>
        <v>30000000</v>
      </c>
      <c r="F31" s="241">
        <f t="shared" si="2"/>
        <v>0</v>
      </c>
      <c r="G31" s="241">
        <f t="shared" si="2"/>
        <v>0</v>
      </c>
      <c r="H31" s="241">
        <f t="shared" si="2"/>
        <v>0</v>
      </c>
      <c r="I31" s="241">
        <f t="shared" si="2"/>
        <v>0</v>
      </c>
      <c r="J31" s="241">
        <f t="shared" si="2"/>
        <v>0</v>
      </c>
      <c r="K31" s="240">
        <f t="shared" si="1"/>
        <v>60000000</v>
      </c>
    </row>
    <row r="32" spans="1:11">
      <c r="A32" s="61" t="s">
        <v>84</v>
      </c>
      <c r="B32" s="34" t="s">
        <v>85</v>
      </c>
      <c r="C32" s="241"/>
      <c r="D32" s="241"/>
      <c r="E32" s="241"/>
      <c r="F32" s="241"/>
      <c r="G32" s="241"/>
      <c r="H32" s="241"/>
      <c r="I32" s="241"/>
      <c r="J32" s="241"/>
      <c r="K32" s="240" t="str">
        <f t="shared" si="1"/>
        <v/>
      </c>
    </row>
    <row r="33" spans="1:11" ht="21.75">
      <c r="A33" s="61" t="s">
        <v>86</v>
      </c>
      <c r="B33" s="38" t="s">
        <v>131</v>
      </c>
      <c r="C33" s="241"/>
      <c r="D33" s="241"/>
      <c r="E33" s="241"/>
      <c r="F33" s="241"/>
      <c r="G33" s="241"/>
      <c r="H33" s="241"/>
      <c r="I33" s="241"/>
      <c r="J33" s="241"/>
      <c r="K33" s="240" t="str">
        <f t="shared" si="1"/>
        <v/>
      </c>
    </row>
    <row r="34" spans="1:11">
      <c r="A34" s="61" t="s">
        <v>87</v>
      </c>
      <c r="B34" s="34" t="s">
        <v>88</v>
      </c>
      <c r="C34" s="241"/>
      <c r="D34" s="241"/>
      <c r="E34" s="241"/>
      <c r="F34" s="241"/>
      <c r="G34" s="241"/>
      <c r="H34" s="241"/>
      <c r="I34" s="241"/>
      <c r="J34" s="241"/>
      <c r="K34" s="240" t="str">
        <f t="shared" si="1"/>
        <v/>
      </c>
    </row>
    <row r="35" spans="1:11">
      <c r="A35" s="61">
        <v>2007</v>
      </c>
      <c r="B35" s="38" t="s">
        <v>265</v>
      </c>
      <c r="C35" s="241">
        <v>0</v>
      </c>
      <c r="D35" s="246"/>
      <c r="E35" s="241">
        <v>0</v>
      </c>
      <c r="F35" s="241"/>
      <c r="G35" s="241">
        <v>0</v>
      </c>
      <c r="H35" s="241">
        <v>0</v>
      </c>
      <c r="I35" s="241"/>
      <c r="J35" s="241">
        <v>0</v>
      </c>
      <c r="K35" s="240" t="str">
        <f t="shared" si="1"/>
        <v/>
      </c>
    </row>
    <row r="36" spans="1:11" ht="21.75">
      <c r="A36" s="61">
        <v>2008</v>
      </c>
      <c r="B36" s="38" t="s">
        <v>90</v>
      </c>
      <c r="C36" s="241"/>
      <c r="D36" s="241"/>
      <c r="E36" s="241"/>
      <c r="F36" s="241"/>
      <c r="G36" s="241"/>
      <c r="H36" s="241"/>
      <c r="I36" s="241"/>
      <c r="J36" s="241"/>
      <c r="K36" s="240" t="str">
        <f t="shared" si="1"/>
        <v/>
      </c>
    </row>
    <row r="37" spans="1:11">
      <c r="A37" s="61">
        <v>2009</v>
      </c>
      <c r="B37" s="34" t="s">
        <v>91</v>
      </c>
      <c r="C37" s="241">
        <v>0</v>
      </c>
      <c r="D37" s="241">
        <v>0</v>
      </c>
      <c r="E37" s="241">
        <v>0</v>
      </c>
      <c r="F37" s="241">
        <v>0</v>
      </c>
      <c r="G37" s="241">
        <v>0</v>
      </c>
      <c r="H37" s="241"/>
      <c r="I37" s="241"/>
      <c r="J37" s="241"/>
      <c r="K37" s="240" t="str">
        <f t="shared" si="1"/>
        <v/>
      </c>
    </row>
    <row r="38" spans="1:11">
      <c r="A38" s="61">
        <v>2010</v>
      </c>
      <c r="B38" s="38" t="s">
        <v>92</v>
      </c>
      <c r="C38" s="241">
        <v>0</v>
      </c>
      <c r="D38" s="241">
        <v>0</v>
      </c>
      <c r="E38" s="241">
        <v>0</v>
      </c>
      <c r="F38" s="241">
        <v>0</v>
      </c>
      <c r="G38" s="241">
        <v>0</v>
      </c>
      <c r="H38" s="241"/>
      <c r="I38" s="241"/>
      <c r="J38" s="241"/>
      <c r="K38" s="240" t="str">
        <f t="shared" si="1"/>
        <v/>
      </c>
    </row>
    <row r="39" spans="1:11">
      <c r="A39" s="61">
        <v>2011</v>
      </c>
      <c r="B39" s="34" t="s">
        <v>93</v>
      </c>
      <c r="C39" s="241"/>
      <c r="D39" s="241"/>
      <c r="E39" s="241"/>
      <c r="F39" s="241"/>
      <c r="G39" s="241"/>
      <c r="H39" s="241"/>
      <c r="I39" s="241"/>
      <c r="J39" s="241"/>
      <c r="K39" s="240" t="str">
        <f t="shared" si="1"/>
        <v/>
      </c>
    </row>
    <row r="40" spans="1:11">
      <c r="A40" s="61">
        <v>2012</v>
      </c>
      <c r="B40" s="38" t="s">
        <v>260</v>
      </c>
      <c r="C40" s="241">
        <v>0</v>
      </c>
      <c r="D40" s="241"/>
      <c r="E40" s="241">
        <v>0</v>
      </c>
      <c r="F40" s="241">
        <v>0</v>
      </c>
      <c r="G40" s="241"/>
      <c r="H40" s="241"/>
      <c r="I40" s="241"/>
      <c r="J40" s="241"/>
      <c r="K40" s="240" t="str">
        <f t="shared" si="1"/>
        <v/>
      </c>
    </row>
    <row r="41" spans="1:11">
      <c r="A41" s="61">
        <v>2013</v>
      </c>
      <c r="B41" s="34" t="s">
        <v>94</v>
      </c>
      <c r="C41" s="241">
        <v>0</v>
      </c>
      <c r="D41" s="241"/>
      <c r="E41" s="241">
        <v>0</v>
      </c>
      <c r="F41" s="241">
        <v>0</v>
      </c>
      <c r="G41" s="241">
        <v>0</v>
      </c>
      <c r="H41" s="241"/>
      <c r="I41" s="241"/>
      <c r="J41" s="241"/>
      <c r="K41" s="240" t="str">
        <f t="shared" si="1"/>
        <v/>
      </c>
    </row>
    <row r="42" spans="1:11">
      <c r="A42" s="61">
        <v>2014</v>
      </c>
      <c r="B42" s="34" t="s">
        <v>95</v>
      </c>
      <c r="C42" s="241"/>
      <c r="D42" s="241"/>
      <c r="E42" s="241"/>
      <c r="F42" s="241"/>
      <c r="G42" s="241"/>
      <c r="H42" s="241"/>
      <c r="I42" s="241"/>
      <c r="J42" s="241"/>
      <c r="K42" s="240" t="str">
        <f t="shared" si="1"/>
        <v/>
      </c>
    </row>
    <row r="43" spans="1:11">
      <c r="A43" s="61">
        <v>2015</v>
      </c>
      <c r="B43" s="34" t="s">
        <v>96</v>
      </c>
      <c r="C43" s="247"/>
      <c r="D43" s="241"/>
      <c r="E43" s="241"/>
      <c r="F43" s="243"/>
      <c r="G43" s="241"/>
      <c r="H43" s="241"/>
      <c r="I43" s="241"/>
      <c r="J43" s="241"/>
      <c r="K43" s="240" t="str">
        <f t="shared" si="1"/>
        <v/>
      </c>
    </row>
    <row r="44" spans="1:11">
      <c r="A44" s="61" t="s">
        <v>97</v>
      </c>
      <c r="B44" s="34" t="s">
        <v>98</v>
      </c>
      <c r="C44" s="241"/>
      <c r="D44" s="241"/>
      <c r="E44" s="241"/>
      <c r="F44" s="241"/>
      <c r="G44" s="241"/>
      <c r="H44" s="241"/>
      <c r="I44" s="241"/>
      <c r="J44" s="241"/>
      <c r="K44" s="240" t="str">
        <f t="shared" si="1"/>
        <v/>
      </c>
    </row>
    <row r="45" spans="1:11">
      <c r="A45" s="61" t="s">
        <v>99</v>
      </c>
      <c r="B45" s="34" t="s">
        <v>100</v>
      </c>
      <c r="C45" s="241"/>
      <c r="D45" s="241"/>
      <c r="E45" s="241"/>
      <c r="F45" s="241"/>
      <c r="G45" s="241"/>
      <c r="H45" s="241"/>
      <c r="I45" s="241"/>
      <c r="J45" s="241"/>
      <c r="K45" s="240" t="str">
        <f t="shared" si="1"/>
        <v/>
      </c>
    </row>
    <row r="46" spans="1:11">
      <c r="A46" s="61">
        <v>2016</v>
      </c>
      <c r="B46" s="34" t="s">
        <v>101</v>
      </c>
      <c r="C46" s="241">
        <v>0</v>
      </c>
      <c r="D46" s="241">
        <v>0</v>
      </c>
      <c r="E46" s="241">
        <v>0</v>
      </c>
      <c r="F46" s="241">
        <v>0</v>
      </c>
      <c r="G46" s="241"/>
      <c r="H46" s="241"/>
      <c r="I46" s="241"/>
      <c r="J46" s="241"/>
      <c r="K46" s="240" t="str">
        <f t="shared" si="1"/>
        <v/>
      </c>
    </row>
    <row r="47" spans="1:11">
      <c r="A47" s="61">
        <v>2017</v>
      </c>
      <c r="B47" s="34" t="s">
        <v>261</v>
      </c>
      <c r="C47" s="241">
        <v>0</v>
      </c>
      <c r="D47" s="241">
        <v>0</v>
      </c>
      <c r="E47" s="241">
        <v>0</v>
      </c>
      <c r="F47" s="241">
        <v>0</v>
      </c>
      <c r="G47" s="241">
        <v>0</v>
      </c>
      <c r="H47" s="241"/>
      <c r="I47" s="241"/>
      <c r="J47" s="241"/>
      <c r="K47" s="240" t="str">
        <f t="shared" si="1"/>
        <v/>
      </c>
    </row>
    <row r="48" spans="1:11">
      <c r="A48" s="63">
        <v>3000</v>
      </c>
      <c r="B48" s="34" t="s">
        <v>102</v>
      </c>
      <c r="C48" s="245"/>
      <c r="D48" s="245"/>
      <c r="E48" s="245"/>
      <c r="F48" s="245"/>
      <c r="G48" s="245"/>
      <c r="H48" s="245"/>
      <c r="I48" s="245"/>
      <c r="J48" s="245"/>
      <c r="K48" s="240">
        <f>SUM(C48:J48)</f>
        <v>0</v>
      </c>
    </row>
    <row r="49" spans="1:11">
      <c r="A49" s="63">
        <v>4000</v>
      </c>
      <c r="B49" s="34" t="s">
        <v>103</v>
      </c>
      <c r="C49" s="245">
        <f>+'POA-05'!C27/4+'POA-05'!C29</f>
        <v>189688900</v>
      </c>
      <c r="D49" s="245">
        <f>+'POA-05'!C27/4</f>
        <v>52500000</v>
      </c>
      <c r="E49" s="245">
        <f>+D49+'POA-05'!C28</f>
        <v>67500000</v>
      </c>
      <c r="F49" s="245">
        <f>+D49</f>
        <v>52500000</v>
      </c>
      <c r="G49" s="245">
        <f>+'POA-05'!C24+'POA-05'!C25+'POA-05'!C26+'POA-05'!C30+'POA-05'!C31</f>
        <v>179363913</v>
      </c>
      <c r="H49" s="245"/>
      <c r="I49" s="245"/>
      <c r="J49" s="245"/>
      <c r="K49" s="240">
        <f>SUM(C49:J49)</f>
        <v>541552813</v>
      </c>
    </row>
    <row r="50" spans="1:11">
      <c r="A50" s="63">
        <v>5000</v>
      </c>
      <c r="B50" s="34" t="s">
        <v>104</v>
      </c>
      <c r="C50" s="245"/>
      <c r="D50" s="245">
        <v>0</v>
      </c>
      <c r="E50" s="245">
        <f>'POA-05'!C20</f>
        <v>0</v>
      </c>
      <c r="F50" s="245">
        <f>+'POA-05'!C19</f>
        <v>75000000</v>
      </c>
      <c r="G50" s="245"/>
      <c r="H50" s="246"/>
      <c r="I50" s="245"/>
      <c r="J50" s="245"/>
      <c r="K50" s="240">
        <f>SUM(C50:J50)</f>
        <v>75000000</v>
      </c>
    </row>
    <row r="51" spans="1:11">
      <c r="A51" s="63">
        <v>6000</v>
      </c>
      <c r="B51" s="34" t="s">
        <v>105</v>
      </c>
      <c r="C51" s="245"/>
      <c r="D51" s="245">
        <v>0</v>
      </c>
      <c r="E51" s="245">
        <v>0</v>
      </c>
      <c r="F51" s="245">
        <v>0</v>
      </c>
      <c r="G51" s="245">
        <v>0</v>
      </c>
      <c r="H51" s="245"/>
      <c r="I51" s="245"/>
      <c r="J51" s="245"/>
      <c r="K51" s="240">
        <f>SUM(C51:J51)</f>
        <v>0</v>
      </c>
    </row>
    <row r="52" spans="1:11">
      <c r="A52" s="63">
        <v>7000</v>
      </c>
      <c r="B52" s="34" t="s">
        <v>106</v>
      </c>
      <c r="C52" s="245"/>
      <c r="D52" s="245"/>
      <c r="E52" s="245">
        <v>0</v>
      </c>
      <c r="F52" s="245"/>
      <c r="G52" s="245">
        <v>0</v>
      </c>
      <c r="H52" s="245"/>
      <c r="I52" s="245">
        <v>0</v>
      </c>
      <c r="J52" s="245"/>
      <c r="K52" s="240">
        <f>SUM(C52:J52)</f>
        <v>0</v>
      </c>
    </row>
    <row r="53" spans="1:11" ht="13.5" thickBot="1">
      <c r="A53" s="171"/>
      <c r="B53" s="172" t="s">
        <v>29</v>
      </c>
      <c r="C53" s="248">
        <f t="shared" ref="C53:J53" si="3">+C14+C17+C48+C49+C50+C51+C52</f>
        <v>280826188.77257812</v>
      </c>
      <c r="D53" s="248">
        <f t="shared" si="3"/>
        <v>113637288.77257811</v>
      </c>
      <c r="E53" s="248">
        <f t="shared" si="3"/>
        <v>158637288.77257812</v>
      </c>
      <c r="F53" s="248">
        <f t="shared" si="3"/>
        <v>156053560.32157812</v>
      </c>
      <c r="G53" s="248">
        <f t="shared" si="3"/>
        <v>227251274.47857809</v>
      </c>
      <c r="H53" s="248">
        <f t="shared" si="3"/>
        <v>0</v>
      </c>
      <c r="I53" s="248">
        <f t="shared" si="3"/>
        <v>0</v>
      </c>
      <c r="J53" s="248">
        <f t="shared" si="3"/>
        <v>0</v>
      </c>
      <c r="K53" s="249">
        <f>K14+K17+K48+K49+K50+K51+K52</f>
        <v>936405601.1178906</v>
      </c>
    </row>
    <row r="54" spans="1:1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</sheetData>
  <mergeCells count="11">
    <mergeCell ref="A12:A13"/>
    <mergeCell ref="C12:J12"/>
    <mergeCell ref="C9:E9"/>
    <mergeCell ref="K12:K13"/>
    <mergeCell ref="A1:B7"/>
    <mergeCell ref="C1:H4"/>
    <mergeCell ref="C5:E5"/>
    <mergeCell ref="F5:H5"/>
    <mergeCell ref="C6:E6"/>
    <mergeCell ref="F6:H6"/>
    <mergeCell ref="A10:K10"/>
  </mergeCells>
  <phoneticPr fontId="22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P52"/>
  <sheetViews>
    <sheetView tabSelected="1" workbookViewId="0">
      <selection activeCell="B10" sqref="B10:H10"/>
    </sheetView>
  </sheetViews>
  <sheetFormatPr baseColWidth="10" defaultRowHeight="12.75"/>
  <cols>
    <col min="3" max="3" width="22.5703125" customWidth="1"/>
    <col min="4" max="4" width="12.5703125" customWidth="1"/>
    <col min="5" max="5" width="13.28515625" customWidth="1"/>
    <col min="6" max="6" width="16" customWidth="1"/>
    <col min="7" max="7" width="7.7109375" customWidth="1"/>
    <col min="8" max="8" width="7.140625" customWidth="1"/>
    <col min="9" max="9" width="14" customWidth="1"/>
  </cols>
  <sheetData>
    <row r="1" spans="1:16">
      <c r="A1" s="270"/>
      <c r="B1" s="270"/>
      <c r="C1" s="379" t="s">
        <v>358</v>
      </c>
      <c r="D1" s="379"/>
      <c r="E1" s="379"/>
      <c r="F1" s="379"/>
      <c r="G1" s="379"/>
      <c r="H1" s="379"/>
      <c r="I1" s="176"/>
      <c r="K1" s="250"/>
    </row>
    <row r="2" spans="1:16">
      <c r="A2" s="270"/>
      <c r="B2" s="270"/>
      <c r="C2" s="379"/>
      <c r="D2" s="379"/>
      <c r="E2" s="379"/>
      <c r="F2" s="379"/>
      <c r="G2" s="379"/>
      <c r="H2" s="379"/>
      <c r="I2" s="176"/>
      <c r="K2" s="250"/>
    </row>
    <row r="3" spans="1:16">
      <c r="A3" s="270"/>
      <c r="B3" s="270"/>
      <c r="C3" s="379"/>
      <c r="D3" s="379"/>
      <c r="E3" s="379"/>
      <c r="F3" s="379"/>
      <c r="G3" s="379"/>
      <c r="H3" s="379"/>
      <c r="I3" s="176" t="s">
        <v>332</v>
      </c>
      <c r="K3" s="250"/>
    </row>
    <row r="4" spans="1:16">
      <c r="A4" s="270"/>
      <c r="B4" s="270"/>
      <c r="C4" s="379"/>
      <c r="D4" s="379"/>
      <c r="E4" s="379"/>
      <c r="F4" s="379"/>
      <c r="G4" s="379"/>
      <c r="H4" s="379"/>
      <c r="I4" s="214" t="s">
        <v>337</v>
      </c>
      <c r="K4" s="250"/>
    </row>
    <row r="5" spans="1:16" ht="13.5">
      <c r="A5" s="270"/>
      <c r="B5" s="270"/>
      <c r="C5" s="277" t="s">
        <v>334</v>
      </c>
      <c r="D5" s="277"/>
      <c r="E5" s="277"/>
      <c r="F5" s="277" t="s">
        <v>335</v>
      </c>
      <c r="G5" s="277"/>
      <c r="H5" s="277"/>
      <c r="I5" s="176"/>
      <c r="K5" s="250"/>
    </row>
    <row r="6" spans="1:16" ht="13.5">
      <c r="A6" s="270"/>
      <c r="B6" s="270"/>
      <c r="C6" s="277">
        <v>0</v>
      </c>
      <c r="D6" s="277"/>
      <c r="E6" s="277"/>
      <c r="F6" s="277" t="s">
        <v>336</v>
      </c>
      <c r="G6" s="277"/>
      <c r="H6" s="277"/>
      <c r="I6" s="176"/>
      <c r="K6" s="250"/>
    </row>
    <row r="7" spans="1:16" ht="15" customHeight="1">
      <c r="A7" s="270"/>
      <c r="B7" s="270"/>
      <c r="C7" s="380"/>
      <c r="D7" s="380"/>
      <c r="E7" s="380"/>
      <c r="F7" s="380"/>
      <c r="G7" s="380"/>
      <c r="H7" s="380"/>
      <c r="I7" s="177"/>
      <c r="J7" s="6"/>
      <c r="K7" s="251"/>
    </row>
    <row r="8" spans="1:16"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1:16">
      <c r="B9" s="143"/>
      <c r="C9" s="143"/>
      <c r="D9" s="376" t="s">
        <v>341</v>
      </c>
      <c r="E9" s="376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</row>
    <row r="10" spans="1:16">
      <c r="B10" s="364" t="s">
        <v>361</v>
      </c>
      <c r="C10" s="364"/>
      <c r="D10" s="364"/>
      <c r="E10" s="364"/>
      <c r="F10" s="364"/>
      <c r="G10" s="364"/>
      <c r="H10" s="364"/>
      <c r="I10" s="142"/>
      <c r="J10" s="142"/>
      <c r="K10" s="142"/>
      <c r="L10" s="142"/>
      <c r="M10" s="142"/>
      <c r="N10" s="142"/>
      <c r="O10" s="142"/>
      <c r="P10" s="142"/>
    </row>
    <row r="13" spans="1:16" ht="15" customHeight="1">
      <c r="B13" s="34"/>
      <c r="C13" s="83" t="s">
        <v>26</v>
      </c>
      <c r="D13" s="144" t="s">
        <v>163</v>
      </c>
    </row>
    <row r="14" spans="1:16" ht="16.5" customHeight="1">
      <c r="B14" s="83">
        <v>1000</v>
      </c>
      <c r="C14" s="145" t="s">
        <v>262</v>
      </c>
      <c r="D14" s="37">
        <f>+'POA-07'!C15</f>
        <v>76518165.137890548</v>
      </c>
    </row>
    <row r="15" spans="1:16" ht="14.25" customHeight="1">
      <c r="B15" s="34">
        <v>1001</v>
      </c>
      <c r="C15" s="146" t="s">
        <v>59</v>
      </c>
      <c r="D15" s="37">
        <f>+'POA-07'!C16</f>
        <v>0</v>
      </c>
    </row>
    <row r="16" spans="1:16" ht="14.25" hidden="1" customHeight="1">
      <c r="B16" s="34">
        <v>1002</v>
      </c>
      <c r="C16" s="146" t="s">
        <v>60</v>
      </c>
      <c r="D16" s="37"/>
    </row>
    <row r="17" spans="2:4" ht="21.75" customHeight="1">
      <c r="B17" s="83">
        <v>2000</v>
      </c>
      <c r="C17" s="146" t="s">
        <v>263</v>
      </c>
      <c r="D17" s="37">
        <f>+'POA-07'!C18</f>
        <v>243334622.97999999</v>
      </c>
    </row>
    <row r="18" spans="2:4" ht="14.25" customHeight="1">
      <c r="B18" s="34">
        <v>2001</v>
      </c>
      <c r="C18" s="146" t="s">
        <v>62</v>
      </c>
      <c r="D18" s="37">
        <f>+'POA-07'!C19</f>
        <v>52999709.175999999</v>
      </c>
    </row>
    <row r="19" spans="2:4" ht="14.25" customHeight="1">
      <c r="B19" s="34">
        <v>2002</v>
      </c>
      <c r="C19" s="146" t="s">
        <v>63</v>
      </c>
      <c r="D19" s="37">
        <f>+'POA-07'!C20</f>
        <v>105738403.80399999</v>
      </c>
    </row>
    <row r="20" spans="2:4" hidden="1">
      <c r="B20" s="34" t="s">
        <v>64</v>
      </c>
      <c r="C20" s="146" t="s">
        <v>65</v>
      </c>
      <c r="D20" s="37"/>
    </row>
    <row r="21" spans="2:4" hidden="1">
      <c r="B21" s="34" t="s">
        <v>66</v>
      </c>
      <c r="C21" s="146" t="s">
        <v>67</v>
      </c>
      <c r="D21" s="37"/>
    </row>
    <row r="22" spans="2:4" hidden="1">
      <c r="B22" s="34" t="s">
        <v>68</v>
      </c>
      <c r="C22" s="146" t="s">
        <v>69</v>
      </c>
      <c r="D22" s="37"/>
    </row>
    <row r="23" spans="2:4">
      <c r="B23" s="34">
        <v>2003</v>
      </c>
      <c r="C23" s="147" t="s">
        <v>70</v>
      </c>
      <c r="D23" s="37">
        <f>+'POA-07'!C24</f>
        <v>24596510</v>
      </c>
    </row>
    <row r="24" spans="2:4" hidden="1">
      <c r="B24" s="34">
        <v>2004</v>
      </c>
      <c r="C24" s="146" t="s">
        <v>71</v>
      </c>
      <c r="D24" s="37"/>
    </row>
    <row r="25" spans="2:4" hidden="1">
      <c r="B25" s="34" t="s">
        <v>72</v>
      </c>
      <c r="C25" s="146" t="s">
        <v>73</v>
      </c>
      <c r="D25" s="37"/>
    </row>
    <row r="26" spans="2:4" hidden="1">
      <c r="B26" s="34" t="s">
        <v>74</v>
      </c>
      <c r="C26" s="146" t="s">
        <v>75</v>
      </c>
      <c r="D26" s="37"/>
    </row>
    <row r="27" spans="2:4" hidden="1">
      <c r="B27" s="34" t="s">
        <v>76</v>
      </c>
      <c r="C27" s="146" t="s">
        <v>77</v>
      </c>
      <c r="D27" s="37"/>
    </row>
    <row r="28" spans="2:4" hidden="1">
      <c r="B28" s="34">
        <v>2005</v>
      </c>
      <c r="C28" s="146" t="s">
        <v>78</v>
      </c>
      <c r="D28" s="37"/>
    </row>
    <row r="29" spans="2:4" hidden="1">
      <c r="B29" s="34" t="s">
        <v>79</v>
      </c>
      <c r="C29" s="146" t="s">
        <v>80</v>
      </c>
      <c r="D29" s="37"/>
    </row>
    <row r="30" spans="2:4" hidden="1">
      <c r="B30" s="34" t="s">
        <v>81</v>
      </c>
      <c r="C30" s="146" t="s">
        <v>82</v>
      </c>
      <c r="D30" s="37"/>
    </row>
    <row r="31" spans="2:4" hidden="1">
      <c r="B31" s="34">
        <v>2006</v>
      </c>
      <c r="C31" s="146" t="s">
        <v>83</v>
      </c>
      <c r="D31" s="37"/>
    </row>
    <row r="32" spans="2:4" hidden="1">
      <c r="B32" s="34" t="s">
        <v>84</v>
      </c>
      <c r="C32" s="146" t="s">
        <v>85</v>
      </c>
      <c r="D32" s="37"/>
    </row>
    <row r="33" spans="2:4" ht="21.75" hidden="1">
      <c r="B33" s="34" t="s">
        <v>86</v>
      </c>
      <c r="C33" s="147" t="s">
        <v>131</v>
      </c>
      <c r="D33" s="37"/>
    </row>
    <row r="34" spans="2:4" hidden="1">
      <c r="B34" s="34" t="s">
        <v>87</v>
      </c>
      <c r="C34" s="146" t="s">
        <v>88</v>
      </c>
      <c r="D34" s="37"/>
    </row>
    <row r="35" spans="2:4" hidden="1">
      <c r="B35" s="34">
        <v>2007</v>
      </c>
      <c r="C35" s="147" t="s">
        <v>89</v>
      </c>
      <c r="D35" s="37"/>
    </row>
    <row r="36" spans="2:4" ht="21.75" hidden="1">
      <c r="B36" s="34">
        <v>2008</v>
      </c>
      <c r="C36" s="147" t="s">
        <v>90</v>
      </c>
      <c r="D36" s="37"/>
    </row>
    <row r="37" spans="2:4" hidden="1">
      <c r="B37" s="34">
        <v>2009</v>
      </c>
      <c r="C37" s="146" t="s">
        <v>91</v>
      </c>
      <c r="D37" s="37"/>
    </row>
    <row r="38" spans="2:4" ht="21.75" hidden="1">
      <c r="B38" s="34">
        <v>2010</v>
      </c>
      <c r="C38" s="147" t="s">
        <v>92</v>
      </c>
      <c r="D38" s="37"/>
    </row>
    <row r="39" spans="2:4" hidden="1">
      <c r="B39" s="34">
        <v>2011</v>
      </c>
      <c r="C39" s="146" t="s">
        <v>93</v>
      </c>
      <c r="D39" s="37"/>
    </row>
    <row r="40" spans="2:4" ht="21.75" hidden="1">
      <c r="B40" s="34">
        <v>2012</v>
      </c>
      <c r="C40" s="147" t="s">
        <v>260</v>
      </c>
      <c r="D40" s="37"/>
    </row>
    <row r="41" spans="2:4" hidden="1">
      <c r="B41" s="34">
        <v>2013</v>
      </c>
      <c r="C41" s="146" t="s">
        <v>94</v>
      </c>
      <c r="D41" s="37"/>
    </row>
    <row r="42" spans="2:4" hidden="1">
      <c r="B42" s="34">
        <v>2014</v>
      </c>
      <c r="C42" s="146" t="s">
        <v>95</v>
      </c>
      <c r="D42" s="37"/>
    </row>
    <row r="43" spans="2:4" hidden="1">
      <c r="B43" s="34">
        <v>2015</v>
      </c>
      <c r="C43" s="146" t="s">
        <v>96</v>
      </c>
      <c r="D43" s="37"/>
    </row>
    <row r="44" spans="2:4" hidden="1">
      <c r="B44" s="34" t="s">
        <v>97</v>
      </c>
      <c r="C44" s="146" t="s">
        <v>98</v>
      </c>
      <c r="D44" s="37"/>
    </row>
    <row r="45" spans="2:4" hidden="1">
      <c r="B45" s="34" t="s">
        <v>99</v>
      </c>
      <c r="C45" s="146" t="s">
        <v>100</v>
      </c>
      <c r="D45" s="37"/>
    </row>
    <row r="46" spans="2:4" hidden="1">
      <c r="B46" s="34">
        <v>2016</v>
      </c>
      <c r="C46" s="146" t="s">
        <v>101</v>
      </c>
      <c r="D46" s="37"/>
    </row>
    <row r="47" spans="2:4" hidden="1">
      <c r="B47" s="34">
        <v>2017</v>
      </c>
      <c r="C47" s="146" t="s">
        <v>261</v>
      </c>
      <c r="D47" s="37"/>
    </row>
    <row r="48" spans="2:4" hidden="1">
      <c r="B48" s="83">
        <v>3000</v>
      </c>
      <c r="C48" s="146" t="s">
        <v>102</v>
      </c>
      <c r="D48" s="37"/>
    </row>
    <row r="49" spans="2:4" ht="16.5" customHeight="1">
      <c r="B49" s="83">
        <v>5000</v>
      </c>
      <c r="C49" s="146" t="s">
        <v>276</v>
      </c>
      <c r="D49" s="37">
        <f>+'POA-07'!C51</f>
        <v>541552813</v>
      </c>
    </row>
    <row r="50" spans="2:4" ht="15" customHeight="1">
      <c r="B50" s="83">
        <v>6000</v>
      </c>
      <c r="C50" s="146" t="s">
        <v>264</v>
      </c>
      <c r="D50" s="37">
        <f>+'POA-07'!C52</f>
        <v>75000000</v>
      </c>
    </row>
    <row r="51" spans="2:4" hidden="1">
      <c r="B51" s="83">
        <v>7000</v>
      </c>
      <c r="C51" s="34" t="s">
        <v>106</v>
      </c>
      <c r="D51" s="37"/>
    </row>
    <row r="52" spans="2:4">
      <c r="B52" s="83"/>
      <c r="C52" s="83" t="s">
        <v>29</v>
      </c>
      <c r="D52" s="148">
        <f>+D14+D17+D48+D49+D50+D51</f>
        <v>936405601.1178906</v>
      </c>
    </row>
  </sheetData>
  <autoFilter ref="D13:D52">
    <filterColumn colId="0">
      <customFilters and="1">
        <customFilter operator="notEqual" val=" "/>
      </customFilters>
    </filterColumn>
  </autoFilter>
  <mergeCells count="9">
    <mergeCell ref="B10:H10"/>
    <mergeCell ref="A1:B7"/>
    <mergeCell ref="C1:H4"/>
    <mergeCell ref="C5:E5"/>
    <mergeCell ref="F5:H5"/>
    <mergeCell ref="C6:E6"/>
    <mergeCell ref="F6:H6"/>
    <mergeCell ref="D9:E9"/>
    <mergeCell ref="C7:H7"/>
  </mergeCells>
  <phoneticPr fontId="22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</vt:lpstr>
      <vt:lpstr>Grafico</vt:lpstr>
      <vt:lpstr>'POA-06'!Área_de_impresión</vt:lpstr>
      <vt:lpstr>'POA-01'!Títulos_a_imprimir</vt:lpstr>
      <vt:lpstr>'POA-02'!Títulos_a_imprimir</vt:lpstr>
      <vt:lpstr>'POA-03'!Títulos_a_imprimir</vt:lpstr>
      <vt:lpstr>'POA-04'!Títulos_a_imprimir</vt:lpstr>
      <vt:lpstr>'POA-05'!Títulos_a_imprimir</vt:lpstr>
      <vt:lpstr>PTOxACT!Títulos_a_imprimir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2011-09-08T21:50:53Z</cp:lastPrinted>
  <dcterms:created xsi:type="dcterms:W3CDTF">2004-12-29T19:49:42Z</dcterms:created>
  <dcterms:modified xsi:type="dcterms:W3CDTF">2012-02-23T13:28:26Z</dcterms:modified>
</cp:coreProperties>
</file>