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55" yWindow="60" windowWidth="9810" windowHeight="8340"/>
  </bookViews>
  <sheets>
    <sheet name="POA-01" sheetId="1" r:id="rId1"/>
    <sheet name="POA-02" sheetId="9" r:id="rId2"/>
    <sheet name="POA-03" sheetId="8" r:id="rId3"/>
    <sheet name="POA-04" sheetId="7" r:id="rId4"/>
    <sheet name="POA-05" sheetId="6" r:id="rId5"/>
    <sheet name="POA-06" sheetId="5" r:id="rId6"/>
    <sheet name="POA-07" sheetId="4" r:id="rId7"/>
    <sheet name="PTOXACTIV" sheetId="14" r:id="rId8"/>
    <sheet name="grafico" sheetId="11" r:id="rId9"/>
  </sheets>
  <externalReferences>
    <externalReference r:id="rId10"/>
  </externalReferences>
  <definedNames>
    <definedName name="_xlnm._FilterDatabase" localSheetId="8" hidden="1">grafico!$A$13:$C$52</definedName>
    <definedName name="_xlnm.Print_Area" localSheetId="0">'POA-01'!$A$9:$J$23</definedName>
    <definedName name="_xlnm.Print_Area" localSheetId="4">'POA-05'!$A$9:$I$31</definedName>
    <definedName name="_xlnm.Print_Area" localSheetId="6">'POA-07'!$A$9:$P$53</definedName>
    <definedName name="_xlnm.Print_Titles" localSheetId="0">'POA-01'!$9:$15</definedName>
    <definedName name="_xlnm.Print_Titles" localSheetId="6">'POA-07'!$9:$13</definedName>
    <definedName name="_xlnm.Print_Titles" localSheetId="7">PTOXACTIV!$9:$13</definedName>
  </definedNames>
  <calcPr calcId="125725"/>
</workbook>
</file>

<file path=xl/calcChain.xml><?xml version="1.0" encoding="utf-8"?>
<calcChain xmlns="http://schemas.openxmlformats.org/spreadsheetml/2006/main">
  <c r="D16" i="5"/>
  <c r="C47" i="4" s="1"/>
  <c r="F47"/>
  <c r="H47"/>
  <c r="J47"/>
  <c r="L47"/>
  <c r="N47"/>
  <c r="G16" i="7"/>
  <c r="H16" s="1"/>
  <c r="H19" s="1"/>
  <c r="I21" i="8"/>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M49" i="4"/>
  <c r="N49"/>
  <c r="F49"/>
  <c r="G49"/>
  <c r="H49"/>
  <c r="I49"/>
  <c r="J49"/>
  <c r="K49"/>
  <c r="L49"/>
  <c r="O49"/>
  <c r="C19" i="6"/>
  <c r="C50" i="4" s="1"/>
  <c r="J26" i="9"/>
  <c r="J18"/>
  <c r="I30"/>
  <c r="I19" s="1"/>
  <c r="J19" s="1"/>
  <c r="J20"/>
  <c r="J21"/>
  <c r="J22"/>
  <c r="J23"/>
  <c r="J24"/>
  <c r="J25"/>
  <c r="I29"/>
  <c r="J29" s="1"/>
  <c r="J30"/>
  <c r="I31"/>
  <c r="J31"/>
  <c r="I32"/>
  <c r="J32"/>
  <c r="I33"/>
  <c r="J33"/>
  <c r="C11" i="5"/>
  <c r="C10"/>
  <c r="C12" s="1"/>
  <c r="C10" i="6"/>
  <c r="C12" s="1"/>
  <c r="A20" i="8"/>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I19"/>
  <c r="F52"/>
  <c r="I20"/>
  <c r="F89"/>
  <c r="F88"/>
  <c r="F87"/>
  <c r="F86"/>
  <c r="F85"/>
  <c r="F83"/>
  <c r="F84"/>
  <c r="F82"/>
  <c r="F72"/>
  <c r="F71"/>
  <c r="F70"/>
  <c r="F69"/>
  <c r="F68"/>
  <c r="F67"/>
  <c r="F66"/>
  <c r="F65"/>
  <c r="F64"/>
  <c r="F57"/>
  <c r="F47"/>
  <c r="F46"/>
  <c r="F45"/>
  <c r="F44"/>
  <c r="F38"/>
  <c r="F37"/>
  <c r="F36"/>
  <c r="F35"/>
  <c r="F34"/>
  <c r="F33"/>
  <c r="F32"/>
  <c r="F30"/>
  <c r="F28"/>
  <c r="F23"/>
  <c r="F22"/>
  <c r="F19"/>
  <c r="F20"/>
  <c r="F60"/>
  <c r="F25"/>
  <c r="F50"/>
  <c r="F39"/>
  <c r="F41"/>
  <c r="F24"/>
  <c r="F81"/>
  <c r="F63"/>
  <c r="F73"/>
  <c r="F74"/>
  <c r="F75"/>
  <c r="F76"/>
  <c r="F55"/>
  <c r="F42"/>
  <c r="F29"/>
  <c r="F31"/>
  <c r="F27"/>
  <c r="F40"/>
  <c r="H14" i="14"/>
  <c r="H53"/>
  <c r="C31" i="6"/>
  <c r="C49" i="14"/>
  <c r="D49" s="1"/>
  <c r="I51"/>
  <c r="I52"/>
  <c r="C50"/>
  <c r="I20"/>
  <c r="I21"/>
  <c r="I22"/>
  <c r="D16"/>
  <c r="F16" s="1"/>
  <c r="F14" s="1"/>
  <c r="L20" i="9"/>
  <c r="L21"/>
  <c r="L22"/>
  <c r="L23"/>
  <c r="L24"/>
  <c r="L25"/>
  <c r="C23" i="4"/>
  <c r="F23" s="1"/>
  <c r="F31"/>
  <c r="C9" i="6"/>
  <c r="I9"/>
  <c r="I9" i="7"/>
  <c r="F56" i="8"/>
  <c r="F49"/>
  <c r="F77"/>
  <c r="F78"/>
  <c r="F79"/>
  <c r="F80"/>
  <c r="F43"/>
  <c r="F48"/>
  <c r="F51"/>
  <c r="F53"/>
  <c r="F54"/>
  <c r="F58"/>
  <c r="F59"/>
  <c r="F61"/>
  <c r="F62"/>
  <c r="F26"/>
  <c r="F21"/>
  <c r="J9"/>
  <c r="C11"/>
  <c r="C9"/>
  <c r="J9" i="9"/>
  <c r="C10"/>
  <c r="C12" s="1"/>
  <c r="C9"/>
  <c r="C10" i="7"/>
  <c r="C12" s="1"/>
  <c r="C12" i="1"/>
  <c r="C49" i="4"/>
  <c r="C48" i="11" s="1"/>
  <c r="C11" i="9"/>
  <c r="C11" i="6"/>
  <c r="C46" i="4"/>
  <c r="C42"/>
  <c r="C40"/>
  <c r="C38"/>
  <c r="C37"/>
  <c r="C28"/>
  <c r="C24"/>
  <c r="P52"/>
  <c r="P51"/>
  <c r="P48"/>
  <c r="P46"/>
  <c r="P45"/>
  <c r="P44"/>
  <c r="P43"/>
  <c r="P42"/>
  <c r="P41"/>
  <c r="P40"/>
  <c r="P39"/>
  <c r="P38"/>
  <c r="P37"/>
  <c r="P36"/>
  <c r="P35"/>
  <c r="P34"/>
  <c r="P33"/>
  <c r="P32"/>
  <c r="O31"/>
  <c r="O17" s="1"/>
  <c r="O53" s="1"/>
  <c r="N31"/>
  <c r="M31"/>
  <c r="L31"/>
  <c r="K31"/>
  <c r="J31"/>
  <c r="I31"/>
  <c r="H31"/>
  <c r="G31"/>
  <c r="E31"/>
  <c r="P31" s="1"/>
  <c r="D31"/>
  <c r="P30"/>
  <c r="P29"/>
  <c r="P28"/>
  <c r="P27"/>
  <c r="P26"/>
  <c r="P25"/>
  <c r="P24"/>
  <c r="P22"/>
  <c r="P21"/>
  <c r="P20"/>
  <c r="D17"/>
  <c r="D53" s="1"/>
  <c r="C40" i="11"/>
  <c r="C39"/>
  <c r="C46"/>
  <c r="C43"/>
  <c r="C24"/>
  <c r="C23"/>
  <c r="C36"/>
  <c r="C41"/>
  <c r="C13" i="8"/>
  <c r="C12"/>
  <c r="C11" i="7"/>
  <c r="P14" i="4"/>
  <c r="C35" i="11"/>
  <c r="C31" i="4"/>
  <c r="C31" i="11"/>
  <c r="E23" i="4"/>
  <c r="K23"/>
  <c r="I23"/>
  <c r="D50" i="14"/>
  <c r="E50" s="1"/>
  <c r="F50" s="1"/>
  <c r="N23" i="4"/>
  <c r="L23"/>
  <c r="L17" s="1"/>
  <c r="L53" s="1"/>
  <c r="H23"/>
  <c r="C18" l="1"/>
  <c r="E18" i="14"/>
  <c r="C18" i="11"/>
  <c r="J27" i="9"/>
  <c r="I90" i="8"/>
  <c r="K17" i="4"/>
  <c r="K53" s="1"/>
  <c r="H17"/>
  <c r="N17"/>
  <c r="N53" s="1"/>
  <c r="J34" i="9"/>
  <c r="C16" i="4" s="1"/>
  <c r="E47"/>
  <c r="M47"/>
  <c r="K47"/>
  <c r="I47"/>
  <c r="I17" s="1"/>
  <c r="I53" s="1"/>
  <c r="G47"/>
  <c r="J23"/>
  <c r="J17" s="1"/>
  <c r="J53" s="1"/>
  <c r="G23"/>
  <c r="M23"/>
  <c r="M17" s="1"/>
  <c r="M53" s="1"/>
  <c r="D14" i="14"/>
  <c r="P49" i="4"/>
  <c r="F19"/>
  <c r="C19"/>
  <c r="C17" s="1"/>
  <c r="C17" i="11" s="1"/>
  <c r="E19" i="14"/>
  <c r="C19" i="11"/>
  <c r="G18" i="4"/>
  <c r="G50" i="14"/>
  <c r="E49"/>
  <c r="C15" i="4"/>
  <c r="C15" i="11"/>
  <c r="C15" i="14"/>
  <c r="J36" i="9"/>
  <c r="C16" i="14"/>
  <c r="F50" i="4"/>
  <c r="H50"/>
  <c r="G50"/>
  <c r="C49" i="11"/>
  <c r="H53" i="4"/>
  <c r="E17"/>
  <c r="E53" s="1"/>
  <c r="C16" i="11" l="1"/>
  <c r="P23" i="4"/>
  <c r="C23" i="14" s="1"/>
  <c r="E23" s="1"/>
  <c r="G23" s="1"/>
  <c r="P47" i="4"/>
  <c r="D18" i="14"/>
  <c r="F18"/>
  <c r="G18" s="1"/>
  <c r="C18"/>
  <c r="I18" s="1"/>
  <c r="E16"/>
  <c r="G16" s="1"/>
  <c r="F19"/>
  <c r="D19"/>
  <c r="P19" i="4"/>
  <c r="F17"/>
  <c r="F53" s="1"/>
  <c r="E16"/>
  <c r="G16"/>
  <c r="I16"/>
  <c r="K16"/>
  <c r="M16"/>
  <c r="O16"/>
  <c r="D16"/>
  <c r="F16"/>
  <c r="H16"/>
  <c r="J16"/>
  <c r="L16"/>
  <c r="N16"/>
  <c r="E15" i="14"/>
  <c r="C14"/>
  <c r="G15" i="4"/>
  <c r="I15"/>
  <c r="K15"/>
  <c r="M15"/>
  <c r="O15"/>
  <c r="F15"/>
  <c r="H15"/>
  <c r="J15"/>
  <c r="L15"/>
  <c r="N15"/>
  <c r="C14"/>
  <c r="F49" i="14"/>
  <c r="P18" i="4"/>
  <c r="P17" s="1"/>
  <c r="G17"/>
  <c r="G53" s="1"/>
  <c r="P50"/>
  <c r="I50" i="14"/>
  <c r="I23"/>
  <c r="E17" l="1"/>
  <c r="I16"/>
  <c r="C53" i="4"/>
  <c r="C14" i="11"/>
  <c r="C19" i="14"/>
  <c r="D17"/>
  <c r="D53" s="1"/>
  <c r="C17" i="1" s="1"/>
  <c r="G49" i="14"/>
  <c r="F53"/>
  <c r="C21" i="1" s="1"/>
  <c r="I49" i="14"/>
  <c r="E14"/>
  <c r="E53" s="1"/>
  <c r="C20" i="1" s="1"/>
  <c r="G15" i="14"/>
  <c r="G19"/>
  <c r="G17" s="1"/>
  <c r="F17"/>
  <c r="P15" i="4"/>
  <c r="P53" s="1"/>
  <c r="Q53" s="1"/>
  <c r="P16"/>
  <c r="C50" i="11" l="1"/>
  <c r="C52" s="1"/>
  <c r="G14" i="14"/>
  <c r="I15"/>
  <c r="I19"/>
  <c r="C17"/>
  <c r="I14"/>
  <c r="G53"/>
  <c r="C22" i="1" s="1"/>
  <c r="I17" i="14" l="1"/>
  <c r="I53" s="1"/>
  <c r="C53"/>
  <c r="C16" i="1" s="1"/>
  <c r="C24" s="1"/>
</calcChain>
</file>

<file path=xl/sharedStrings.xml><?xml version="1.0" encoding="utf-8"?>
<sst xmlns="http://schemas.openxmlformats.org/spreadsheetml/2006/main" count="810" uniqueCount="326">
  <si>
    <t>TIEMPO</t>
  </si>
  <si>
    <t>ACTIVIDAD</t>
  </si>
  <si>
    <t>INICIA (M/D)</t>
  </si>
  <si>
    <t>RESPONSABLE</t>
  </si>
  <si>
    <t>TERMIN (M/D)</t>
  </si>
  <si>
    <t>DURACIO (MESES)</t>
  </si>
  <si>
    <t>TERMIN   (M/D)</t>
  </si>
  <si>
    <t>NOMBRE DEL PROYECTO:</t>
  </si>
  <si>
    <t xml:space="preserve">PRESUPUESTO ASIGNADO: </t>
  </si>
  <si>
    <t xml:space="preserve">RECURSOS ADMINISTRADO: </t>
  </si>
  <si>
    <t xml:space="preserve">APORTE DE LA NACIÓN: </t>
  </si>
  <si>
    <t>LOCALIZACIÓN</t>
  </si>
  <si>
    <t>PLAN DE ACTIVIDADES</t>
  </si>
  <si>
    <t>POA-01</t>
  </si>
  <si>
    <t>NOMBRE</t>
  </si>
  <si>
    <t>PERFIL</t>
  </si>
  <si>
    <t>OBJETO</t>
  </si>
  <si>
    <t>MENSUAL</t>
  </si>
  <si>
    <t>VALOR PARCIAL</t>
  </si>
  <si>
    <t xml:space="preserve">TOTAL </t>
  </si>
  <si>
    <t>PROGRAMACION DE RECURSO HUMANO</t>
  </si>
  <si>
    <t>POA-02</t>
  </si>
  <si>
    <t>A.- POR CONTRATO</t>
  </si>
  <si>
    <t>B.- DE PLANTA</t>
  </si>
  <si>
    <t>DEDICACION (%)</t>
  </si>
  <si>
    <t>VALOR MENSUAL</t>
  </si>
  <si>
    <t>CANTIDAD</t>
  </si>
  <si>
    <t>VALOR</t>
  </si>
  <si>
    <t>DESCRIPCION</t>
  </si>
  <si>
    <t>USO O DESTINO</t>
  </si>
  <si>
    <t>UNIDAD</t>
  </si>
  <si>
    <t>TOTAL</t>
  </si>
  <si>
    <t>UNITARIO</t>
  </si>
  <si>
    <t>COMPRA DE MATERIALES</t>
  </si>
  <si>
    <t>POA-03</t>
  </si>
  <si>
    <t>DESCRIPCIÓN</t>
  </si>
  <si>
    <t>COMPRA DE EQUIPOS</t>
  </si>
  <si>
    <t>POA-04</t>
  </si>
  <si>
    <t>DISPONIBILIDAD (D/M)</t>
  </si>
  <si>
    <t>DISPONIBILIDAD (M/D)</t>
  </si>
  <si>
    <t>VALOR UNITARIO</t>
  </si>
  <si>
    <t>PROGRAMACION DE CONVENIOS Y CONTRATOS</t>
  </si>
  <si>
    <t>INCIA (M/D)</t>
  </si>
  <si>
    <t>OBLIGACIONES CONTRAPARTE</t>
  </si>
  <si>
    <t>OBLIGACIONES CORPOGUAJIRA</t>
  </si>
  <si>
    <t>A.- CONVENIOS</t>
  </si>
  <si>
    <t>B.- CONTRATOS</t>
  </si>
  <si>
    <t>POA-05</t>
  </si>
  <si>
    <t>REQUERIMIENTO DE INSUMOS</t>
  </si>
  <si>
    <t>POA-06</t>
  </si>
  <si>
    <t>No.</t>
  </si>
  <si>
    <t>INDICADORES (PAT)</t>
  </si>
  <si>
    <t>METAS</t>
  </si>
  <si>
    <t>CRONOGRAMA DE DESEMBOLSO</t>
  </si>
  <si>
    <t>INICIAL</t>
  </si>
  <si>
    <t>ENERO</t>
  </si>
  <si>
    <t>FEBRE</t>
  </si>
  <si>
    <t>MARZO</t>
  </si>
  <si>
    <t>ABRIL</t>
  </si>
  <si>
    <t>MAYO</t>
  </si>
  <si>
    <t>JUNIO</t>
  </si>
  <si>
    <t>JULIO</t>
  </si>
  <si>
    <t>AGOST</t>
  </si>
  <si>
    <t>SEPTIEM</t>
  </si>
  <si>
    <t>OCTUBR</t>
  </si>
  <si>
    <t>NOVIEM</t>
  </si>
  <si>
    <t>DICIEM</t>
  </si>
  <si>
    <t>SERVICIOS PERSONALES</t>
  </si>
  <si>
    <t>SERVICIOS (CONTRATO)</t>
  </si>
  <si>
    <t>SERVICIOS (PLANTA)</t>
  </si>
  <si>
    <t>GASTOS GENERALES</t>
  </si>
  <si>
    <t>MAQUINARIA Y EQUIPOS</t>
  </si>
  <si>
    <t>MATERIALES Y SUMINISTRO</t>
  </si>
  <si>
    <t>2002-001</t>
  </si>
  <si>
    <t>DE OFICINA</t>
  </si>
  <si>
    <t>2002-002</t>
  </si>
  <si>
    <t>DE ASEO</t>
  </si>
  <si>
    <t>2002-003</t>
  </si>
  <si>
    <t>DE FOTOCOPIADO</t>
  </si>
  <si>
    <t>MANTENIMIENTO EN GENERAL</t>
  </si>
  <si>
    <t>SERVICIOS PUBLICOS</t>
  </si>
  <si>
    <t>2004-001</t>
  </si>
  <si>
    <t>ENERGIA</t>
  </si>
  <si>
    <t>2004-002</t>
  </si>
  <si>
    <t>AGUA</t>
  </si>
  <si>
    <t>2004-003</t>
  </si>
  <si>
    <t>TELEFONO</t>
  </si>
  <si>
    <t>ARRENDAMIENTOS</t>
  </si>
  <si>
    <t>2005-001</t>
  </si>
  <si>
    <t>DE INMUEBLES</t>
  </si>
  <si>
    <t>2005-002</t>
  </si>
  <si>
    <t>DE EQUIPOS</t>
  </si>
  <si>
    <t>VIATICOS</t>
  </si>
  <si>
    <t>2006-001</t>
  </si>
  <si>
    <t>AL INTERIOR DEL PAIS</t>
  </si>
  <si>
    <t>2006-002</t>
  </si>
  <si>
    <t>2006-003</t>
  </si>
  <si>
    <t>AL EXTERIOR</t>
  </si>
  <si>
    <t>IMPRESOS Y PUBLICACIONES</t>
  </si>
  <si>
    <t>COMUNICACION Y TRANSPORTE</t>
  </si>
  <si>
    <t>SEGUROS</t>
  </si>
  <si>
    <t>IMPUESTOS - TASAS Y MULTAS</t>
  </si>
  <si>
    <t>COMBUSTIBLE Y PEAJES</t>
  </si>
  <si>
    <t>REPARACIONES DE VEHICULOS</t>
  </si>
  <si>
    <t>DOTACION PERSONAL</t>
  </si>
  <si>
    <t>BIENESTAR SOCIAL</t>
  </si>
  <si>
    <t>CAPACITACION</t>
  </si>
  <si>
    <t>2015-001</t>
  </si>
  <si>
    <t>GRUPO</t>
  </si>
  <si>
    <t>2015-002</t>
  </si>
  <si>
    <t>PERSONAL</t>
  </si>
  <si>
    <t>IMPREVISTO</t>
  </si>
  <si>
    <t>OTROS(PERS X INVERS)</t>
  </si>
  <si>
    <t>INSUMO DEL PROYECTO</t>
  </si>
  <si>
    <t>CONTRATOS</t>
  </si>
  <si>
    <t>CONVENIOS</t>
  </si>
  <si>
    <t>TRANSFERENCIAS</t>
  </si>
  <si>
    <t>VARIOS</t>
  </si>
  <si>
    <t>CODIGO</t>
  </si>
  <si>
    <t>SUB-TOTAL</t>
  </si>
  <si>
    <t>PROGRAMACION DE METAS FINANCIERAS -R.A ($ )</t>
  </si>
  <si>
    <t>2.3</t>
  </si>
  <si>
    <t>2.4</t>
  </si>
  <si>
    <t>2.5</t>
  </si>
  <si>
    <t>2.6</t>
  </si>
  <si>
    <t>2.7</t>
  </si>
  <si>
    <t>2.8</t>
  </si>
  <si>
    <t>2.9</t>
  </si>
  <si>
    <t>2.10</t>
  </si>
  <si>
    <t>2.11</t>
  </si>
  <si>
    <t>2.12</t>
  </si>
  <si>
    <t>2.13</t>
  </si>
  <si>
    <t>2.14</t>
  </si>
  <si>
    <t>2.15</t>
  </si>
  <si>
    <t>OTROS GASTOS GENERALES</t>
  </si>
  <si>
    <t>2.16</t>
  </si>
  <si>
    <t>AL INTERIOR DEL DEPARTAMENTO</t>
  </si>
  <si>
    <t>APROPIACIÓN INICIAL</t>
  </si>
  <si>
    <t>DURACION (MESES)</t>
  </si>
  <si>
    <t>Servicios Personales</t>
  </si>
  <si>
    <t>Gastos Generales</t>
  </si>
  <si>
    <t>IMPRESOS Y PUBLIC.</t>
  </si>
  <si>
    <t>MATERIALES Y SUMINIS.</t>
  </si>
  <si>
    <t>ACTIVIDADES</t>
  </si>
  <si>
    <t>ACTIV 1</t>
  </si>
  <si>
    <t>ACTIV 2</t>
  </si>
  <si>
    <t>ACTIV 3</t>
  </si>
  <si>
    <t>ACTIV 4</t>
  </si>
  <si>
    <t>ACTIV 5</t>
  </si>
  <si>
    <t>ACTIV 6</t>
  </si>
  <si>
    <t xml:space="preserve">APORTE ADICIÓN: </t>
  </si>
  <si>
    <t xml:space="preserve">APORTE PREUPUESTO NACIONAL: </t>
  </si>
  <si>
    <t xml:space="preserve">RECURSOS ADMINISTRADOS: </t>
  </si>
  <si>
    <t>NOMBRE DEL PROYECTO</t>
  </si>
  <si>
    <t>APORTE DE LA NACIÓN:</t>
  </si>
  <si>
    <t xml:space="preserve">NOMBRE DEL PROYECTO: </t>
  </si>
  <si>
    <t>PRESUPUESTO</t>
  </si>
  <si>
    <t>PLAN OPERATIVO ANUAL DE INVERSIONES - POAI - 2011</t>
  </si>
  <si>
    <t>Impuestos - Tasas y Multas</t>
  </si>
  <si>
    <t>Comunicaciones y Transporte</t>
  </si>
  <si>
    <t>Al Interior del Departamento</t>
  </si>
  <si>
    <t>Con el objeto de dar cumplimiento a estos compromisos estrictamente necesitamos en este proyecto la suma presente.</t>
  </si>
  <si>
    <t>CODIGOS CUBBS</t>
  </si>
  <si>
    <t>CODIGO CUBBS</t>
  </si>
  <si>
    <t>CALIDAD DEL AGUA</t>
  </si>
  <si>
    <t>DETERMINAR CARGA CONTAMINANTE PARA COBRO DE TASAS RETRIBUTIVAS</t>
  </si>
  <si>
    <t>Municipios del Departamento de La Guajira.</t>
  </si>
  <si>
    <t>Número de fuentes puntuales de
vertimiento de aguas residuales
(domesticas y de los sectores
productivos) con cobro de la tasa
retributiva.</t>
  </si>
  <si>
    <t>PSMV DE CABECERAS MUNICIPALES DE LA JURISDICCIÓN CON SEGUIMIENTOS</t>
  </si>
  <si>
    <t>Planes de Saneamiento y Manejo
de Vertimientos – PSMV en
seguimiento por parte de la
corporación con referencia al
numero de cabeceras
municipales de su jurisdicción.</t>
  </si>
  <si>
    <t>Planes de Saneamiento y Manejo
de Vertimientos – PSMV con
seguimiento por parte de la
corporación en relación a los
PSMV establecidos.</t>
  </si>
  <si>
    <t>Cumplimiento promedio de metas
de reducción de carga
contaminante en aplicación de
tasa retributiva, en las cuencas o
tramos de la jurisdicción de la
Corporación (%).</t>
  </si>
  <si>
    <t>MONITOREO Y SEGUIMIENTO AMBIENTAL</t>
  </si>
  <si>
    <t>Numero de corrientes
abastecedoras de acueductos de
centros poblados con monitoreo
de calidad del agua</t>
  </si>
  <si>
    <t>PERMISOS DE VERTIMIENTOS</t>
  </si>
  <si>
    <t>Cantidad de proyectos con
seguimiento (Licencias
ambientales, concesiones de
agua, aprovechamiento forestal,
emisiones atmosféricas,
permisos de vertimientos) con
referencia a la totalidad de
proyectos activos con licencia,
permisos y/o autorizaciones
otorgadas por CORPOGUAJIRA. (%).</t>
  </si>
  <si>
    <t>ACREDITACIÓN DEL LABORATORIO AMBIENTAL</t>
  </si>
  <si>
    <t>Número de parámetros acreditados en el laboratorio
Ambiental ante el IDEAM</t>
  </si>
  <si>
    <t>JAIKER GÓMEZ SIERRA</t>
  </si>
  <si>
    <t>LIANIS CHARRY MOLINA</t>
  </si>
  <si>
    <t>MANUEL PINTO BRITO</t>
  </si>
  <si>
    <t>MAYRA MOSCOTE PANA</t>
  </si>
  <si>
    <t>N.A.</t>
  </si>
  <si>
    <t>Profesional Universitario</t>
  </si>
  <si>
    <t>Profesional Especializado</t>
  </si>
  <si>
    <t>Tecnico Operativo</t>
  </si>
  <si>
    <t>Responder directamente por el cumplimiento de cada una de las actividades que realice el laboratorio, que sean definidas por el Sistema de Gestión y las propias asignadas por la misma Corporación; programar, asignar y revisar las actividades del personal. Trasladar las necesidades a la Subdirección de Calidad Ambiental y responder por el inventario de reactivos, equipos y repuestos. Definir las necesidades de mantenimiento y reparación de las instalaciones, Conocer todos los procesos, procedimientos y regulaciones técnicas del laboratorio. Coordinar y gestionar todos los recursos (personal, equipo, suministros) para asegurar que la calidad y los resultados sean confiables. Evalúar al personal del laboratorio. Controlar los registros y documentos de los ensayos realizados.</t>
  </si>
  <si>
    <t xml:space="preserve">Asegurar que el sistema de gestión de calidad es establecido, implementado y mantenido de acuerdo a las normas ISO 17025:2005. Coordinar las actividades de acreditación. Dirigir el mantenimiento y distribución del manual de calidad y otros documentos asociados. Capacitar a toda persona que trabaje en el laboratorio. Monitorear el sistema de gestión de calidad. Reportar el desempeño de gestión de calidad al Gerente para la revisión, con el objeto de realizar mejoras. Supervisar los programas de pruebas interlaboratorios. </t>
  </si>
  <si>
    <t>Hacerse cargo de los análisis durante todo el año, incluidas las vacaciones, permisos, licencias y/o cambios de personal. Atender todo el volumen de muestras que procese el laboratorio y encargarse de todos los parámetros que se realizan en el laboratorio. Responsabilizarse de reportar las necesidades de materiales y reactivos y las necesidades de reparación o sustitución de equipos, o sus repuestos. Registrar y recepcionar, el arribo de muestras. Etiquetar y asigna el código a las muestras. Identificar y documentar inconformidades en la Solicitud de Acción Correctiva (SAC). Corregir inconformidades actuales y potenciales. Ayudar al programa de mejora continua del sistema de gestión de calidad. Realizar el control de calidad del método y reportar los resultados al Director Técnico para la toma de decisiones, reportar el trabajo diario con resultados y someterlo a revisión para su aprobación, hacer las funciones relacionadas con el muestreo.</t>
  </si>
  <si>
    <t>Supervisar el control de calidad de los analisis microbiologicos e implementar nuevos análisis, remplazar los analistas durante las vacaciones, permisos, licencias y/o cambios de personal. Atender todo el volumen de muestras que procese el laboratorio, en el área Microbiologica, y encargarse de supervisar el cabal desarrollo de todos los parámetros que se realizan en tal área. Hacer el estudio de necesidades de materiales y reactivos y las necesidades de reparación o sustitución de equipos, o sus repuestos. Supervisar el registro y recepcion de muestras.  Hacegurar la cadena de custodia de las muestras desde su toma hasta su eliminación. Identificar y documentar acciones de mejora en el sistema de gestión de calidad. Corregir trabajos de ensayo no conformes. Asesorar al analista responsable, de los ensayos microbiologicos, en el control de calidad del método y presentar informes al Director Técnico para la toma de decisiones, supervisar el trabajo diario y sus resultados antes de su aprobación y Supervisar las funciones relacionadas con el muestreo.</t>
  </si>
  <si>
    <t>Laboratorio Ambiental</t>
  </si>
  <si>
    <t>Acido sulfurico</t>
  </si>
  <si>
    <t>Litro</t>
  </si>
  <si>
    <t xml:space="preserve">Agar Chromocult Frascos x 500 gramos </t>
  </si>
  <si>
    <t>Gramos</t>
  </si>
  <si>
    <t>Agar platecount Frascos x 500 gramos</t>
  </si>
  <si>
    <t>Unidad</t>
  </si>
  <si>
    <t>Erlenmeyer Boca ancha X 250 ml de tipo PYREX</t>
  </si>
  <si>
    <t>Etanol Absoluto</t>
  </si>
  <si>
    <t>Frasco plastico opaco, de boca ancha, de 2000 ml</t>
  </si>
  <si>
    <t>Guantes de nitrilo talla S, M y L en Cajax100 pares</t>
  </si>
  <si>
    <t>Caja</t>
  </si>
  <si>
    <t>KIT para analisis de DQO en el rango de 0 a 40 mg/Lx25 test</t>
  </si>
  <si>
    <t>KIT para analisis de fosfato en el rango de 0,02 a 2,5 mg/L</t>
  </si>
  <si>
    <t>KIT para analisis de fosfato en el rango de 1,6 a 5 mg/L</t>
  </si>
  <si>
    <t>Matraz aforado de 1000 ml (Certificado)</t>
  </si>
  <si>
    <t>Micropuntas</t>
  </si>
  <si>
    <t>Parafilm</t>
  </si>
  <si>
    <t>Patrón DBO de 210 ± 20 Caja x 10</t>
  </si>
  <si>
    <t>pH: 10.0 x 1L con certificado trazable NIST, con un año mínimo de vencimiento</t>
  </si>
  <si>
    <t>pH: 4.0 x 1L con certificado trazable NIST, con un año mínimo de vencimiento</t>
  </si>
  <si>
    <t>pH: 7.0 x 1L con certificado trazable NIST, con un año mínimo de vencimiento</t>
  </si>
  <si>
    <t>CajaX100</t>
  </si>
  <si>
    <t>VALOR 
TOTAL</t>
  </si>
  <si>
    <t>Brindar capacitación en los temas relacionados</t>
  </si>
  <si>
    <t>Aportes económicos y disponibilidad de equipos, materiales e instalaciones para realización de practicas demostrativas</t>
  </si>
  <si>
    <t>Jaiker Gómez</t>
  </si>
  <si>
    <t>Mantenimiento general y calibración de equipos</t>
  </si>
  <si>
    <t>Participación en pruebas de desempeño IDEAM 2012</t>
  </si>
  <si>
    <t>Mantenimiento y/o calibración de los equipos contratados</t>
  </si>
  <si>
    <t>Enviar muestras y evaluar desempeño del laboratorio</t>
  </si>
  <si>
    <t>Optimizar la red de monitoreo del recurso hídrico</t>
  </si>
  <si>
    <t>Mantenimiento General</t>
  </si>
  <si>
    <t>Servicios públicos</t>
  </si>
  <si>
    <t>Arrendamientos</t>
  </si>
  <si>
    <t>Viáticos</t>
  </si>
  <si>
    <t>Impresos y publicaciones.</t>
  </si>
  <si>
    <t>Comunicación y transporte</t>
  </si>
  <si>
    <t>Seguros</t>
  </si>
  <si>
    <t>Impuestos, tasas y multas</t>
  </si>
  <si>
    <t>Combustibles y peajes</t>
  </si>
  <si>
    <t>Bienestar social</t>
  </si>
  <si>
    <t>Capacitación</t>
  </si>
  <si>
    <t>Imprevistos</t>
  </si>
  <si>
    <t>Vigilancia</t>
  </si>
  <si>
    <t>Dotación</t>
  </si>
  <si>
    <t>ENRIQUE QUINTERO BRUZON</t>
  </si>
  <si>
    <t>Hacer el seguimiento, en representación de CORPOGUAJIRA, a los Planes de Saneamiento y Manejo de Vertimientos – PSMV y al cumplimiento de metas de reducción de carga contaminante en aplicación de tasa retributiva, en las cuencas o tramos de la jurisdicción de la Corporación. Hacer el seguimiento a los proyectos activos con Licencias ambientales, concesiones de agua y/o permisos de vertimientos otorgadas por CORPOGUAJIRA.</t>
  </si>
  <si>
    <t>Contratos</t>
  </si>
  <si>
    <t>Convenios</t>
  </si>
  <si>
    <t>CajaX50</t>
  </si>
  <si>
    <t>Electrodo epoxico con electrolito gelificado con sonda integrada de temperatura y de 1 m de longitud, para multiparametro WTW 350i</t>
  </si>
  <si>
    <t>Electrodo o sensor de oxigeno galvanico con recipiente de calibración, enchufe impermeable y longitud del cable de 1,5 m (Incluyr compensación de temperatura) para multiparametro WTW 350i</t>
  </si>
  <si>
    <t>1.60.3</t>
  </si>
  <si>
    <t>1.43.1</t>
  </si>
  <si>
    <t>1.45.1</t>
  </si>
  <si>
    <t>1.43.9</t>
  </si>
  <si>
    <t>1.45</t>
  </si>
  <si>
    <t>1.43.9.18</t>
  </si>
  <si>
    <t>1.43.9.26</t>
  </si>
  <si>
    <t>1.43.9.56</t>
  </si>
  <si>
    <t>1.56.2.11</t>
  </si>
  <si>
    <t>1.45.5</t>
  </si>
  <si>
    <t>Micropipeta de 1 a 10 ml con puntas</t>
  </si>
  <si>
    <t xml:space="preserve">Filtros de Membranas esteriles de nitrato de celulosa, con poros de 0,45 micometros y diametro de 47 mm con cuadriculas. </t>
  </si>
  <si>
    <t>Agar  OGY</t>
  </si>
  <si>
    <t>Papel aluminio</t>
  </si>
  <si>
    <t>Guantes de tela</t>
  </si>
  <si>
    <t>Churruscos</t>
  </si>
  <si>
    <t>Baldes  plastico de 12 litros</t>
  </si>
  <si>
    <t>Detergente Tego garrafax5L</t>
  </si>
  <si>
    <t>Gradillas plastica autoclavables para 50 tubos de ensayo</t>
  </si>
  <si>
    <t>Par</t>
  </si>
  <si>
    <t>metro</t>
  </si>
  <si>
    <t>Inoculo liofilizado para ensayo de DBO</t>
  </si>
  <si>
    <t>Probeta X 100 ml, de vidrio clase A</t>
  </si>
  <si>
    <t>Filtro MICROFIBRA DE VIDRIO gado GF/F, porosidad fina, velocidad de flujo media, retención de particula 0,7 µm, diametro 4,7 cm</t>
  </si>
  <si>
    <t>Electrodo o sensor de conductividad, incluye solución de limpieza y tres membranas de recambio, cable de 3 m, para multiparametro WTW 350i</t>
  </si>
  <si>
    <t>KIT para analisis de DQO en el rango de 20 a 150 mg/Lx25test</t>
  </si>
  <si>
    <t>1.45.2</t>
  </si>
  <si>
    <t>KIT para analisis de DQO en el rango de 100 a 1500 mg/Lx25test</t>
  </si>
  <si>
    <t>Aceite Inlad 45 para la Bomba Previa Ref: 6040 – 0834.</t>
  </si>
  <si>
    <t>Acetronitrilo Para trazas por 1 litro, extraccion de muestras.</t>
  </si>
  <si>
    <t>Aislante del lente repeledor Ref: G1099 – 20133.</t>
  </si>
  <si>
    <t>Alumina, grado reactivo, purificación de fase estacionaria.</t>
  </si>
  <si>
    <t>Kilo</t>
  </si>
  <si>
    <t>Baño Ultrasonico, lavado de electromultiplicador, fuente ionica.</t>
  </si>
  <si>
    <t>Bombilla de vidrio de repuesto para muestra de prueba PFTBA Ref: 05980 – 20018.</t>
  </si>
  <si>
    <t>Cloruro de Sodio, grado reactivo purificación de fase organica.</t>
  </si>
  <si>
    <t>Cojunto De Sello Dorado Arandela Ref: 5188 – 5367.</t>
  </si>
  <si>
    <t>Columna Capilar de Polixilosano ref.122 – 5532, DB – 5MS.</t>
  </si>
  <si>
    <t xml:space="preserve">Columnas de purificación, </t>
  </si>
  <si>
    <t>Condensador con boca esmerilada.</t>
  </si>
  <si>
    <t>Diclorometano para trazas, grado reactivo.</t>
  </si>
  <si>
    <t>Embudo de separación Tipo A de 2000 ml</t>
  </si>
  <si>
    <t>Espátula Pequeña Metálica.</t>
  </si>
  <si>
    <t>Estándar d12 – Benzo(a)pireno (Estándar interno).</t>
  </si>
  <si>
    <t>Estándares d10-fluoreno estándar interno.</t>
  </si>
  <si>
    <t>Frascos Ámbar de 1 galón con tapas de teflón</t>
  </si>
  <si>
    <t>Jeringa  punta HP Ref: 5181 – 8810.</t>
  </si>
  <si>
    <t>Liner Ref: 5062 – 3587.</t>
  </si>
  <si>
    <t>Liner Ref: 5190 – 2270.</t>
  </si>
  <si>
    <t>Metanol para trazas, grado reactivo</t>
  </si>
  <si>
    <t>Mezcla de estándares  de PBC ´s</t>
  </si>
  <si>
    <t>Mezcla de estándares de organofosforados (27 compuestos) ref. M- 622 SET.</t>
  </si>
  <si>
    <t xml:space="preserve">Mezcla de estándares interno para HPAs ref. z – 014J – PAK. </t>
  </si>
  <si>
    <t xml:space="preserve">Mezcla de hidrocarburos PHAs (18 compuestos) ref. Z - 014G – FL. </t>
  </si>
  <si>
    <t>Mezclas de estándares de plaguicidas organoclorados (20 compuestos)  ref. Z – 014C – R -  PAK.</t>
  </si>
  <si>
    <t xml:space="preserve">Mezclas de estándares de plaguicidas organoclorados (20 compuestos)  ref. Z – 014C – R -  PAK. </t>
  </si>
  <si>
    <t>Rotaevaporador con columna de enfriamiento (Montaje completo).</t>
  </si>
  <si>
    <t>Silica de Separacion, grado reactico, purificacion de analito</t>
  </si>
  <si>
    <t>Soxleth (Montaje completo)</t>
  </si>
  <si>
    <t>Tuercas Para Columna Ref: 5181 – 8830.</t>
  </si>
  <si>
    <t>Tuercas Para Interfase  Ref: 05988 – 20066.</t>
  </si>
  <si>
    <t>Union de columna  de 2 vias Ref: 705 – 0950.</t>
  </si>
  <si>
    <t>Viales comunes para muestras rosca azul Ref: 5182 - 0553 por paq de 100.</t>
  </si>
  <si>
    <t>Viales para muestras MS certificados paq  de 50 Ref: 5190 – 2277.</t>
  </si>
  <si>
    <t>Optimización de la red de monitoreo del recurso hídrico de la Corporación Autonoma Regional de La Guajira.</t>
  </si>
  <si>
    <t>Cilindro de gas Helio grado 5</t>
  </si>
  <si>
    <t>Entrenamiento en mantenimiento preventivo y operación de cromatografo de gases y detector selectivo de masas AGILENT</t>
  </si>
  <si>
    <t>Batas de laboratorio manga larga talla M y L (Incluye logo)</t>
  </si>
  <si>
    <t>CODIGO:</t>
  </si>
  <si>
    <t>VERSIÓN:</t>
  </si>
  <si>
    <t>VIGENCIA</t>
  </si>
  <si>
    <t>SECCIÓN:</t>
  </si>
  <si>
    <t>PÁGINA: 1 de 1</t>
  </si>
  <si>
    <t>ELABORÓ
EQUIPO DE PLANEACIÓN</t>
  </si>
  <si>
    <r>
      <t xml:space="preserve">REVISÓ
</t>
    </r>
    <r>
      <rPr>
        <b/>
        <sz val="10"/>
        <rFont val="Arial Narrow"/>
        <family val="2"/>
      </rPr>
      <t>LUIS MANUEL MEDINA TORO</t>
    </r>
    <r>
      <rPr>
        <sz val="10"/>
        <rFont val="Arial Narrow"/>
        <family val="2"/>
      </rPr>
      <t xml:space="preserve">
REPRESENTANTE DE LA DIRECCIÓN</t>
    </r>
  </si>
  <si>
    <r>
      <t xml:space="preserve">APROBÓ
</t>
    </r>
    <r>
      <rPr>
        <b/>
        <sz val="10"/>
        <rFont val="Arial Narrow"/>
        <family val="2"/>
      </rPr>
      <t>ARCESIO ROMERO PEREZ</t>
    </r>
    <r>
      <rPr>
        <sz val="10"/>
        <rFont val="Arial Narrow"/>
        <family val="2"/>
      </rPr>
      <t xml:space="preserve">
DIRECTOR GENERAL</t>
    </r>
  </si>
  <si>
    <t>FEBR</t>
  </si>
  <si>
    <t>SUBDIRECTOR DE CALIDAD AMBIENTAL</t>
  </si>
  <si>
    <t>PROFESIONAL ESPECIALIZADO DEL LABORATORIO (J. Gómez)</t>
  </si>
  <si>
    <t>PROFESIONAL ESPECIALIZADO DE CONTROL Y MONITOREO (E. Quintero)</t>
  </si>
  <si>
    <t>Sondas para medidor multiparametros portatil (pH, Temperatura, Oxigeno disuelto y Conductividad. Resistente al agua</t>
  </si>
  <si>
    <t>Convenio (INVEMAR) para el monitoreo de la REDCAM y apoyo para preparación y analisis de muestras por cromatografia de gases y detección selectiva de masas</t>
  </si>
  <si>
    <t>Prestar servicios y asesorias profesionales en los procesos de jurisdicción coactiva en virtud a las sanciones impuestas y para el recaudo de la Tasa Retributiva, así como las demás actividades inerentes al ejercicio para mejorar laeficiencia y el nivel de recaudos</t>
  </si>
</sst>
</file>

<file path=xl/styles.xml><?xml version="1.0" encoding="utf-8"?>
<styleSheet xmlns="http://schemas.openxmlformats.org/spreadsheetml/2006/main">
  <numFmts count="7">
    <numFmt numFmtId="164" formatCode="&quot;$&quot;\ #,##0;[Red]&quot;$&quot;\ \-#,##0"/>
    <numFmt numFmtId="165" formatCode="_ &quot;$&quot;\ * #,##0.00_ ;_ &quot;$&quot;\ * \-#,##0.00_ ;_ &quot;$&quot;\ * &quot;-&quot;??_ ;_ @_ "/>
    <numFmt numFmtId="166" formatCode="_ * #,##0.00_ ;_ * \-#,##0.00_ ;_ * &quot;-&quot;??_ ;_ @_ "/>
    <numFmt numFmtId="167" formatCode="&quot;$&quot;\ #,##0"/>
    <numFmt numFmtId="168" formatCode="#,##0.000000_);\(#,##0.000000\)"/>
    <numFmt numFmtId="169" formatCode="#,##0.0"/>
    <numFmt numFmtId="170" formatCode="&quot;$&quot;\ #,##0.00"/>
  </numFmts>
  <fonts count="40">
    <font>
      <sz val="10"/>
      <name val="Arial"/>
    </font>
    <font>
      <sz val="10"/>
      <name val="Arial"/>
      <family val="2"/>
    </font>
    <font>
      <b/>
      <sz val="9"/>
      <name val="Arial"/>
      <family val="2"/>
    </font>
    <font>
      <sz val="9"/>
      <name val="Arial"/>
      <family val="2"/>
    </font>
    <font>
      <sz val="10"/>
      <name val="Tahoma"/>
      <family val="2"/>
    </font>
    <font>
      <b/>
      <sz val="9"/>
      <name val="Tahoma"/>
      <family val="2"/>
    </font>
    <font>
      <sz val="9"/>
      <name val="Tahoma"/>
      <family val="2"/>
    </font>
    <font>
      <sz val="11"/>
      <name val="Tahoma"/>
      <family val="2"/>
    </font>
    <font>
      <i/>
      <sz val="11"/>
      <name val="Tahoma"/>
      <family val="2"/>
    </font>
    <font>
      <sz val="14"/>
      <name val="Tahoma"/>
      <family val="2"/>
    </font>
    <font>
      <sz val="10"/>
      <name val="Verdana"/>
      <family val="2"/>
    </font>
    <font>
      <b/>
      <sz val="9"/>
      <name val="Verdana"/>
      <family val="2"/>
    </font>
    <font>
      <sz val="9"/>
      <name val="Verdana"/>
      <family val="2"/>
    </font>
    <font>
      <b/>
      <sz val="7"/>
      <name val="Verdana"/>
      <family val="2"/>
    </font>
    <font>
      <b/>
      <sz val="8"/>
      <name val="Tahoma"/>
      <family val="2"/>
    </font>
    <font>
      <sz val="8"/>
      <name val="Tahoma"/>
      <family val="2"/>
    </font>
    <font>
      <sz val="10"/>
      <name val="Arial"/>
      <family val="2"/>
    </font>
    <font>
      <sz val="8"/>
      <name val="Arial"/>
      <family val="2"/>
    </font>
    <font>
      <b/>
      <sz val="10"/>
      <name val="Arial"/>
      <family val="2"/>
    </font>
    <font>
      <b/>
      <sz val="10"/>
      <name val="Tahoma"/>
      <family val="2"/>
    </font>
    <font>
      <sz val="11"/>
      <name val="Calibri"/>
      <family val="2"/>
    </font>
    <font>
      <sz val="9"/>
      <name val="Calibri"/>
      <family val="2"/>
    </font>
    <font>
      <sz val="8"/>
      <color indexed="10"/>
      <name val="Tahoma"/>
      <family val="2"/>
    </font>
    <font>
      <b/>
      <sz val="8"/>
      <name val="Verdana"/>
      <family val="2"/>
    </font>
    <font>
      <sz val="10"/>
      <name val="Arial Narrow"/>
      <family val="2"/>
    </font>
    <font>
      <b/>
      <sz val="10"/>
      <name val="Arial Narrow"/>
      <family val="2"/>
    </font>
    <font>
      <sz val="9"/>
      <name val="Arial Narrow"/>
      <family val="2"/>
    </font>
    <font>
      <sz val="11"/>
      <name val="Arial Narrow"/>
      <family val="2"/>
    </font>
    <font>
      <b/>
      <sz val="11"/>
      <name val="Arial Narrow"/>
      <family val="2"/>
    </font>
    <font>
      <sz val="8"/>
      <name val="Arial Narrow"/>
      <family val="2"/>
    </font>
    <font>
      <i/>
      <sz val="11"/>
      <name val="Arial Narrow"/>
      <family val="2"/>
    </font>
    <font>
      <b/>
      <sz val="9"/>
      <name val="Arial Narrow"/>
      <family val="2"/>
    </font>
    <font>
      <i/>
      <sz val="9"/>
      <name val="Arial Narrow"/>
      <family val="2"/>
    </font>
    <font>
      <b/>
      <sz val="7"/>
      <name val="Arial Narrow"/>
      <family val="2"/>
    </font>
    <font>
      <sz val="8"/>
      <color indexed="10"/>
      <name val="Arial Narrow"/>
      <family val="2"/>
    </font>
    <font>
      <b/>
      <sz val="8"/>
      <name val="Arial Narrow"/>
      <family val="2"/>
    </font>
    <font>
      <b/>
      <i/>
      <sz val="11"/>
      <name val="Arial Narrow"/>
      <family val="2"/>
    </font>
    <font>
      <sz val="7"/>
      <name val="Arial Narrow"/>
      <family val="2"/>
    </font>
    <font>
      <b/>
      <i/>
      <sz val="9"/>
      <name val="Arial Narrow"/>
      <family val="2"/>
    </font>
    <font>
      <sz val="11"/>
      <color theme="1"/>
      <name val="Calibri"/>
      <family val="2"/>
      <scheme val="minor"/>
    </font>
  </fonts>
  <fills count="5">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0" fontId="39" fillId="0" borderId="0"/>
  </cellStyleXfs>
  <cellXfs count="391">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0" xfId="0" applyFont="1"/>
    <xf numFmtId="0" fontId="6" fillId="0" borderId="0" xfId="0" applyFont="1"/>
    <xf numFmtId="0" fontId="7" fillId="0" borderId="0" xfId="0" applyFont="1"/>
    <xf numFmtId="0" fontId="7" fillId="0" borderId="0" xfId="0" applyFont="1" applyAlignment="1"/>
    <xf numFmtId="0" fontId="5" fillId="0" borderId="0" xfId="0" applyFont="1"/>
    <xf numFmtId="0" fontId="6" fillId="0" borderId="0" xfId="0" applyFont="1" applyAlignment="1">
      <alignment horizontal="center" vertical="center"/>
    </xf>
    <xf numFmtId="0" fontId="8" fillId="0" borderId="0" xfId="0" applyFont="1" applyAlignment="1">
      <alignment horizontal="left" vertical="justify"/>
    </xf>
    <xf numFmtId="0" fontId="6" fillId="0" borderId="0" xfId="0" applyFont="1" applyAlignment="1"/>
    <xf numFmtId="0" fontId="3" fillId="0" borderId="0" xfId="0" applyFont="1" applyBorder="1" applyAlignment="1">
      <alignment vertical="top" wrapText="1"/>
    </xf>
    <xf numFmtId="0" fontId="9" fillId="0" borderId="0" xfId="0" applyFont="1"/>
    <xf numFmtId="0" fontId="10" fillId="0" borderId="0" xfId="0" applyFont="1"/>
    <xf numFmtId="0" fontId="3" fillId="0" borderId="1" xfId="0" applyFont="1" applyBorder="1" applyAlignment="1">
      <alignment horizontal="left" vertical="top" wrapText="1"/>
    </xf>
    <xf numFmtId="0" fontId="6" fillId="0" borderId="0" xfId="0" applyFont="1" applyAlignment="1">
      <alignment horizontal="left"/>
    </xf>
    <xf numFmtId="3" fontId="6" fillId="0" borderId="0" xfId="0" applyNumberFormat="1" applyFont="1"/>
    <xf numFmtId="0" fontId="15" fillId="0" borderId="0" xfId="0" applyFont="1"/>
    <xf numFmtId="0" fontId="15" fillId="0" borderId="0" xfId="0" applyFont="1" applyAlignment="1">
      <alignment horizontal="centerContinuous"/>
    </xf>
    <xf numFmtId="3" fontId="15" fillId="0" borderId="0" xfId="0" quotePrefix="1" applyNumberFormat="1" applyFont="1" applyAlignment="1">
      <alignment horizontal="left"/>
    </xf>
    <xf numFmtId="3" fontId="15" fillId="0" borderId="0" xfId="0" applyNumberFormat="1" applyFont="1"/>
    <xf numFmtId="3" fontId="15" fillId="0" borderId="0" xfId="0" applyNumberFormat="1" applyFont="1" applyAlignment="1">
      <alignment horizontal="center"/>
    </xf>
    <xf numFmtId="3" fontId="14" fillId="0" borderId="0" xfId="0" applyNumberFormat="1" applyFont="1"/>
    <xf numFmtId="3" fontId="15" fillId="0" borderId="1" xfId="0" applyNumberFormat="1" applyFont="1" applyBorder="1"/>
    <xf numFmtId="3" fontId="14" fillId="0" borderId="1" xfId="0" applyNumberFormat="1" applyFont="1" applyBorder="1" applyAlignment="1">
      <alignment horizontal="center"/>
    </xf>
    <xf numFmtId="3" fontId="14" fillId="0" borderId="1" xfId="0" applyNumberFormat="1" applyFont="1" applyBorder="1"/>
    <xf numFmtId="3" fontId="14" fillId="2" borderId="1" xfId="0" applyNumberFormat="1" applyFont="1" applyFill="1" applyBorder="1" applyAlignment="1">
      <alignment horizontal="right"/>
    </xf>
    <xf numFmtId="3" fontId="14" fillId="0" borderId="1" xfId="0" applyNumberFormat="1" applyFont="1" applyBorder="1" applyAlignment="1">
      <alignment horizontal="right"/>
    </xf>
    <xf numFmtId="3" fontId="15" fillId="2" borderId="1" xfId="0" applyNumberFormat="1" applyFont="1" applyFill="1" applyBorder="1" applyAlignment="1">
      <alignment horizontal="right"/>
    </xf>
    <xf numFmtId="3" fontId="15" fillId="0" borderId="1" xfId="0" applyNumberFormat="1" applyFont="1" applyBorder="1" applyAlignment="1">
      <alignment horizontal="right"/>
    </xf>
    <xf numFmtId="3" fontId="15" fillId="0" borderId="1" xfId="0" applyNumberFormat="1" applyFont="1" applyBorder="1" applyAlignment="1">
      <alignment wrapText="1"/>
    </xf>
    <xf numFmtId="3" fontId="14" fillId="0" borderId="2" xfId="0" applyNumberFormat="1" applyFont="1" applyBorder="1"/>
    <xf numFmtId="3" fontId="15" fillId="0" borderId="2" xfId="0" applyNumberFormat="1" applyFont="1" applyBorder="1"/>
    <xf numFmtId="3" fontId="14" fillId="0" borderId="2" xfId="0" applyNumberFormat="1" applyFont="1" applyBorder="1" applyAlignment="1">
      <alignment horizontal="right"/>
    </xf>
    <xf numFmtId="3" fontId="14" fillId="3" borderId="3" xfId="0" applyNumberFormat="1" applyFont="1" applyFill="1" applyBorder="1" applyAlignment="1">
      <alignment horizontal="center"/>
    </xf>
    <xf numFmtId="0" fontId="15" fillId="0" borderId="1" xfId="0" applyFont="1" applyBorder="1"/>
    <xf numFmtId="0" fontId="15" fillId="0" borderId="2" xfId="0" applyFont="1" applyBorder="1"/>
    <xf numFmtId="3" fontId="14" fillId="2" borderId="1" xfId="0" applyNumberFormat="1" applyFont="1" applyFill="1" applyBorder="1"/>
    <xf numFmtId="0" fontId="17" fillId="0" borderId="0" xfId="0" applyFont="1"/>
    <xf numFmtId="0" fontId="6" fillId="0" borderId="0" xfId="0" applyFont="1" applyAlignment="1">
      <alignment horizontal="center"/>
    </xf>
    <xf numFmtId="0" fontId="17" fillId="0" borderId="0" xfId="0" applyFont="1" applyAlignment="1" applyProtection="1">
      <alignment horizontal="left"/>
    </xf>
    <xf numFmtId="37" fontId="17" fillId="0" borderId="0" xfId="0" applyNumberFormat="1" applyFont="1" applyProtection="1"/>
    <xf numFmtId="0" fontId="17" fillId="0" borderId="0" xfId="0" applyFont="1" applyProtection="1"/>
    <xf numFmtId="168" fontId="17" fillId="0" borderId="0" xfId="0" applyNumberFormat="1" applyFont="1" applyProtection="1"/>
    <xf numFmtId="0" fontId="17" fillId="0" borderId="0" xfId="0" applyFont="1" applyAlignment="1" applyProtection="1">
      <alignment horizontal="center"/>
    </xf>
    <xf numFmtId="37" fontId="15" fillId="0" borderId="0" xfId="0" applyNumberFormat="1" applyFont="1"/>
    <xf numFmtId="3" fontId="22" fillId="0" borderId="1" xfId="0" applyNumberFormat="1" applyFont="1" applyBorder="1" applyAlignment="1">
      <alignment horizontal="right"/>
    </xf>
    <xf numFmtId="3" fontId="22" fillId="0" borderId="1" xfId="0" applyNumberFormat="1" applyFont="1" applyFill="1" applyBorder="1" applyAlignment="1">
      <alignment horizontal="right"/>
    </xf>
    <xf numFmtId="0" fontId="4" fillId="0" borderId="0" xfId="0" applyFont="1" applyAlignment="1">
      <alignment horizontal="justify" vertical="center" wrapText="1"/>
    </xf>
    <xf numFmtId="0" fontId="6" fillId="0" borderId="0" xfId="0" applyFont="1" applyAlignment="1">
      <alignment horizontal="justify" vertical="center" wrapText="1"/>
    </xf>
    <xf numFmtId="16" fontId="3" fillId="0" borderId="1" xfId="0" applyNumberFormat="1" applyFont="1" applyBorder="1" applyAlignment="1">
      <alignment horizontal="left" vertical="top" wrapText="1"/>
    </xf>
    <xf numFmtId="1" fontId="3" fillId="0" borderId="1"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16" fillId="0" borderId="0" xfId="0" applyFont="1"/>
    <xf numFmtId="0" fontId="16" fillId="0" borderId="0" xfId="0" applyFont="1" applyBorder="1"/>
    <xf numFmtId="0" fontId="18" fillId="0" borderId="1" xfId="0" applyFont="1" applyBorder="1"/>
    <xf numFmtId="3" fontId="5" fillId="0" borderId="0" xfId="0" applyNumberFormat="1" applyFont="1" applyFill="1"/>
    <xf numFmtId="167" fontId="6" fillId="0" borderId="0" xfId="0" applyNumberFormat="1" applyFont="1"/>
    <xf numFmtId="3" fontId="14" fillId="0" borderId="0" xfId="0" applyNumberFormat="1" applyFont="1" applyAlignment="1"/>
    <xf numFmtId="0" fontId="18" fillId="0" borderId="0" xfId="0" applyFont="1" applyAlignment="1"/>
    <xf numFmtId="0" fontId="4"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24" fillId="0" borderId="0" xfId="0" applyFont="1" applyAlignment="1"/>
    <xf numFmtId="0" fontId="24" fillId="0" borderId="0" xfId="0" applyFont="1"/>
    <xf numFmtId="0" fontId="24" fillId="0" borderId="2" xfId="0" applyFont="1" applyBorder="1" applyAlignment="1">
      <alignment horizontal="center" vertical="center" wrapText="1"/>
    </xf>
    <xf numFmtId="0" fontId="24"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justify" vertical="top" wrapText="1"/>
    </xf>
    <xf numFmtId="0" fontId="27" fillId="0" borderId="0" xfId="0" applyFont="1" applyAlignment="1">
      <alignment horizontal="left" vertical="top"/>
    </xf>
    <xf numFmtId="0" fontId="27" fillId="0" borderId="0" xfId="0" applyFont="1" applyAlignment="1"/>
    <xf numFmtId="0" fontId="27" fillId="0" borderId="0" xfId="0" applyFont="1"/>
    <xf numFmtId="167" fontId="28" fillId="0" borderId="0" xfId="0" applyNumberFormat="1" applyFont="1" applyAlignment="1">
      <alignment horizontal="right" vertical="justify"/>
    </xf>
    <xf numFmtId="164" fontId="28" fillId="0" borderId="0" xfId="0" applyNumberFormat="1" applyFont="1" applyAlignment="1">
      <alignment vertical="justify"/>
    </xf>
    <xf numFmtId="165" fontId="28" fillId="0" borderId="0" xfId="2" applyFont="1" applyAlignment="1">
      <alignment horizontal="right" vertical="justify"/>
    </xf>
    <xf numFmtId="166" fontId="28" fillId="0" borderId="0" xfId="1" applyFont="1" applyAlignment="1">
      <alignment vertical="justify"/>
    </xf>
    <xf numFmtId="165" fontId="28" fillId="0" borderId="0" xfId="2" applyFont="1" applyAlignment="1">
      <alignment vertical="justify"/>
    </xf>
    <xf numFmtId="0" fontId="0" fillId="0" borderId="0" xfId="0" applyBorder="1" applyAlignment="1">
      <alignment horizontal="center"/>
    </xf>
    <xf numFmtId="0" fontId="23" fillId="0" borderId="0" xfId="0" applyFont="1" applyAlignment="1">
      <alignment wrapText="1"/>
    </xf>
    <xf numFmtId="0" fontId="28" fillId="0" borderId="0" xfId="0" applyFont="1" applyAlignment="1">
      <alignment wrapText="1"/>
    </xf>
    <xf numFmtId="0" fontId="30" fillId="0" borderId="0" xfId="0" applyFont="1" applyAlignment="1">
      <alignment horizontal="left" vertical="justify"/>
    </xf>
    <xf numFmtId="0" fontId="31" fillId="0" borderId="0" xfId="0" applyFont="1"/>
    <xf numFmtId="0" fontId="31" fillId="0" borderId="0" xfId="0" applyFont="1" applyAlignment="1">
      <alignment horizontal="right"/>
    </xf>
    <xf numFmtId="166" fontId="3" fillId="0" borderId="1" xfId="1" applyFont="1" applyBorder="1" applyAlignment="1">
      <alignment horizontal="right" vertical="top" wrapText="1"/>
    </xf>
    <xf numFmtId="166" fontId="2" fillId="0" borderId="1" xfId="1" applyFont="1" applyBorder="1" applyAlignment="1">
      <alignment horizontal="right" vertical="top" wrapText="1"/>
    </xf>
    <xf numFmtId="166" fontId="3" fillId="0" borderId="1" xfId="1" applyFont="1" applyBorder="1" applyAlignment="1">
      <alignment vertical="top" wrapText="1"/>
    </xf>
    <xf numFmtId="166" fontId="2" fillId="0" borderId="1" xfId="1" applyFont="1" applyBorder="1" applyAlignment="1">
      <alignment vertical="top" wrapText="1"/>
    </xf>
    <xf numFmtId="166" fontId="18" fillId="0" borderId="1" xfId="1" applyFont="1" applyBorder="1"/>
    <xf numFmtId="0" fontId="4" fillId="0" borderId="0" xfId="0" applyFont="1" applyBorder="1"/>
    <xf numFmtId="0" fontId="9" fillId="0" borderId="0" xfId="0" applyFont="1" applyBorder="1" applyAlignment="1"/>
    <xf numFmtId="0" fontId="4" fillId="0" borderId="0" xfId="0" applyFont="1" applyBorder="1" applyAlignment="1"/>
    <xf numFmtId="0" fontId="31" fillId="3" borderId="4" xfId="0" applyFont="1" applyFill="1" applyBorder="1" applyAlignment="1">
      <alignment horizontal="center" vertical="center"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3" fontId="26" fillId="0" borderId="1" xfId="0" applyNumberFormat="1" applyFont="1" applyBorder="1" applyAlignment="1">
      <alignment horizontal="right" vertical="top" wrapText="1"/>
    </xf>
    <xf numFmtId="0" fontId="26" fillId="0" borderId="1" xfId="0" applyFont="1" applyBorder="1" applyAlignment="1">
      <alignment vertical="top" wrapText="1"/>
    </xf>
    <xf numFmtId="0" fontId="31" fillId="0" borderId="1" xfId="0" applyFont="1" applyBorder="1" applyAlignment="1">
      <alignment vertical="top" wrapText="1"/>
    </xf>
    <xf numFmtId="3" fontId="31" fillId="0" borderId="1" xfId="0" applyNumberFormat="1" applyFont="1" applyBorder="1" applyAlignment="1">
      <alignment horizontal="right" vertical="top" wrapText="1"/>
    </xf>
    <xf numFmtId="166" fontId="31" fillId="0" borderId="1" xfId="1" applyFont="1" applyBorder="1" applyAlignment="1">
      <alignment horizontal="right" vertical="top" wrapText="1"/>
    </xf>
    <xf numFmtId="0" fontId="26" fillId="0" borderId="0" xfId="0" applyFont="1"/>
    <xf numFmtId="0" fontId="31" fillId="0" borderId="0" xfId="0" applyFont="1" applyAlignment="1"/>
    <xf numFmtId="0" fontId="31" fillId="3" borderId="3" xfId="0" applyFont="1" applyFill="1" applyBorder="1" applyAlignment="1">
      <alignment horizontal="center" vertical="center" wrapText="1"/>
    </xf>
    <xf numFmtId="0" fontId="31" fillId="3" borderId="5" xfId="0" applyFont="1" applyFill="1" applyBorder="1" applyAlignment="1">
      <alignment horizontal="center" vertical="center" wrapText="1"/>
    </xf>
    <xf numFmtId="3" fontId="31" fillId="3" borderId="5" xfId="0" applyNumberFormat="1" applyFont="1" applyFill="1" applyBorder="1" applyAlignment="1">
      <alignment horizontal="center" vertical="center" wrapText="1"/>
    </xf>
    <xf numFmtId="3" fontId="31" fillId="3" borderId="6" xfId="0" applyNumberFormat="1" applyFont="1" applyFill="1" applyBorder="1" applyAlignment="1">
      <alignment horizontal="center" vertical="center" wrapText="1"/>
    </xf>
    <xf numFmtId="0" fontId="26" fillId="0" borderId="0" xfId="0" applyFont="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3" fontId="26" fillId="0" borderId="2" xfId="0" applyNumberFormat="1" applyFont="1" applyBorder="1" applyAlignment="1">
      <alignment horizontal="right" vertical="center" wrapText="1"/>
    </xf>
    <xf numFmtId="3" fontId="26" fillId="0" borderId="2" xfId="0" applyNumberFormat="1" applyFont="1" applyBorder="1" applyAlignment="1">
      <alignment horizontal="center" vertical="center" wrapText="1"/>
    </xf>
    <xf numFmtId="3" fontId="26" fillId="0" borderId="1" xfId="0" applyNumberFormat="1" applyFont="1" applyBorder="1" applyAlignment="1">
      <alignment horizontal="right" vertical="center" wrapText="1"/>
    </xf>
    <xf numFmtId="1" fontId="24" fillId="0" borderId="1" xfId="0" applyNumberFormat="1" applyFont="1" applyBorder="1" applyAlignment="1">
      <alignment horizontal="center" vertical="center"/>
    </xf>
    <xf numFmtId="0" fontId="26" fillId="0" borderId="1" xfId="0" applyFont="1" applyBorder="1" applyAlignment="1">
      <alignment horizontal="left" vertical="center" wrapText="1"/>
    </xf>
    <xf numFmtId="3" fontId="26" fillId="0" borderId="1" xfId="0" applyNumberFormat="1" applyFont="1" applyBorder="1" applyAlignment="1">
      <alignment horizontal="center" vertical="center" wrapText="1"/>
    </xf>
    <xf numFmtId="1" fontId="24"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xf>
    <xf numFmtId="169" fontId="24" fillId="0" borderId="1" xfId="0" applyNumberFormat="1" applyFont="1" applyBorder="1" applyAlignment="1">
      <alignment vertical="center"/>
    </xf>
    <xf numFmtId="0" fontId="32" fillId="0" borderId="1" xfId="0" applyFont="1" applyBorder="1" applyAlignment="1">
      <alignment horizontal="left" vertical="top" wrapText="1"/>
    </xf>
    <xf numFmtId="0" fontId="31" fillId="0" borderId="0" xfId="0" applyFont="1" applyAlignment="1">
      <alignment vertical="top" wrapText="1"/>
    </xf>
    <xf numFmtId="3" fontId="31" fillId="0" borderId="0" xfId="0" applyNumberFormat="1" applyFont="1" applyAlignment="1">
      <alignment horizontal="right" vertical="top" wrapText="1"/>
    </xf>
    <xf numFmtId="0" fontId="33" fillId="3" borderId="4" xfId="0" applyFont="1" applyFill="1" applyBorder="1" applyAlignment="1">
      <alignment horizontal="center" vertical="center" wrapText="1"/>
    </xf>
    <xf numFmtId="0" fontId="26" fillId="0" borderId="0" xfId="0" applyFont="1" applyAlignment="1">
      <alignment vertical="top" wrapText="1"/>
    </xf>
    <xf numFmtId="166" fontId="31" fillId="0" borderId="1" xfId="1" applyFont="1" applyBorder="1" applyAlignment="1">
      <alignment vertical="top" wrapText="1"/>
    </xf>
    <xf numFmtId="0" fontId="31" fillId="3" borderId="3" xfId="0" applyFont="1" applyFill="1" applyBorder="1" applyAlignment="1">
      <alignment horizontal="left" vertical="center" wrapText="1"/>
    </xf>
    <xf numFmtId="0" fontId="31" fillId="3" borderId="6" xfId="0" applyFont="1" applyFill="1" applyBorder="1" applyAlignment="1">
      <alignment horizontal="center" vertical="top" wrapText="1"/>
    </xf>
    <xf numFmtId="0" fontId="31" fillId="0" borderId="2" xfId="0" applyFont="1" applyBorder="1" applyAlignment="1">
      <alignment horizontal="left" vertical="center" wrapText="1"/>
    </xf>
    <xf numFmtId="3" fontId="31" fillId="0" borderId="2" xfId="0" applyNumberFormat="1" applyFont="1" applyBorder="1" applyAlignment="1">
      <alignment horizontal="right" vertical="top" wrapText="1"/>
    </xf>
    <xf numFmtId="3" fontId="29" fillId="0" borderId="1" xfId="0" applyNumberFormat="1" applyFont="1" applyFill="1" applyBorder="1" applyAlignment="1">
      <alignment horizontal="right"/>
    </xf>
    <xf numFmtId="3" fontId="34" fillId="0" borderId="1" xfId="0" applyNumberFormat="1" applyFont="1" applyFill="1" applyBorder="1" applyAlignment="1">
      <alignment horizontal="right"/>
    </xf>
    <xf numFmtId="0" fontId="36" fillId="0" borderId="0" xfId="0" applyFont="1" applyAlignment="1">
      <alignment horizontal="left" vertical="justify"/>
    </xf>
    <xf numFmtId="3" fontId="29" fillId="0" borderId="0" xfId="0" applyNumberFormat="1" applyFont="1" applyAlignment="1">
      <alignment horizontal="centerContinuous"/>
    </xf>
    <xf numFmtId="3" fontId="35" fillId="0" borderId="0" xfId="0" applyNumberFormat="1" applyFont="1" applyAlignment="1"/>
    <xf numFmtId="3" fontId="29" fillId="0" borderId="0" xfId="0" quotePrefix="1" applyNumberFormat="1" applyFont="1" applyAlignment="1">
      <alignment horizontal="left"/>
    </xf>
    <xf numFmtId="3" fontId="29" fillId="0" borderId="0" xfId="0" applyNumberFormat="1" applyFont="1"/>
    <xf numFmtId="3" fontId="29" fillId="0" borderId="0" xfId="0" applyNumberFormat="1" applyFont="1" applyAlignment="1">
      <alignment horizontal="center"/>
    </xf>
    <xf numFmtId="3" fontId="35" fillId="0" borderId="0" xfId="0" applyNumberFormat="1" applyFont="1"/>
    <xf numFmtId="3" fontId="35" fillId="3" borderId="3" xfId="0" applyNumberFormat="1" applyFont="1" applyFill="1" applyBorder="1" applyAlignment="1">
      <alignment horizontal="center"/>
    </xf>
    <xf numFmtId="3" fontId="35" fillId="3" borderId="5" xfId="0" applyNumberFormat="1" applyFont="1" applyFill="1" applyBorder="1" applyAlignment="1">
      <alignment horizontal="center"/>
    </xf>
    <xf numFmtId="3" fontId="35" fillId="3" borderId="6" xfId="0" applyNumberFormat="1" applyFont="1" applyFill="1" applyBorder="1" applyAlignment="1">
      <alignment horizontal="center"/>
    </xf>
    <xf numFmtId="3" fontId="35" fillId="0" borderId="2" xfId="0" applyNumberFormat="1" applyFont="1" applyBorder="1"/>
    <xf numFmtId="166" fontId="35" fillId="2" borderId="2" xfId="1" applyFont="1" applyFill="1" applyBorder="1" applyAlignment="1">
      <alignment horizontal="right"/>
    </xf>
    <xf numFmtId="166" fontId="35" fillId="0" borderId="2" xfId="1" applyFont="1" applyBorder="1" applyAlignment="1">
      <alignment horizontal="right"/>
    </xf>
    <xf numFmtId="166" fontId="35" fillId="0" borderId="1" xfId="1" applyFont="1" applyBorder="1" applyAlignment="1">
      <alignment horizontal="right"/>
    </xf>
    <xf numFmtId="3" fontId="29" fillId="0" borderId="1" xfId="0" applyNumberFormat="1" applyFont="1" applyBorder="1"/>
    <xf numFmtId="166" fontId="29" fillId="2" borderId="1" xfId="1" applyFont="1" applyFill="1" applyBorder="1" applyAlignment="1">
      <alignment horizontal="right"/>
    </xf>
    <xf numFmtId="166" fontId="29" fillId="0" borderId="1" xfId="1" applyFont="1" applyBorder="1" applyAlignment="1">
      <alignment horizontal="right"/>
    </xf>
    <xf numFmtId="3" fontId="35" fillId="0" borderId="1" xfId="0" applyNumberFormat="1" applyFont="1" applyBorder="1"/>
    <xf numFmtId="166" fontId="35" fillId="2" borderId="1" xfId="1" applyFont="1" applyFill="1" applyBorder="1" applyAlignment="1">
      <alignment horizontal="right"/>
    </xf>
    <xf numFmtId="166" fontId="29" fillId="0" borderId="1" xfId="1" applyFont="1" applyFill="1" applyBorder="1" applyAlignment="1">
      <alignment horizontal="right"/>
    </xf>
    <xf numFmtId="166" fontId="29" fillId="0" borderId="1" xfId="1" quotePrefix="1" applyFont="1" applyBorder="1" applyAlignment="1">
      <alignment horizontal="right"/>
    </xf>
    <xf numFmtId="166" fontId="35" fillId="0" borderId="1" xfId="1" applyFont="1" applyFill="1" applyBorder="1" applyAlignment="1">
      <alignment horizontal="right"/>
    </xf>
    <xf numFmtId="3" fontId="35" fillId="2" borderId="1" xfId="0" applyNumberFormat="1" applyFont="1" applyFill="1" applyBorder="1"/>
    <xf numFmtId="3" fontId="25" fillId="0" borderId="1" xfId="0" applyNumberFormat="1" applyFont="1" applyBorder="1" applyAlignment="1">
      <alignment vertical="top" wrapText="1"/>
    </xf>
    <xf numFmtId="16" fontId="26" fillId="0" borderId="1" xfId="0" applyNumberFormat="1" applyFont="1" applyBorder="1" applyAlignment="1">
      <alignment horizontal="center" vertical="center" wrapText="1"/>
    </xf>
    <xf numFmtId="166" fontId="15" fillId="0" borderId="0" xfId="0" applyNumberFormat="1" applyFont="1"/>
    <xf numFmtId="0" fontId="28" fillId="0" borderId="0" xfId="0" applyFont="1" applyAlignment="1">
      <alignment horizontal="left" vertical="top"/>
    </xf>
    <xf numFmtId="3" fontId="29" fillId="0" borderId="2" xfId="0" applyNumberFormat="1" applyFont="1" applyBorder="1" applyAlignment="1">
      <alignment horizontal="justify" vertical="top"/>
    </xf>
    <xf numFmtId="3" fontId="29" fillId="0" borderId="1" xfId="0" applyNumberFormat="1" applyFont="1" applyBorder="1" applyAlignment="1">
      <alignment horizontal="justify" vertical="top"/>
    </xf>
    <xf numFmtId="3" fontId="37" fillId="0" borderId="1" xfId="0" applyNumberFormat="1" applyFont="1" applyBorder="1" applyAlignment="1">
      <alignment horizontal="justify" vertical="top" wrapText="1"/>
    </xf>
    <xf numFmtId="3" fontId="29" fillId="0" borderId="1" xfId="0" applyNumberFormat="1" applyFont="1" applyBorder="1" applyAlignment="1">
      <alignment horizontal="justify" vertical="top" wrapText="1"/>
    </xf>
    <xf numFmtId="0" fontId="26" fillId="0" borderId="1" xfId="0" applyFont="1" applyBorder="1" applyAlignment="1">
      <alignment horizontal="center" vertical="center"/>
    </xf>
    <xf numFmtId="0" fontId="6" fillId="0" borderId="0" xfId="0" applyFont="1" applyBorder="1" applyAlignment="1">
      <alignment horizontal="justify" vertical="center" wrapText="1"/>
    </xf>
    <xf numFmtId="0" fontId="6" fillId="0" borderId="0" xfId="0" applyFont="1" applyBorder="1" applyAlignment="1">
      <alignment horizontal="center" vertical="center"/>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6" fillId="0" borderId="7" xfId="0" applyFont="1" applyBorder="1" applyAlignment="1">
      <alignment horizontal="center"/>
    </xf>
    <xf numFmtId="0" fontId="2" fillId="0" borderId="0" xfId="0" applyFont="1" applyBorder="1" applyAlignment="1"/>
    <xf numFmtId="165" fontId="31" fillId="0" borderId="0" xfId="2" applyFont="1" applyAlignment="1">
      <alignment horizontal="right" vertical="justify"/>
    </xf>
    <xf numFmtId="167" fontId="31" fillId="0" borderId="0" xfId="0" applyNumberFormat="1" applyFont="1" applyAlignment="1">
      <alignment vertical="justify"/>
    </xf>
    <xf numFmtId="167" fontId="31" fillId="0" borderId="0" xfId="0" applyNumberFormat="1" applyFont="1" applyBorder="1" applyAlignment="1">
      <alignment vertical="justify"/>
    </xf>
    <xf numFmtId="165" fontId="31" fillId="0" borderId="0" xfId="2" applyFont="1" applyAlignment="1">
      <alignment vertical="justify"/>
    </xf>
    <xf numFmtId="0" fontId="31" fillId="0" borderId="0" xfId="0" applyFont="1" applyAlignment="1">
      <alignment vertical="justify"/>
    </xf>
    <xf numFmtId="165" fontId="31" fillId="0" borderId="0" xfId="0" applyNumberFormat="1" applyFont="1" applyAlignment="1">
      <alignment vertical="justify"/>
    </xf>
    <xf numFmtId="0" fontId="31" fillId="0" borderId="0" xfId="0" applyFont="1" applyBorder="1" applyAlignment="1">
      <alignment horizontal="left"/>
    </xf>
    <xf numFmtId="16" fontId="26" fillId="0" borderId="1" xfId="0" applyNumberFormat="1" applyFont="1" applyBorder="1" applyAlignment="1">
      <alignment horizontal="center" vertical="top" wrapText="1"/>
    </xf>
    <xf numFmtId="166" fontId="6" fillId="0" borderId="0" xfId="0" applyNumberFormat="1" applyFont="1"/>
    <xf numFmtId="166" fontId="31" fillId="4" borderId="1" xfId="1" applyFont="1" applyFill="1" applyBorder="1" applyAlignment="1">
      <alignment horizontal="right" vertical="center" wrapText="1"/>
    </xf>
    <xf numFmtId="166" fontId="31" fillId="0" borderId="1" xfId="1" applyFont="1" applyBorder="1" applyAlignment="1">
      <alignment horizontal="right" vertical="center" wrapText="1"/>
    </xf>
    <xf numFmtId="3" fontId="5" fillId="0" borderId="0" xfId="0" applyNumberFormat="1" applyFont="1"/>
    <xf numFmtId="166" fontId="5" fillId="0" borderId="0" xfId="1" applyFont="1"/>
    <xf numFmtId="0" fontId="5" fillId="0" borderId="0" xfId="0" applyFont="1" applyAlignment="1">
      <alignment horizontal="center"/>
    </xf>
    <xf numFmtId="4" fontId="6" fillId="0" borderId="0" xfId="0" applyNumberFormat="1" applyFont="1"/>
    <xf numFmtId="0" fontId="31" fillId="0" borderId="7" xfId="0" applyFont="1" applyBorder="1" applyAlignment="1"/>
    <xf numFmtId="166" fontId="31" fillId="0" borderId="0" xfId="1" applyFont="1" applyAlignment="1">
      <alignment horizontal="left"/>
    </xf>
    <xf numFmtId="166" fontId="31" fillId="0" borderId="0" xfId="0" applyNumberFormat="1" applyFont="1" applyAlignment="1">
      <alignment horizontal="left"/>
    </xf>
    <xf numFmtId="0" fontId="13" fillId="3" borderId="8" xfId="0" applyFont="1" applyFill="1" applyBorder="1" applyAlignment="1">
      <alignment horizontal="center" vertical="center" wrapText="1"/>
    </xf>
    <xf numFmtId="0" fontId="24" fillId="0" borderId="1" xfId="0" applyFont="1" applyBorder="1" applyAlignment="1">
      <alignment vertical="center"/>
    </xf>
    <xf numFmtId="0" fontId="26" fillId="0" borderId="1" xfId="0" applyFont="1" applyBorder="1" applyAlignment="1">
      <alignment vertical="center" wrapText="1"/>
    </xf>
    <xf numFmtId="166" fontId="26" fillId="0" borderId="1" xfId="1" applyFont="1" applyBorder="1" applyAlignment="1">
      <alignment vertical="center" wrapText="1"/>
    </xf>
    <xf numFmtId="17" fontId="26" fillId="0" borderId="1" xfId="0" applyNumberFormat="1" applyFont="1" applyBorder="1" applyAlignment="1">
      <alignment vertical="center" wrapText="1"/>
    </xf>
    <xf numFmtId="0" fontId="26" fillId="0" borderId="1" xfId="0" applyFont="1" applyFill="1" applyBorder="1" applyAlignment="1">
      <alignment vertical="center" wrapText="1"/>
    </xf>
    <xf numFmtId="0" fontId="28" fillId="0" borderId="7" xfId="0" applyFont="1" applyBorder="1" applyAlignment="1">
      <alignment wrapText="1"/>
    </xf>
    <xf numFmtId="0" fontId="6" fillId="0" borderId="9" xfId="0" applyFont="1" applyFill="1" applyBorder="1" applyAlignment="1">
      <alignment horizontal="justify" vertical="center" wrapText="1"/>
    </xf>
    <xf numFmtId="0" fontId="6" fillId="0" borderId="9" xfId="0" applyFont="1" applyBorder="1" applyAlignment="1">
      <alignment horizontal="justify" vertical="center" wrapText="1"/>
    </xf>
    <xf numFmtId="3" fontId="6" fillId="0" borderId="9" xfId="0" applyNumberFormat="1" applyFont="1" applyBorder="1" applyAlignment="1">
      <alignment horizontal="center" vertical="center" wrapText="1"/>
    </xf>
    <xf numFmtId="0" fontId="6" fillId="0" borderId="10"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3" fontId="6" fillId="0" borderId="1" xfId="0" applyNumberFormat="1" applyFont="1" applyBorder="1" applyAlignment="1">
      <alignment horizontal="center" vertical="center" wrapText="1"/>
    </xf>
    <xf numFmtId="0" fontId="6" fillId="0" borderId="11" xfId="0" applyFont="1" applyBorder="1" applyAlignment="1">
      <alignment vertical="center" wrapText="1"/>
    </xf>
    <xf numFmtId="9"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vertical="center" wrapText="1"/>
    </xf>
    <xf numFmtId="17" fontId="6" fillId="0" borderId="1" xfId="0" applyNumberFormat="1" applyFont="1" applyBorder="1" applyAlignment="1">
      <alignment horizontal="left" vertical="center" wrapText="1"/>
    </xf>
    <xf numFmtId="0" fontId="6" fillId="0" borderId="11" xfId="0" applyFont="1" applyBorder="1" applyAlignment="1">
      <alignment horizontal="left" vertical="center" wrapText="1"/>
    </xf>
    <xf numFmtId="49" fontId="6"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31" fillId="0" borderId="0" xfId="0" applyNumberFormat="1" applyFont="1" applyBorder="1" applyAlignment="1">
      <alignment vertical="justify"/>
    </xf>
    <xf numFmtId="1" fontId="28" fillId="0" borderId="0" xfId="0" applyNumberFormat="1" applyFont="1" applyAlignment="1">
      <alignment wrapText="1"/>
    </xf>
    <xf numFmtId="4" fontId="3" fillId="0" borderId="1" xfId="0" applyNumberFormat="1" applyFont="1" applyBorder="1" applyAlignment="1">
      <alignment horizontal="right" vertical="top" wrapText="1"/>
    </xf>
    <xf numFmtId="0" fontId="3" fillId="0" borderId="1" xfId="0" applyFont="1" applyBorder="1" applyAlignment="1">
      <alignment horizontal="justify" vertical="center" wrapText="1"/>
    </xf>
    <xf numFmtId="4" fontId="3" fillId="0" borderId="1" xfId="0" applyNumberFormat="1" applyFont="1" applyBorder="1" applyAlignment="1">
      <alignment vertical="top" wrapText="1"/>
    </xf>
    <xf numFmtId="1" fontId="36" fillId="0" borderId="0" xfId="0" applyNumberFormat="1" applyFont="1" applyAlignment="1">
      <alignment horizontal="left" vertical="justify"/>
    </xf>
    <xf numFmtId="1" fontId="30" fillId="0" borderId="0" xfId="0" applyNumberFormat="1" applyFont="1" applyAlignment="1">
      <alignment horizontal="left" vertical="justify"/>
    </xf>
    <xf numFmtId="0" fontId="26" fillId="0" borderId="1" xfId="0" applyFont="1" applyBorder="1" applyAlignment="1">
      <alignment horizontal="justify" vertical="center" wrapText="1"/>
    </xf>
    <xf numFmtId="166" fontId="26" fillId="4" borderId="1" xfId="1" applyFont="1" applyFill="1" applyBorder="1" applyAlignment="1">
      <alignment horizontal="right" vertical="center" wrapText="1"/>
    </xf>
    <xf numFmtId="166" fontId="26" fillId="0" borderId="1" xfId="1" applyFont="1" applyBorder="1" applyAlignment="1">
      <alignment horizontal="right" vertical="center" wrapText="1"/>
    </xf>
    <xf numFmtId="0" fontId="12" fillId="0" borderId="1" xfId="0" applyFont="1" applyBorder="1" applyAlignment="1">
      <alignment horizontal="center"/>
    </xf>
    <xf numFmtId="3" fontId="14" fillId="0" borderId="1" xfId="0" applyNumberFormat="1" applyFont="1" applyFill="1" applyBorder="1" applyAlignment="1">
      <alignment horizontal="right"/>
    </xf>
    <xf numFmtId="0" fontId="15" fillId="0" borderId="2" xfId="0" applyFont="1" applyBorder="1" applyAlignment="1">
      <alignment vertical="center" wrapText="1"/>
    </xf>
    <xf numFmtId="170" fontId="6" fillId="0" borderId="9" xfId="0" applyNumberFormat="1" applyFont="1" applyBorder="1" applyAlignment="1">
      <alignment horizontal="right" vertical="center" wrapText="1"/>
    </xf>
    <xf numFmtId="170" fontId="6" fillId="0" borderId="1" xfId="0" applyNumberFormat="1" applyFont="1" applyBorder="1" applyAlignment="1">
      <alignment horizontal="right" vertical="center" wrapText="1"/>
    </xf>
    <xf numFmtId="0" fontId="26" fillId="0" borderId="9" xfId="0" applyFont="1" applyBorder="1" applyAlignment="1">
      <alignment horizontal="center" vertical="top" wrapText="1"/>
    </xf>
    <xf numFmtId="0" fontId="26" fillId="0" borderId="9" xfId="0" applyFont="1" applyBorder="1" applyAlignment="1">
      <alignment horizontal="left" vertical="top" wrapText="1"/>
    </xf>
    <xf numFmtId="3" fontId="26" fillId="0" borderId="9" xfId="1" applyNumberFormat="1" applyFont="1" applyBorder="1" applyAlignment="1">
      <alignment vertical="center" wrapText="1"/>
    </xf>
    <xf numFmtId="3" fontId="26" fillId="0" borderId="1" xfId="1" applyNumberFormat="1" applyFont="1" applyBorder="1" applyAlignment="1">
      <alignment vertical="center" wrapText="1"/>
    </xf>
    <xf numFmtId="0" fontId="26" fillId="0" borderId="1" xfId="0" applyFont="1" applyFill="1" applyBorder="1"/>
    <xf numFmtId="3" fontId="26" fillId="0" borderId="1" xfId="0" applyNumberFormat="1" applyFont="1" applyBorder="1" applyAlignment="1">
      <alignment vertical="center"/>
    </xf>
    <xf numFmtId="0" fontId="26" fillId="0" borderId="1" xfId="0" applyFont="1" applyBorder="1" applyAlignment="1">
      <alignment horizontal="justify"/>
    </xf>
    <xf numFmtId="0" fontId="26" fillId="0" borderId="1" xfId="0" applyFont="1" applyBorder="1"/>
    <xf numFmtId="0" fontId="28" fillId="0" borderId="7" xfId="0" applyFont="1" applyBorder="1" applyAlignment="1">
      <alignment vertical="center"/>
    </xf>
    <xf numFmtId="0" fontId="28" fillId="0" borderId="0" xfId="0" applyFont="1" applyAlignment="1">
      <alignment horizontal="left" vertical="center"/>
    </xf>
    <xf numFmtId="1" fontId="28" fillId="0" borderId="0" xfId="0" applyNumberFormat="1" applyFont="1" applyAlignment="1">
      <alignment horizontal="center" vertical="center"/>
    </xf>
    <xf numFmtId="0" fontId="30" fillId="0" borderId="0" xfId="0" applyFont="1" applyAlignment="1">
      <alignment horizontal="left" vertical="center"/>
    </xf>
    <xf numFmtId="0" fontId="27" fillId="0" borderId="0" xfId="0" applyFont="1" applyAlignment="1">
      <alignment horizontal="left" vertical="center"/>
    </xf>
    <xf numFmtId="165" fontId="28" fillId="0" borderId="0" xfId="2" applyFont="1" applyAlignment="1">
      <alignment horizontal="right" vertical="center"/>
    </xf>
    <xf numFmtId="166" fontId="28" fillId="0" borderId="0" xfId="1" applyFont="1" applyAlignment="1">
      <alignment vertical="center"/>
    </xf>
    <xf numFmtId="165" fontId="28" fillId="0" borderId="0" xfId="2" applyFont="1" applyAlignment="1">
      <alignment vertical="center"/>
    </xf>
    <xf numFmtId="0" fontId="27" fillId="0" borderId="0" xfId="0" applyFont="1" applyAlignment="1">
      <alignment vertical="center"/>
    </xf>
    <xf numFmtId="0" fontId="24" fillId="0" borderId="0" xfId="0" applyFont="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26" fillId="0" borderId="9" xfId="0" applyFont="1" applyBorder="1" applyAlignment="1">
      <alignment horizontal="left" vertical="center" wrapText="1"/>
    </xf>
    <xf numFmtId="0" fontId="26" fillId="0" borderId="9" xfId="0" applyFont="1" applyBorder="1" applyAlignment="1">
      <alignment horizontal="center" vertical="center" wrapText="1"/>
    </xf>
    <xf numFmtId="3" fontId="26" fillId="0" borderId="9" xfId="0" applyNumberFormat="1" applyFont="1" applyBorder="1" applyAlignment="1">
      <alignment horizontal="center" vertical="center" wrapText="1"/>
    </xf>
    <xf numFmtId="3" fontId="26" fillId="0" borderId="12" xfId="0" applyNumberFormat="1" applyFont="1" applyBorder="1" applyAlignment="1">
      <alignment horizontal="center" vertical="center" wrapText="1"/>
    </xf>
    <xf numFmtId="169" fontId="26" fillId="0" borderId="1" xfId="0" applyNumberFormat="1" applyFont="1" applyBorder="1" applyAlignment="1">
      <alignment horizontal="center" vertical="center" wrapText="1"/>
    </xf>
    <xf numFmtId="3" fontId="26" fillId="0" borderId="1" xfId="1" applyNumberFormat="1" applyFont="1" applyBorder="1" applyAlignment="1">
      <alignment horizontal="right" vertical="center" wrapText="1"/>
    </xf>
    <xf numFmtId="0" fontId="26" fillId="0" borderId="1" xfId="0" applyFont="1" applyFill="1" applyBorder="1" applyAlignment="1">
      <alignment vertical="center"/>
    </xf>
    <xf numFmtId="0" fontId="26" fillId="0" borderId="1" xfId="0" applyFont="1" applyBorder="1" applyAlignment="1">
      <alignment horizontal="justify" vertical="center"/>
    </xf>
    <xf numFmtId="0" fontId="26" fillId="0" borderId="1" xfId="0" applyFont="1" applyBorder="1" applyAlignment="1">
      <alignment vertical="center"/>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3" fontId="31" fillId="0" borderId="1" xfId="0" applyNumberFormat="1" applyFont="1" applyBorder="1" applyAlignment="1">
      <alignment horizontal="right" vertical="center" wrapText="1"/>
    </xf>
    <xf numFmtId="3" fontId="31" fillId="0" borderId="1" xfId="1" applyNumberFormat="1" applyFont="1" applyBorder="1" applyAlignment="1">
      <alignment horizontal="right" vertical="center" wrapText="1"/>
    </xf>
    <xf numFmtId="0" fontId="4" fillId="0" borderId="0" xfId="0" applyFont="1" applyAlignment="1">
      <alignment vertical="center"/>
    </xf>
    <xf numFmtId="3" fontId="19" fillId="0" borderId="0" xfId="0" applyNumberFormat="1" applyFont="1" applyFill="1" applyAlignment="1">
      <alignment vertical="center"/>
    </xf>
    <xf numFmtId="0" fontId="12" fillId="0" borderId="1" xfId="0" applyFont="1" applyBorder="1" applyAlignment="1">
      <alignment vertical="top"/>
    </xf>
    <xf numFmtId="3" fontId="25" fillId="0" borderId="0" xfId="1" applyNumberFormat="1" applyFont="1" applyAlignment="1">
      <alignment horizontal="right" vertical="justify"/>
    </xf>
    <xf numFmtId="3" fontId="25" fillId="0" borderId="0" xfId="0" applyNumberFormat="1" applyFont="1" applyAlignment="1">
      <alignment vertical="justify"/>
    </xf>
    <xf numFmtId="3" fontId="25" fillId="0" borderId="0" xfId="1" applyNumberFormat="1" applyFont="1" applyAlignment="1">
      <alignment vertical="justify"/>
    </xf>
    <xf numFmtId="3" fontId="28" fillId="0" borderId="0" xfId="2" applyNumberFormat="1" applyFont="1" applyAlignment="1">
      <alignment horizontal="right" vertical="justify"/>
    </xf>
    <xf numFmtId="3" fontId="28" fillId="0" borderId="0" xfId="0" applyNumberFormat="1" applyFont="1" applyAlignment="1">
      <alignment vertical="justify"/>
    </xf>
    <xf numFmtId="3" fontId="28" fillId="0" borderId="0" xfId="1" applyNumberFormat="1" applyFont="1" applyAlignment="1">
      <alignment vertical="justify"/>
    </xf>
    <xf numFmtId="166" fontId="28" fillId="0" borderId="0" xfId="0" applyNumberFormat="1" applyFont="1" applyAlignment="1">
      <alignment vertical="justify"/>
    </xf>
    <xf numFmtId="2" fontId="6" fillId="0" borderId="0" xfId="0" applyNumberFormat="1" applyFont="1"/>
    <xf numFmtId="0" fontId="3" fillId="0" borderId="1" xfId="0" applyFont="1" applyBorder="1" applyAlignment="1">
      <alignment horizontal="justify" vertical="top" wrapText="1"/>
    </xf>
    <xf numFmtId="3" fontId="26" fillId="0" borderId="0" xfId="0" applyNumberFormat="1" applyFont="1" applyAlignment="1">
      <alignment vertic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12" xfId="0" applyFont="1" applyBorder="1" applyAlignment="1">
      <alignment horizontal="center"/>
    </xf>
    <xf numFmtId="0" fontId="28" fillId="0" borderId="1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17" fillId="0" borderId="1" xfId="0" applyFont="1" applyBorder="1" applyAlignment="1">
      <alignment horizontal="justify" vertical="center"/>
    </xf>
    <xf numFmtId="0" fontId="24" fillId="0" borderId="16" xfId="0" applyFont="1" applyBorder="1" applyAlignment="1">
      <alignment horizontal="center" vertical="center" wrapText="1"/>
    </xf>
    <xf numFmtId="0" fontId="24" fillId="0" borderId="7"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wrapText="1"/>
    </xf>
    <xf numFmtId="0" fontId="24" fillId="0" borderId="1" xfId="0" applyFont="1" applyBorder="1" applyAlignment="1">
      <alignment horizontal="center"/>
    </xf>
    <xf numFmtId="0" fontId="20" fillId="0" borderId="0" xfId="0" applyFont="1" applyAlignment="1">
      <alignment horizontal="center" vertical="center" wrapText="1"/>
    </xf>
    <xf numFmtId="0" fontId="20" fillId="0" borderId="0" xfId="0" applyFont="1" applyAlignment="1">
      <alignment horizontal="center"/>
    </xf>
    <xf numFmtId="0" fontId="6" fillId="0" borderId="0" xfId="0" applyFont="1" applyAlignment="1">
      <alignment horizontal="center" vertical="center"/>
    </xf>
    <xf numFmtId="0" fontId="31" fillId="0" borderId="0" xfId="0" applyFont="1" applyAlignment="1">
      <alignment horizontal="left"/>
    </xf>
    <xf numFmtId="0" fontId="31" fillId="0" borderId="22" xfId="0" applyFont="1" applyBorder="1" applyAlignment="1">
      <alignment horizontal="left"/>
    </xf>
    <xf numFmtId="0" fontId="31" fillId="3" borderId="23"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wrapText="1"/>
    </xf>
    <xf numFmtId="0" fontId="31" fillId="3" borderId="9"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24" xfId="0" applyFont="1" applyFill="1" applyBorder="1" applyAlignment="1">
      <alignment horizontal="center" vertical="center" wrapText="1"/>
    </xf>
    <xf numFmtId="17" fontId="6" fillId="0" borderId="8" xfId="0" applyNumberFormat="1" applyFont="1" applyBorder="1" applyAlignment="1">
      <alignment horizontal="center" vertical="center" wrapText="1"/>
    </xf>
    <xf numFmtId="17" fontId="6" fillId="0" borderId="15" xfId="0" applyNumberFormat="1" applyFont="1" applyBorder="1" applyAlignment="1">
      <alignment horizontal="center" vertical="center" wrapText="1"/>
    </xf>
    <xf numFmtId="17" fontId="6"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6" fillId="0" borderId="2" xfId="0" applyFont="1" applyFill="1" applyBorder="1" applyAlignment="1">
      <alignment horizontal="justify" vertical="center" wrapText="1"/>
    </xf>
    <xf numFmtId="170" fontId="6" fillId="0" borderId="8" xfId="0" applyNumberFormat="1" applyFont="1" applyBorder="1" applyAlignment="1">
      <alignment horizontal="right" vertical="center" wrapText="1"/>
    </xf>
    <xf numFmtId="170" fontId="6" fillId="0" borderId="15" xfId="0" applyNumberFormat="1" applyFont="1" applyBorder="1" applyAlignment="1">
      <alignment horizontal="right" vertical="center" wrapText="1"/>
    </xf>
    <xf numFmtId="170" fontId="6" fillId="0" borderId="2" xfId="0" applyNumberFormat="1" applyFont="1" applyBorder="1" applyAlignment="1">
      <alignment horizontal="right" vertical="center" wrapText="1"/>
    </xf>
    <xf numFmtId="0" fontId="6" fillId="0" borderId="8"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2" xfId="0" applyFont="1" applyBorder="1" applyAlignment="1">
      <alignment horizontal="justify" vertical="center" wrapText="1"/>
    </xf>
    <xf numFmtId="0" fontId="31" fillId="0" borderId="7" xfId="0" applyFont="1" applyBorder="1" applyAlignment="1">
      <alignment horizontal="left"/>
    </xf>
    <xf numFmtId="0" fontId="6" fillId="0" borderId="0" xfId="0" applyFont="1" applyAlignment="1">
      <alignment horizontal="center"/>
    </xf>
    <xf numFmtId="0" fontId="38" fillId="0" borderId="7" xfId="0" applyFont="1" applyFill="1" applyBorder="1" applyAlignment="1">
      <alignment horizontal="left" vertical="center"/>
    </xf>
    <xf numFmtId="0" fontId="31" fillId="3" borderId="25"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 fillId="0" borderId="27" xfId="0" applyFont="1" applyBorder="1" applyAlignment="1">
      <alignment horizontal="justify" vertical="top" wrapText="1"/>
    </xf>
    <xf numFmtId="0" fontId="2" fillId="0" borderId="28" xfId="0" applyFont="1" applyBorder="1" applyAlignment="1">
      <alignment horizontal="justify"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11" fillId="0" borderId="1" xfId="0" applyFont="1" applyBorder="1" applyAlignment="1">
      <alignment horizontal="left" vertical="top" wrapText="1"/>
    </xf>
    <xf numFmtId="165" fontId="11" fillId="3" borderId="9" xfId="2" applyFont="1" applyFill="1" applyBorder="1" applyAlignment="1">
      <alignment horizontal="center" vertical="center" wrapText="1"/>
    </xf>
    <xf numFmtId="165" fontId="11" fillId="3" borderId="8" xfId="2" applyFont="1" applyFill="1" applyBorder="1" applyAlignment="1">
      <alignment horizontal="center" vertical="center" wrapText="1"/>
    </xf>
    <xf numFmtId="0" fontId="28" fillId="0" borderId="7" xfId="0" applyFont="1" applyBorder="1" applyAlignment="1">
      <alignment horizontal="left" wrapText="1"/>
    </xf>
    <xf numFmtId="0" fontId="28" fillId="0" borderId="0" xfId="0" applyFont="1" applyAlignment="1">
      <alignment horizontal="left"/>
    </xf>
    <xf numFmtId="0" fontId="28" fillId="0" borderId="7" xfId="0" applyFont="1" applyBorder="1" applyAlignment="1">
      <alignment horizontal="left" vertical="top"/>
    </xf>
    <xf numFmtId="0" fontId="11" fillId="3" borderId="10"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31" fillId="3" borderId="4" xfId="0" applyFont="1" applyFill="1" applyBorder="1" applyAlignment="1">
      <alignment horizontal="center" vertical="center" wrapText="1"/>
    </xf>
    <xf numFmtId="167" fontId="28" fillId="3" borderId="9" xfId="0" applyNumberFormat="1" applyFont="1" applyFill="1" applyBorder="1" applyAlignment="1">
      <alignment horizontal="center" vertical="center"/>
    </xf>
    <xf numFmtId="0" fontId="28" fillId="0" borderId="7" xfId="0" applyFont="1" applyBorder="1" applyAlignment="1">
      <alignment horizontal="left" vertical="center"/>
    </xf>
    <xf numFmtId="0" fontId="31" fillId="0" borderId="1" xfId="0" applyFont="1" applyBorder="1" applyAlignment="1">
      <alignment horizontal="center" vertical="top" wrapText="1"/>
    </xf>
    <xf numFmtId="0" fontId="27" fillId="0" borderId="7" xfId="0" applyFont="1" applyBorder="1" applyAlignment="1">
      <alignment horizontal="left" vertical="top"/>
    </xf>
    <xf numFmtId="0" fontId="28" fillId="0" borderId="7" xfId="0" applyFont="1" applyBorder="1" applyAlignment="1">
      <alignment horizontal="left" vertical="justify"/>
    </xf>
    <xf numFmtId="0" fontId="33" fillId="3" borderId="13" xfId="0" applyFont="1" applyFill="1" applyBorder="1" applyAlignment="1">
      <alignment horizontal="center" vertical="center" wrapText="1"/>
    </xf>
    <xf numFmtId="0" fontId="33" fillId="3" borderId="24" xfId="0" applyFont="1" applyFill="1" applyBorder="1" applyAlignment="1">
      <alignment horizontal="center" vertical="center" wrapText="1"/>
    </xf>
    <xf numFmtId="0" fontId="30" fillId="0" borderId="7" xfId="0" applyFont="1" applyBorder="1" applyAlignment="1">
      <alignment horizontal="left" vertical="justify"/>
    </xf>
    <xf numFmtId="0" fontId="31" fillId="0" borderId="7" xfId="0" applyFont="1" applyBorder="1" applyAlignment="1">
      <alignment horizontal="right" vertical="top" wrapText="1"/>
    </xf>
    <xf numFmtId="0" fontId="31" fillId="0" borderId="0" xfId="0" applyFont="1" applyBorder="1" applyAlignment="1">
      <alignment horizontal="left" vertical="top" wrapText="1"/>
    </xf>
    <xf numFmtId="0" fontId="31" fillId="0" borderId="1" xfId="0" applyFont="1" applyBorder="1" applyAlignment="1">
      <alignment horizontal="right" vertical="top" wrapText="1"/>
    </xf>
    <xf numFmtId="0" fontId="31" fillId="0" borderId="31" xfId="0" applyFont="1" applyBorder="1" applyAlignment="1">
      <alignment horizontal="left" vertical="top" wrapText="1"/>
    </xf>
    <xf numFmtId="0" fontId="31" fillId="0" borderId="28" xfId="0" applyFont="1" applyBorder="1" applyAlignment="1">
      <alignment horizontal="left" vertical="top" wrapText="1"/>
    </xf>
    <xf numFmtId="0" fontId="31" fillId="3" borderId="32"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25" fillId="0" borderId="7" xfId="0" applyFont="1" applyBorder="1" applyAlignment="1">
      <alignment horizontal="left" vertical="top"/>
    </xf>
    <xf numFmtId="0" fontId="36" fillId="0" borderId="7" xfId="0" applyFont="1" applyBorder="1" applyAlignment="1">
      <alignment horizontal="left" vertical="justify"/>
    </xf>
    <xf numFmtId="0" fontId="25" fillId="0" borderId="0" xfId="0" applyFont="1" applyAlignment="1">
      <alignment horizontal="left"/>
    </xf>
    <xf numFmtId="0" fontId="26" fillId="0" borderId="31" xfId="0" applyFont="1" applyBorder="1" applyAlignment="1">
      <alignment horizontal="left" vertical="top" wrapText="1"/>
    </xf>
    <xf numFmtId="0" fontId="26" fillId="0" borderId="28" xfId="0" applyFont="1" applyBorder="1" applyAlignment="1">
      <alignment horizontal="left" vertical="top" wrapText="1"/>
    </xf>
    <xf numFmtId="0" fontId="31" fillId="3" borderId="35" xfId="0" applyFont="1" applyFill="1" applyBorder="1" applyAlignment="1">
      <alignment horizontal="center" vertical="top" wrapText="1"/>
    </xf>
    <xf numFmtId="0" fontId="31" fillId="3" borderId="36" xfId="0" applyFont="1" applyFill="1" applyBorder="1" applyAlignment="1">
      <alignment horizontal="center" vertical="top"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6" fillId="0" borderId="31" xfId="0" applyFont="1" applyBorder="1" applyAlignment="1">
      <alignment horizontal="left" vertical="top" wrapText="1"/>
    </xf>
    <xf numFmtId="0" fontId="6" fillId="0" borderId="28" xfId="0" applyFont="1" applyBorder="1" applyAlignment="1">
      <alignment horizontal="left" vertical="top" wrapText="1"/>
    </xf>
    <xf numFmtId="3" fontId="35" fillId="3" borderId="37" xfId="0" applyNumberFormat="1" applyFont="1" applyFill="1" applyBorder="1" applyAlignment="1">
      <alignment horizontal="center"/>
    </xf>
    <xf numFmtId="3" fontId="35" fillId="3" borderId="38" xfId="0" applyNumberFormat="1" applyFont="1" applyFill="1" applyBorder="1" applyAlignment="1">
      <alignment horizontal="center"/>
    </xf>
    <xf numFmtId="3" fontId="35" fillId="0" borderId="0" xfId="0" applyNumberFormat="1" applyFont="1" applyAlignment="1">
      <alignment horizontal="center"/>
    </xf>
    <xf numFmtId="0" fontId="25" fillId="0" borderId="0" xfId="0" applyFont="1" applyAlignment="1">
      <alignment horizontal="center"/>
    </xf>
    <xf numFmtId="3" fontId="29" fillId="3" borderId="39" xfId="0" applyNumberFormat="1" applyFont="1" applyFill="1" applyBorder="1" applyAlignment="1">
      <alignment horizontal="center"/>
    </xf>
    <xf numFmtId="3" fontId="29" fillId="3" borderId="40" xfId="0" applyNumberFormat="1" applyFont="1" applyFill="1" applyBorder="1" applyAlignment="1">
      <alignment horizontal="center"/>
    </xf>
    <xf numFmtId="3" fontId="35" fillId="3" borderId="13" xfId="0" applyNumberFormat="1" applyFont="1" applyFill="1" applyBorder="1" applyAlignment="1">
      <alignment horizontal="center"/>
    </xf>
    <xf numFmtId="3" fontId="35" fillId="3" borderId="24" xfId="0" applyNumberFormat="1" applyFont="1" applyFill="1" applyBorder="1" applyAlignment="1">
      <alignment horizontal="center"/>
    </xf>
    <xf numFmtId="3" fontId="35" fillId="3" borderId="41" xfId="0" applyNumberFormat="1" applyFont="1" applyFill="1" applyBorder="1" applyAlignment="1">
      <alignment horizontal="center" wrapText="1"/>
    </xf>
    <xf numFmtId="3" fontId="35" fillId="3" borderId="42" xfId="0" applyNumberFormat="1" applyFont="1" applyFill="1" applyBorder="1" applyAlignment="1">
      <alignment horizontal="center" wrapText="1"/>
    </xf>
    <xf numFmtId="3" fontId="35" fillId="3" borderId="3" xfId="0" applyNumberFormat="1" applyFont="1" applyFill="1" applyBorder="1" applyAlignment="1">
      <alignment horizontal="center"/>
    </xf>
    <xf numFmtId="3" fontId="35" fillId="3" borderId="5" xfId="0" applyNumberFormat="1" applyFont="1" applyFill="1" applyBorder="1" applyAlignment="1">
      <alignment horizontal="center"/>
    </xf>
    <xf numFmtId="3" fontId="35" fillId="3" borderId="6" xfId="0" applyNumberFormat="1" applyFont="1" applyFill="1" applyBorder="1" applyAlignment="1">
      <alignment horizontal="center"/>
    </xf>
    <xf numFmtId="0" fontId="18" fillId="0" borderId="0" xfId="0" applyFont="1" applyAlignment="1">
      <alignment horizontal="center"/>
    </xf>
    <xf numFmtId="3" fontId="14" fillId="0" borderId="0" xfId="0" applyNumberFormat="1" applyFont="1" applyAlignment="1">
      <alignment horizontal="center"/>
    </xf>
    <xf numFmtId="3" fontId="15" fillId="3" borderId="39" xfId="0" applyNumberFormat="1" applyFont="1" applyFill="1" applyBorder="1" applyAlignment="1">
      <alignment horizontal="center"/>
    </xf>
    <xf numFmtId="3" fontId="15" fillId="3" borderId="40" xfId="0" applyNumberFormat="1" applyFont="1" applyFill="1" applyBorder="1" applyAlignment="1">
      <alignment horizontal="center"/>
    </xf>
    <xf numFmtId="3" fontId="14" fillId="3" borderId="13" xfId="0" applyNumberFormat="1" applyFont="1" applyFill="1" applyBorder="1" applyAlignment="1">
      <alignment horizontal="center"/>
    </xf>
    <xf numFmtId="3" fontId="14" fillId="3" borderId="24" xfId="0" applyNumberFormat="1" applyFont="1" applyFill="1" applyBorder="1" applyAlignment="1">
      <alignment horizontal="center"/>
    </xf>
    <xf numFmtId="3" fontId="14" fillId="3" borderId="3" xfId="0" applyNumberFormat="1" applyFont="1" applyFill="1" applyBorder="1" applyAlignment="1">
      <alignment horizontal="center"/>
    </xf>
    <xf numFmtId="3" fontId="14" fillId="3" borderId="5" xfId="0" applyNumberFormat="1" applyFont="1" applyFill="1" applyBorder="1" applyAlignment="1">
      <alignment horizontal="center"/>
    </xf>
    <xf numFmtId="3" fontId="14" fillId="3" borderId="37" xfId="0" applyNumberFormat="1" applyFont="1" applyFill="1" applyBorder="1" applyAlignment="1">
      <alignment horizontal="center"/>
    </xf>
    <xf numFmtId="3" fontId="14" fillId="3" borderId="38" xfId="0" applyNumberFormat="1" applyFont="1" applyFill="1" applyBorder="1" applyAlignment="1">
      <alignment horizontal="center"/>
    </xf>
  </cellXfs>
  <cellStyles count="4">
    <cellStyle name="Millares" xfId="1" builtinId="3"/>
    <cellStyle name="Moneda" xfId="2" builtinId="4"/>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view3D>
      <c:rotY val="200"/>
      <c:perspective val="0"/>
    </c:view3D>
    <c:plotArea>
      <c:layout>
        <c:manualLayout>
          <c:layoutTarget val="inner"/>
          <c:xMode val="edge"/>
          <c:yMode val="edge"/>
          <c:x val="0.12987012987012986"/>
          <c:y val="0.4608511186799118"/>
          <c:w val="0.56029684601113172"/>
          <c:h val="0.26845696233781285"/>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Lbls>
            <c:delete val="1"/>
          </c:dLbls>
          <c:cat>
            <c:strRef>
              <c:f>(grafico!$B$14,grafico!$B$17,grafico!$B$48,grafico!$B$49)</c:f>
              <c:strCache>
                <c:ptCount val="4"/>
                <c:pt idx="0">
                  <c:v>Servicios Personales</c:v>
                </c:pt>
                <c:pt idx="1">
                  <c:v>Gastos Generales</c:v>
                </c:pt>
                <c:pt idx="2">
                  <c:v>Contratos</c:v>
                </c:pt>
                <c:pt idx="3">
                  <c:v>Convenios</c:v>
                </c:pt>
              </c:strCache>
            </c:strRef>
          </c:cat>
          <c:val>
            <c:numRef>
              <c:f>(grafico!$C$14,grafico!$C$17,grafico!$C$48,grafico!$C$49)</c:f>
              <c:numCache>
                <c:formatCode>#,##0</c:formatCode>
                <c:ptCount val="4"/>
                <c:pt idx="0">
                  <c:v>280272953.39999998</c:v>
                </c:pt>
                <c:pt idx="1">
                  <c:v>145282999.29255939</c:v>
                </c:pt>
                <c:pt idx="2">
                  <c:v>283500000</c:v>
                </c:pt>
                <c:pt idx="3">
                  <c:v>36000000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25" b="0" i="0" u="none" strike="noStrike" baseline="0">
          <a:solidFill>
            <a:srgbClr val="000000"/>
          </a:solidFill>
          <a:latin typeface="Verdana"/>
          <a:ea typeface="Verdana"/>
          <a:cs typeface="Verdana"/>
        </a:defRPr>
      </a:pPr>
      <a:endParaRPr lang="es-ES"/>
    </a:p>
  </c:txPr>
  <c:printSettings>
    <c:headerFooter alignWithMargins="0"/>
    <c:pageMargins b="1" l="0.75000000000000255" r="0.75000000000000255"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381000</xdr:colOff>
      <xdr:row>8</xdr:row>
      <xdr:rowOff>0</xdr:rowOff>
    </xdr:from>
    <xdr:to>
      <xdr:col>2</xdr:col>
      <xdr:colOff>238125</xdr:colOff>
      <xdr:row>8</xdr:row>
      <xdr:rowOff>0</xdr:rowOff>
    </xdr:to>
    <xdr:pic>
      <xdr:nvPicPr>
        <xdr:cNvPr id="2072"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381000" y="1571625"/>
          <a:ext cx="1933575"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2073"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1971675" cy="1295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8</xdr:row>
      <xdr:rowOff>0</xdr:rowOff>
    </xdr:from>
    <xdr:to>
      <xdr:col>1</xdr:col>
      <xdr:colOff>1343025</xdr:colOff>
      <xdr:row>8</xdr:row>
      <xdr:rowOff>0</xdr:rowOff>
    </xdr:to>
    <xdr:pic>
      <xdr:nvPicPr>
        <xdr:cNvPr id="3096"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276225" y="1571625"/>
          <a:ext cx="1419225"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3097"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1924050" cy="1295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142875</xdr:rowOff>
    </xdr:from>
    <xdr:to>
      <xdr:col>1</xdr:col>
      <xdr:colOff>1628775</xdr:colOff>
      <xdr:row>7</xdr:row>
      <xdr:rowOff>57150</xdr:rowOff>
    </xdr:to>
    <xdr:pic>
      <xdr:nvPicPr>
        <xdr:cNvPr id="4120"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1971675" cy="12954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0</xdr:rowOff>
    </xdr:from>
    <xdr:to>
      <xdr:col>1</xdr:col>
      <xdr:colOff>1409700</xdr:colOff>
      <xdr:row>8</xdr:row>
      <xdr:rowOff>0</xdr:rowOff>
    </xdr:to>
    <xdr:pic>
      <xdr:nvPicPr>
        <xdr:cNvPr id="1048"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0" y="1571625"/>
          <a:ext cx="17526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1049"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1914525" cy="12954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8</xdr:row>
      <xdr:rowOff>0</xdr:rowOff>
    </xdr:from>
    <xdr:to>
      <xdr:col>1</xdr:col>
      <xdr:colOff>1409700</xdr:colOff>
      <xdr:row>8</xdr:row>
      <xdr:rowOff>0</xdr:rowOff>
    </xdr:to>
    <xdr:pic>
      <xdr:nvPicPr>
        <xdr:cNvPr id="5144"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257175" y="1571625"/>
          <a:ext cx="15240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5145"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1943100" cy="12954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0</xdr:rowOff>
    </xdr:from>
    <xdr:to>
      <xdr:col>1</xdr:col>
      <xdr:colOff>1095375</xdr:colOff>
      <xdr:row>8</xdr:row>
      <xdr:rowOff>0</xdr:rowOff>
    </xdr:to>
    <xdr:pic>
      <xdr:nvPicPr>
        <xdr:cNvPr id="6168"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0" y="1571625"/>
          <a:ext cx="16002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6169"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1571625" cy="12954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8</xdr:row>
      <xdr:rowOff>0</xdr:rowOff>
    </xdr:from>
    <xdr:to>
      <xdr:col>1</xdr:col>
      <xdr:colOff>1038225</xdr:colOff>
      <xdr:row>8</xdr:row>
      <xdr:rowOff>0</xdr:rowOff>
    </xdr:to>
    <xdr:pic>
      <xdr:nvPicPr>
        <xdr:cNvPr id="7192"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95250" y="1571625"/>
          <a:ext cx="14097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7193"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1657350" cy="12954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276225</xdr:colOff>
      <xdr:row>8</xdr:row>
      <xdr:rowOff>0</xdr:rowOff>
    </xdr:from>
    <xdr:to>
      <xdr:col>1</xdr:col>
      <xdr:colOff>1343025</xdr:colOff>
      <xdr:row>8</xdr:row>
      <xdr:rowOff>0</xdr:rowOff>
    </xdr:to>
    <xdr:pic>
      <xdr:nvPicPr>
        <xdr:cNvPr id="8216"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276225" y="1571625"/>
          <a:ext cx="18288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8217"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142875"/>
          <a:ext cx="2257425" cy="12954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571500</xdr:colOff>
      <xdr:row>12</xdr:row>
      <xdr:rowOff>180975</xdr:rowOff>
    </xdr:from>
    <xdr:to>
      <xdr:col>10</xdr:col>
      <xdr:colOff>542925</xdr:colOff>
      <xdr:row>65</xdr:row>
      <xdr:rowOff>38100</xdr:rowOff>
    </xdr:to>
    <xdr:graphicFrame macro="">
      <xdr:nvGraphicFramePr>
        <xdr:cNvPr id="926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276225</xdr:colOff>
      <xdr:row>8</xdr:row>
      <xdr:rowOff>0</xdr:rowOff>
    </xdr:from>
    <xdr:to>
      <xdr:col>1</xdr:col>
      <xdr:colOff>1343025</xdr:colOff>
      <xdr:row>8</xdr:row>
      <xdr:rowOff>0</xdr:rowOff>
    </xdr:to>
    <xdr:pic>
      <xdr:nvPicPr>
        <xdr:cNvPr id="9267" name="Picture 62" descr="Logo"/>
        <xdr:cNvPicPr>
          <a:picLocks noChangeAspect="1" noChangeArrowheads="1"/>
        </xdr:cNvPicPr>
      </xdr:nvPicPr>
      <xdr:blipFill>
        <a:blip xmlns:r="http://schemas.openxmlformats.org/officeDocument/2006/relationships" r:embed="rId2"/>
        <a:srcRect/>
        <a:stretch>
          <a:fillRect/>
        </a:stretch>
      </xdr:blipFill>
      <xdr:spPr bwMode="auto">
        <a:xfrm>
          <a:off x="276225" y="1571625"/>
          <a:ext cx="146685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9268" name="Picture 62" descr="Logo"/>
        <xdr:cNvPicPr>
          <a:picLocks noChangeAspect="1" noChangeArrowheads="1"/>
        </xdr:cNvPicPr>
      </xdr:nvPicPr>
      <xdr:blipFill>
        <a:blip xmlns:r="http://schemas.openxmlformats.org/officeDocument/2006/relationships" r:embed="rId2" cstate="print"/>
        <a:srcRect/>
        <a:stretch>
          <a:fillRect/>
        </a:stretch>
      </xdr:blipFill>
      <xdr:spPr bwMode="auto">
        <a:xfrm>
          <a:off x="57150" y="142875"/>
          <a:ext cx="1685925" cy="12954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RPOGUAJIRA\LAMCOR\COMPARTIDOS\2012\POA\PRESUPUESTO_2012(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VERSION"/>
      <sheetName val="FUNCIONAMIENTO"/>
    </sheetNames>
    <sheetDataSet>
      <sheetData sheetId="0">
        <row r="39">
          <cell r="R39">
            <v>47161862.159999996</v>
          </cell>
        </row>
        <row r="41">
          <cell r="R41">
            <v>47161862.159999996</v>
          </cell>
        </row>
        <row r="42">
          <cell r="R42">
            <v>44452582.759999998</v>
          </cell>
        </row>
        <row r="43">
          <cell r="R43">
            <v>28748323.16</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60"/>
  <sheetViews>
    <sheetView tabSelected="1" zoomScale="75" workbookViewId="0">
      <selection activeCell="L11" sqref="L11"/>
    </sheetView>
  </sheetViews>
  <sheetFormatPr baseColWidth="10" defaultRowHeight="12.75"/>
  <cols>
    <col min="1" max="1" width="6" style="4" customWidth="1"/>
    <col min="2" max="2" width="25.140625" style="4" customWidth="1"/>
    <col min="3" max="3" width="17.140625" style="4" customWidth="1"/>
    <col min="4" max="4" width="15.85546875" style="4" customWidth="1"/>
    <col min="5" max="5" width="7.5703125" style="4" customWidth="1"/>
    <col min="6" max="6" width="8.7109375" style="4" customWidth="1"/>
    <col min="7" max="7" width="10.5703125" style="4" customWidth="1"/>
    <col min="8" max="8" width="25.7109375" style="4" customWidth="1"/>
    <col min="9" max="9" width="9.7109375" style="4" customWidth="1"/>
    <col min="10" max="10" width="16.7109375" style="4" customWidth="1"/>
    <col min="11" max="11" width="7.140625" style="4" customWidth="1"/>
    <col min="12" max="12" width="30.42578125" style="4" customWidth="1"/>
    <col min="13" max="16384" width="11.42578125" style="4"/>
  </cols>
  <sheetData>
    <row r="1" spans="1:14" ht="12.75" customHeight="1">
      <c r="A1" s="270"/>
      <c r="B1" s="271"/>
      <c r="C1" s="276" t="s">
        <v>157</v>
      </c>
      <c r="D1" s="277"/>
      <c r="E1" s="277"/>
      <c r="F1" s="277"/>
      <c r="G1" s="277"/>
      <c r="H1" s="277"/>
      <c r="I1" s="282" t="s">
        <v>311</v>
      </c>
      <c r="J1" s="282"/>
      <c r="K1" s="89"/>
    </row>
    <row r="2" spans="1:14" ht="16.5" customHeight="1">
      <c r="A2" s="272"/>
      <c r="B2" s="273"/>
      <c r="C2" s="278"/>
      <c r="D2" s="279"/>
      <c r="E2" s="279"/>
      <c r="F2" s="279"/>
      <c r="G2" s="279"/>
      <c r="H2" s="279"/>
      <c r="I2" s="282" t="s">
        <v>312</v>
      </c>
      <c r="J2" s="282"/>
      <c r="K2" s="89"/>
    </row>
    <row r="3" spans="1:14" ht="15.75" customHeight="1">
      <c r="A3" s="272"/>
      <c r="B3" s="273"/>
      <c r="C3" s="278"/>
      <c r="D3" s="279"/>
      <c r="E3" s="279"/>
      <c r="F3" s="279"/>
      <c r="G3" s="279"/>
      <c r="H3" s="279"/>
      <c r="I3" s="282" t="s">
        <v>313</v>
      </c>
      <c r="J3" s="282"/>
      <c r="K3" s="89"/>
    </row>
    <row r="4" spans="1:14" ht="15.75" customHeight="1">
      <c r="A4" s="272"/>
      <c r="B4" s="273"/>
      <c r="C4" s="278"/>
      <c r="D4" s="279"/>
      <c r="E4" s="279"/>
      <c r="F4" s="279"/>
      <c r="G4" s="279"/>
      <c r="H4" s="279"/>
      <c r="I4" s="282" t="s">
        <v>314</v>
      </c>
      <c r="J4" s="282"/>
      <c r="K4" s="89"/>
    </row>
    <row r="5" spans="1:14" ht="15.75" customHeight="1">
      <c r="A5" s="272"/>
      <c r="B5" s="273"/>
      <c r="C5" s="280"/>
      <c r="D5" s="281"/>
      <c r="E5" s="281"/>
      <c r="F5" s="281"/>
      <c r="G5" s="281"/>
      <c r="H5" s="281"/>
      <c r="I5" s="282" t="s">
        <v>315</v>
      </c>
      <c r="J5" s="282"/>
      <c r="K5" s="89"/>
    </row>
    <row r="6" spans="1:14">
      <c r="A6" s="272"/>
      <c r="B6" s="273"/>
      <c r="C6" s="283" t="s">
        <v>316</v>
      </c>
      <c r="D6" s="284"/>
      <c r="E6" s="284"/>
      <c r="F6" s="289" t="s">
        <v>317</v>
      </c>
      <c r="G6" s="290"/>
      <c r="H6" s="290"/>
      <c r="I6" s="291" t="s">
        <v>318</v>
      </c>
      <c r="J6" s="292"/>
      <c r="K6" s="89"/>
    </row>
    <row r="7" spans="1:14" s="13" customFormat="1" ht="19.5" customHeight="1">
      <c r="A7" s="272"/>
      <c r="B7" s="273"/>
      <c r="C7" s="285"/>
      <c r="D7" s="286"/>
      <c r="E7" s="286"/>
      <c r="F7" s="290"/>
      <c r="G7" s="290"/>
      <c r="H7" s="290"/>
      <c r="I7" s="292"/>
      <c r="J7" s="292"/>
      <c r="K7" s="90"/>
    </row>
    <row r="8" spans="1:14" ht="15" customHeight="1">
      <c r="A8" s="274"/>
      <c r="B8" s="275"/>
      <c r="C8" s="287"/>
      <c r="D8" s="288"/>
      <c r="E8" s="288"/>
      <c r="F8" s="290"/>
      <c r="G8" s="290"/>
      <c r="H8" s="290"/>
      <c r="I8" s="292"/>
      <c r="J8" s="292"/>
      <c r="K8" s="91"/>
    </row>
    <row r="9" spans="1:14" ht="13.5" customHeight="1">
      <c r="A9" s="321" t="s">
        <v>153</v>
      </c>
      <c r="B9" s="321"/>
      <c r="C9" s="319" t="s">
        <v>164</v>
      </c>
      <c r="D9" s="319"/>
      <c r="E9" s="183"/>
      <c r="F9" s="183"/>
      <c r="G9" s="183"/>
      <c r="H9" s="166"/>
      <c r="I9" s="166"/>
      <c r="J9" s="167"/>
      <c r="K9" s="78"/>
    </row>
    <row r="10" spans="1:14" s="6" customFormat="1" ht="14.25" customHeight="1">
      <c r="A10" s="296" t="s">
        <v>8</v>
      </c>
      <c r="B10" s="296"/>
      <c r="C10" s="184">
        <v>745055953</v>
      </c>
      <c r="D10" s="168"/>
      <c r="E10" s="169"/>
      <c r="F10" s="169"/>
      <c r="G10" s="169"/>
      <c r="H10" s="170" t="s">
        <v>118</v>
      </c>
      <c r="I10" s="170"/>
      <c r="J10" s="209">
        <v>1139012</v>
      </c>
    </row>
    <row r="11" spans="1:14" s="6" customFormat="1" ht="15">
      <c r="A11" s="296" t="s">
        <v>151</v>
      </c>
      <c r="B11" s="296"/>
      <c r="C11" s="184">
        <v>0</v>
      </c>
      <c r="D11" s="171"/>
      <c r="E11" s="172"/>
      <c r="F11" s="172"/>
      <c r="G11" s="172"/>
      <c r="H11" s="172"/>
      <c r="I11" s="172"/>
      <c r="J11" s="172"/>
    </row>
    <row r="12" spans="1:14" s="6" customFormat="1" ht="15">
      <c r="A12" s="296" t="s">
        <v>152</v>
      </c>
      <c r="B12" s="296"/>
      <c r="C12" s="185">
        <f>C10</f>
        <v>745055953</v>
      </c>
      <c r="D12" s="173"/>
      <c r="E12" s="172"/>
      <c r="F12" s="172"/>
      <c r="G12" s="172"/>
      <c r="H12" s="172"/>
      <c r="I12" s="172"/>
      <c r="J12" s="172"/>
    </row>
    <row r="13" spans="1:14" s="5" customFormat="1" ht="14.25" thickBot="1">
      <c r="A13" s="297" t="s">
        <v>12</v>
      </c>
      <c r="B13" s="297"/>
      <c r="C13" s="174"/>
      <c r="D13" s="100"/>
      <c r="E13" s="100"/>
      <c r="F13" s="100"/>
      <c r="G13" s="100"/>
      <c r="H13" s="100"/>
      <c r="I13" s="100"/>
      <c r="J13" s="83" t="s">
        <v>13</v>
      </c>
    </row>
    <row r="14" spans="1:14" s="9" customFormat="1" ht="13.5" customHeight="1">
      <c r="A14" s="298" t="s">
        <v>50</v>
      </c>
      <c r="B14" s="304" t="s">
        <v>1</v>
      </c>
      <c r="C14" s="304" t="s">
        <v>156</v>
      </c>
      <c r="D14" s="304" t="s">
        <v>11</v>
      </c>
      <c r="E14" s="303" t="s">
        <v>0</v>
      </c>
      <c r="F14" s="303"/>
      <c r="G14" s="303"/>
      <c r="H14" s="304" t="s">
        <v>51</v>
      </c>
      <c r="I14" s="304" t="s">
        <v>52</v>
      </c>
      <c r="J14" s="322" t="s">
        <v>3</v>
      </c>
    </row>
    <row r="15" spans="1:14" s="9" customFormat="1" ht="27.75" customHeight="1" thickBot="1">
      <c r="A15" s="299"/>
      <c r="B15" s="305"/>
      <c r="C15" s="305"/>
      <c r="D15" s="305"/>
      <c r="E15" s="92" t="s">
        <v>2</v>
      </c>
      <c r="F15" s="92" t="s">
        <v>6</v>
      </c>
      <c r="G15" s="92" t="s">
        <v>138</v>
      </c>
      <c r="H15" s="305"/>
      <c r="I15" s="305"/>
      <c r="J15" s="323"/>
    </row>
    <row r="16" spans="1:14" s="9" customFormat="1" ht="78.75">
      <c r="A16" s="66">
        <v>1</v>
      </c>
      <c r="B16" s="193" t="s">
        <v>165</v>
      </c>
      <c r="C16" s="222">
        <f>+PTOXACTIV!C53</f>
        <v>164920529.13851187</v>
      </c>
      <c r="D16" s="194" t="s">
        <v>166</v>
      </c>
      <c r="E16" s="207" t="s">
        <v>319</v>
      </c>
      <c r="F16" s="207" t="s">
        <v>66</v>
      </c>
      <c r="G16" s="208">
        <v>11</v>
      </c>
      <c r="H16" s="194" t="s">
        <v>167</v>
      </c>
      <c r="I16" s="195">
        <v>49</v>
      </c>
      <c r="J16" s="196" t="s">
        <v>321</v>
      </c>
      <c r="L16" s="294"/>
      <c r="M16" s="294"/>
      <c r="N16" s="294"/>
    </row>
    <row r="17" spans="1:14" s="9" customFormat="1" ht="78.75">
      <c r="A17" s="300">
        <v>2</v>
      </c>
      <c r="B17" s="310" t="s">
        <v>168</v>
      </c>
      <c r="C17" s="313">
        <f>+PTOXACTIV!D53</f>
        <v>110797763.13851188</v>
      </c>
      <c r="D17" s="316" t="s">
        <v>166</v>
      </c>
      <c r="E17" s="306" t="s">
        <v>319</v>
      </c>
      <c r="F17" s="306" t="s">
        <v>66</v>
      </c>
      <c r="G17" s="309">
        <v>11</v>
      </c>
      <c r="H17" s="198" t="s">
        <v>169</v>
      </c>
      <c r="I17" s="199">
        <v>15</v>
      </c>
      <c r="J17" s="200" t="s">
        <v>322</v>
      </c>
      <c r="L17" s="295"/>
      <c r="M17" s="295"/>
      <c r="N17" s="295"/>
    </row>
    <row r="18" spans="1:14" s="9" customFormat="1" ht="67.5">
      <c r="A18" s="301"/>
      <c r="B18" s="311"/>
      <c r="C18" s="314"/>
      <c r="D18" s="317"/>
      <c r="E18" s="307"/>
      <c r="F18" s="307"/>
      <c r="G18" s="309"/>
      <c r="H18" s="198" t="s">
        <v>170</v>
      </c>
      <c r="I18" s="201">
        <v>1</v>
      </c>
      <c r="J18" s="200" t="s">
        <v>322</v>
      </c>
      <c r="L18" s="294"/>
      <c r="M18" s="294"/>
      <c r="N18" s="294"/>
    </row>
    <row r="19" spans="1:14" s="9" customFormat="1" ht="90">
      <c r="A19" s="302"/>
      <c r="B19" s="312"/>
      <c r="C19" s="315"/>
      <c r="D19" s="318"/>
      <c r="E19" s="308"/>
      <c r="F19" s="308"/>
      <c r="G19" s="309"/>
      <c r="H19" s="198" t="s">
        <v>171</v>
      </c>
      <c r="I19" s="201">
        <v>0.6</v>
      </c>
      <c r="J19" s="200" t="s">
        <v>320</v>
      </c>
      <c r="L19" s="293"/>
      <c r="M19" s="293"/>
      <c r="N19" s="293"/>
    </row>
    <row r="20" spans="1:14" s="5" customFormat="1" ht="67.5">
      <c r="A20" s="67">
        <v>3</v>
      </c>
      <c r="B20" s="202" t="s">
        <v>172</v>
      </c>
      <c r="C20" s="223">
        <f>+PTOXACTIV!E53</f>
        <v>164920529.13851187</v>
      </c>
      <c r="D20" s="203" t="s">
        <v>166</v>
      </c>
      <c r="E20" s="205" t="s">
        <v>319</v>
      </c>
      <c r="F20" s="205" t="s">
        <v>66</v>
      </c>
      <c r="G20" s="197">
        <v>11</v>
      </c>
      <c r="H20" s="198" t="s">
        <v>173</v>
      </c>
      <c r="I20" s="199">
        <v>27</v>
      </c>
      <c r="J20" s="206" t="s">
        <v>321</v>
      </c>
      <c r="K20" s="9"/>
      <c r="L20" s="320"/>
      <c r="M20" s="320"/>
      <c r="N20" s="320"/>
    </row>
    <row r="21" spans="1:14" s="5" customFormat="1" ht="135">
      <c r="A21" s="67">
        <v>4</v>
      </c>
      <c r="B21" s="202" t="s">
        <v>174</v>
      </c>
      <c r="C21" s="223">
        <f>+PTOXACTIV!F53</f>
        <v>110797763.13851188</v>
      </c>
      <c r="D21" s="203" t="s">
        <v>166</v>
      </c>
      <c r="E21" s="205" t="s">
        <v>55</v>
      </c>
      <c r="F21" s="205" t="s">
        <v>66</v>
      </c>
      <c r="G21" s="197">
        <v>12</v>
      </c>
      <c r="H21" s="198" t="s">
        <v>175</v>
      </c>
      <c r="I21" s="201">
        <v>1</v>
      </c>
      <c r="J21" s="206" t="s">
        <v>320</v>
      </c>
      <c r="K21" s="9"/>
      <c r="L21" s="40"/>
      <c r="M21" s="40"/>
      <c r="N21" s="40"/>
    </row>
    <row r="22" spans="1:14" s="5" customFormat="1" ht="45">
      <c r="A22" s="67">
        <v>5</v>
      </c>
      <c r="B22" s="202" t="s">
        <v>176</v>
      </c>
      <c r="C22" s="223">
        <f>+PTOXACTIV!G53</f>
        <v>164920529.13851187</v>
      </c>
      <c r="D22" s="204" t="s">
        <v>166</v>
      </c>
      <c r="E22" s="205" t="s">
        <v>55</v>
      </c>
      <c r="F22" s="205" t="s">
        <v>66</v>
      </c>
      <c r="G22" s="197">
        <v>12</v>
      </c>
      <c r="H22" s="198" t="s">
        <v>177</v>
      </c>
      <c r="I22" s="199">
        <v>5</v>
      </c>
      <c r="J22" s="206" t="s">
        <v>321</v>
      </c>
      <c r="K22" s="9"/>
      <c r="L22" s="40"/>
      <c r="M22" s="40"/>
      <c r="N22" s="40"/>
    </row>
    <row r="23" spans="1:14" s="5" customFormat="1" ht="13.5">
      <c r="A23" s="187"/>
      <c r="B23" s="188"/>
      <c r="C23" s="189"/>
      <c r="D23" s="188"/>
      <c r="E23" s="190"/>
      <c r="F23" s="190"/>
      <c r="G23" s="191"/>
      <c r="H23" s="69"/>
      <c r="I23" s="161"/>
      <c r="J23" s="188"/>
      <c r="K23" s="9"/>
      <c r="L23" s="40"/>
      <c r="M23" s="40"/>
      <c r="N23" s="40"/>
    </row>
    <row r="24" spans="1:14" s="5" customFormat="1" ht="11.25" customHeight="1">
      <c r="A24" s="62"/>
      <c r="B24" s="162"/>
      <c r="C24" s="223">
        <f>SUM(C16:C23)</f>
        <v>716357113.69255936</v>
      </c>
      <c r="D24" s="163"/>
      <c r="E24" s="164"/>
      <c r="F24" s="164"/>
      <c r="G24" s="63"/>
      <c r="H24" s="162"/>
      <c r="I24" s="163"/>
      <c r="J24" s="165"/>
      <c r="K24" s="9"/>
      <c r="L24" s="40"/>
      <c r="M24" s="40"/>
      <c r="N24" s="40"/>
    </row>
    <row r="25" spans="1:14" s="5" customFormat="1">
      <c r="A25" s="4"/>
      <c r="B25" s="49"/>
      <c r="C25" s="49"/>
      <c r="D25" s="4"/>
      <c r="E25" s="4"/>
      <c r="F25" s="4"/>
      <c r="G25" s="4"/>
      <c r="H25" s="4"/>
      <c r="I25" s="4"/>
      <c r="J25" s="4"/>
      <c r="K25" s="40"/>
    </row>
    <row r="26" spans="1:14" s="5" customFormat="1" ht="11.25">
      <c r="B26" s="50"/>
      <c r="C26" s="50"/>
      <c r="K26" s="40"/>
    </row>
    <row r="27" spans="1:14" s="5" customFormat="1" ht="11.25">
      <c r="B27" s="50"/>
      <c r="C27" s="50"/>
    </row>
    <row r="28" spans="1:14" s="5" customFormat="1" ht="11.25">
      <c r="B28" s="50"/>
      <c r="C28" s="50"/>
    </row>
    <row r="29" spans="1:14" s="5" customFormat="1" ht="11.25">
      <c r="B29" s="50"/>
      <c r="C29" s="50"/>
    </row>
    <row r="30" spans="1:14" s="5" customFormat="1" ht="11.25"/>
    <row r="31" spans="1:14" s="5" customFormat="1" ht="11.25"/>
    <row r="32" spans="1:14" s="5" customFormat="1" ht="11.25"/>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row r="45" s="5" customFormat="1" ht="11.25"/>
    <row r="46" s="5" customFormat="1" ht="11.25"/>
    <row r="47" s="5" customFormat="1" ht="11.25"/>
    <row r="48" s="5" customFormat="1" ht="11.25"/>
    <row r="49" s="5" customFormat="1" ht="11.25"/>
    <row r="50" s="5" customFormat="1" ht="11.25"/>
    <row r="51" s="5" customFormat="1" ht="11.25"/>
    <row r="52" s="5" customFormat="1" ht="11.25"/>
    <row r="53" s="5" customFormat="1" ht="11.25"/>
    <row r="54" s="5" customFormat="1" ht="11.25"/>
    <row r="55" s="5" customFormat="1" ht="11.25"/>
    <row r="56" s="5" customFormat="1" ht="11.25"/>
    <row r="57" s="5" customFormat="1" ht="11.25"/>
    <row r="58" s="5" customFormat="1" ht="11.25"/>
    <row r="59" s="5" customFormat="1" ht="11.25"/>
    <row r="60" s="5" customFormat="1" ht="11.25"/>
  </sheetData>
  <mergeCells count="36">
    <mergeCell ref="C9:D9"/>
    <mergeCell ref="C14:C15"/>
    <mergeCell ref="L20:N20"/>
    <mergeCell ref="A11:B11"/>
    <mergeCell ref="A9:B9"/>
    <mergeCell ref="A12:B12"/>
    <mergeCell ref="H14:H15"/>
    <mergeCell ref="I14:I15"/>
    <mergeCell ref="J14:J15"/>
    <mergeCell ref="E17:E19"/>
    <mergeCell ref="L19:N19"/>
    <mergeCell ref="L16:N16"/>
    <mergeCell ref="L18:N18"/>
    <mergeCell ref="L17:N17"/>
    <mergeCell ref="A10:B10"/>
    <mergeCell ref="A13:B13"/>
    <mergeCell ref="A14:A15"/>
    <mergeCell ref="A17:A19"/>
    <mergeCell ref="E14:G14"/>
    <mergeCell ref="B14:B15"/>
    <mergeCell ref="D14:D15"/>
    <mergeCell ref="F17:F19"/>
    <mergeCell ref="G17:G19"/>
    <mergeCell ref="B17:B19"/>
    <mergeCell ref="C17:C19"/>
    <mergeCell ref="D17:D19"/>
    <mergeCell ref="A1:B8"/>
    <mergeCell ref="C1:H5"/>
    <mergeCell ref="I1:J1"/>
    <mergeCell ref="I2:J2"/>
    <mergeCell ref="I3:J3"/>
    <mergeCell ref="I4:J4"/>
    <mergeCell ref="I5:J5"/>
    <mergeCell ref="C6:E8"/>
    <mergeCell ref="F6:H8"/>
    <mergeCell ref="I6:J8"/>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L36"/>
  <sheetViews>
    <sheetView showGridLines="0" topLeftCell="B48" zoomScale="75" workbookViewId="0">
      <selection activeCell="L29" sqref="L29"/>
    </sheetView>
  </sheetViews>
  <sheetFormatPr baseColWidth="10" defaultRowHeight="12.75"/>
  <cols>
    <col min="1" max="1" width="5.28515625" style="14" customWidth="1"/>
    <col min="2" max="2" width="24.42578125" style="14" customWidth="1"/>
    <col min="3" max="3" width="12.7109375" style="14" customWidth="1"/>
    <col min="4" max="4" width="45.7109375" style="14" customWidth="1"/>
    <col min="5" max="5" width="12.5703125" style="14" customWidth="1"/>
    <col min="6" max="6" width="11.140625" style="14" customWidth="1"/>
    <col min="7" max="7" width="8.85546875" style="14" customWidth="1"/>
    <col min="8" max="8" width="11.42578125" style="14"/>
    <col min="9" max="9" width="12.85546875" style="14" customWidth="1"/>
    <col min="10" max="10" width="17.140625" style="14" customWidth="1"/>
    <col min="11" max="11" width="8.28515625" style="14" customWidth="1"/>
    <col min="12" max="12" width="21.140625" style="14" customWidth="1"/>
    <col min="13" max="16384" width="11.42578125" style="14"/>
  </cols>
  <sheetData>
    <row r="1" spans="1:11" s="4" customFormat="1" ht="12.75" customHeight="1">
      <c r="A1" s="270"/>
      <c r="B1" s="271"/>
      <c r="C1" s="276" t="s">
        <v>157</v>
      </c>
      <c r="D1" s="277"/>
      <c r="E1" s="277"/>
      <c r="F1" s="277"/>
      <c r="G1" s="277"/>
      <c r="H1" s="277"/>
      <c r="I1" s="282" t="s">
        <v>311</v>
      </c>
      <c r="J1" s="282"/>
      <c r="K1" s="89"/>
    </row>
    <row r="2" spans="1:11" s="4" customFormat="1" ht="16.5" customHeight="1">
      <c r="A2" s="272"/>
      <c r="B2" s="273"/>
      <c r="C2" s="278"/>
      <c r="D2" s="279"/>
      <c r="E2" s="279"/>
      <c r="F2" s="279"/>
      <c r="G2" s="279"/>
      <c r="H2" s="279"/>
      <c r="I2" s="282" t="s">
        <v>312</v>
      </c>
      <c r="J2" s="282"/>
      <c r="K2" s="89"/>
    </row>
    <row r="3" spans="1:11" s="4" customFormat="1" ht="15.75" customHeight="1">
      <c r="A3" s="272"/>
      <c r="B3" s="273"/>
      <c r="C3" s="278"/>
      <c r="D3" s="279"/>
      <c r="E3" s="279"/>
      <c r="F3" s="279"/>
      <c r="G3" s="279"/>
      <c r="H3" s="279"/>
      <c r="I3" s="282" t="s">
        <v>313</v>
      </c>
      <c r="J3" s="282"/>
      <c r="K3" s="89"/>
    </row>
    <row r="4" spans="1:11" s="4" customFormat="1" ht="15.75" customHeight="1">
      <c r="A4" s="272"/>
      <c r="B4" s="273"/>
      <c r="C4" s="278"/>
      <c r="D4" s="279"/>
      <c r="E4" s="279"/>
      <c r="F4" s="279"/>
      <c r="G4" s="279"/>
      <c r="H4" s="279"/>
      <c r="I4" s="282" t="s">
        <v>314</v>
      </c>
      <c r="J4" s="282"/>
      <c r="K4" s="89"/>
    </row>
    <row r="5" spans="1:11" s="4" customFormat="1" ht="15.75" customHeight="1">
      <c r="A5" s="272"/>
      <c r="B5" s="273"/>
      <c r="C5" s="280"/>
      <c r="D5" s="281"/>
      <c r="E5" s="281"/>
      <c r="F5" s="281"/>
      <c r="G5" s="281"/>
      <c r="H5" s="281"/>
      <c r="I5" s="282" t="s">
        <v>315</v>
      </c>
      <c r="J5" s="282"/>
      <c r="K5" s="89"/>
    </row>
    <row r="6" spans="1:11" s="4" customFormat="1">
      <c r="A6" s="272"/>
      <c r="B6" s="273"/>
      <c r="C6" s="283" t="s">
        <v>316</v>
      </c>
      <c r="D6" s="284"/>
      <c r="E6" s="284"/>
      <c r="F6" s="289" t="s">
        <v>317</v>
      </c>
      <c r="G6" s="290"/>
      <c r="H6" s="290"/>
      <c r="I6" s="291" t="s">
        <v>318</v>
      </c>
      <c r="J6" s="292"/>
      <c r="K6" s="89"/>
    </row>
    <row r="7" spans="1:11" s="13" customFormat="1" ht="19.5" customHeight="1">
      <c r="A7" s="272"/>
      <c r="B7" s="273"/>
      <c r="C7" s="285"/>
      <c r="D7" s="286"/>
      <c r="E7" s="286"/>
      <c r="F7" s="290"/>
      <c r="G7" s="290"/>
      <c r="H7" s="290"/>
      <c r="I7" s="292"/>
      <c r="J7" s="292"/>
      <c r="K7" s="90"/>
    </row>
    <row r="8" spans="1:11" s="4" customFormat="1" ht="15" customHeight="1">
      <c r="A8" s="274"/>
      <c r="B8" s="275"/>
      <c r="C8" s="287"/>
      <c r="D8" s="288"/>
      <c r="E8" s="288"/>
      <c r="F8" s="290"/>
      <c r="G8" s="290"/>
      <c r="H8" s="290"/>
      <c r="I8" s="292"/>
      <c r="J8" s="292"/>
      <c r="K8" s="91"/>
    </row>
    <row r="9" spans="1:11" ht="15.75" customHeight="1">
      <c r="A9" s="337" t="s">
        <v>7</v>
      </c>
      <c r="B9" s="337"/>
      <c r="C9" s="335" t="str">
        <f>+'POA-01'!C9</f>
        <v>CALIDAD DEL AGUA</v>
      </c>
      <c r="D9" s="335"/>
      <c r="E9" s="192"/>
      <c r="F9" s="192"/>
      <c r="G9" s="192"/>
      <c r="H9" s="192"/>
      <c r="I9" s="80" t="s">
        <v>118</v>
      </c>
      <c r="J9" s="210">
        <f>+'POA-01'!J10</f>
        <v>1139012</v>
      </c>
      <c r="K9" s="79"/>
    </row>
    <row r="10" spans="1:11" ht="16.5">
      <c r="A10" s="336" t="s">
        <v>8</v>
      </c>
      <c r="B10" s="336"/>
      <c r="C10" s="260">
        <f>+'POA-01'!C10</f>
        <v>745055953</v>
      </c>
      <c r="D10" s="81"/>
      <c r="E10" s="81"/>
      <c r="F10" s="81"/>
      <c r="G10" s="81"/>
      <c r="H10" s="81"/>
      <c r="I10" s="81"/>
      <c r="J10" s="71"/>
    </row>
    <row r="11" spans="1:11" ht="16.5">
      <c r="A11" s="336" t="s">
        <v>154</v>
      </c>
      <c r="B11" s="336"/>
      <c r="C11" s="261">
        <f>'POA-01'!D11</f>
        <v>0</v>
      </c>
      <c r="D11" s="81"/>
      <c r="E11" s="81"/>
      <c r="F11" s="81"/>
      <c r="G11" s="81"/>
      <c r="H11" s="81"/>
      <c r="I11" s="81"/>
      <c r="J11" s="71"/>
    </row>
    <row r="12" spans="1:11" ht="16.5">
      <c r="A12" s="336" t="s">
        <v>152</v>
      </c>
      <c r="B12" s="336"/>
      <c r="C12" s="262">
        <f>C10</f>
        <v>745055953</v>
      </c>
      <c r="D12" s="81"/>
      <c r="E12" s="81"/>
      <c r="F12" s="81"/>
      <c r="G12" s="81"/>
      <c r="H12" s="81"/>
      <c r="I12" s="81"/>
      <c r="J12" s="71"/>
    </row>
    <row r="13" spans="1:11">
      <c r="A13" s="64"/>
      <c r="B13" s="64"/>
      <c r="C13" s="64"/>
      <c r="D13" s="64"/>
      <c r="E13" s="64"/>
      <c r="F13" s="64"/>
      <c r="G13" s="64"/>
      <c r="H13" s="64"/>
      <c r="I13" s="64"/>
      <c r="J13" s="64"/>
    </row>
    <row r="14" spans="1:11" ht="14.25" thickBot="1">
      <c r="A14" s="82" t="s">
        <v>20</v>
      </c>
      <c r="B14" s="82"/>
      <c r="C14" s="82"/>
      <c r="D14" s="82"/>
      <c r="E14" s="82"/>
      <c r="F14" s="82"/>
      <c r="G14" s="82"/>
      <c r="H14" s="82"/>
      <c r="I14" s="82"/>
      <c r="J14" s="83" t="s">
        <v>21</v>
      </c>
    </row>
    <row r="15" spans="1:11">
      <c r="A15" s="324" t="s">
        <v>50</v>
      </c>
      <c r="B15" s="326" t="s">
        <v>14</v>
      </c>
      <c r="C15" s="326" t="s">
        <v>15</v>
      </c>
      <c r="D15" s="326" t="s">
        <v>16</v>
      </c>
      <c r="E15" s="326" t="s">
        <v>0</v>
      </c>
      <c r="F15" s="326"/>
      <c r="G15" s="326"/>
      <c r="H15" s="326"/>
      <c r="I15" s="333" t="s">
        <v>25</v>
      </c>
      <c r="J15" s="338" t="s">
        <v>18</v>
      </c>
    </row>
    <row r="16" spans="1:11" ht="18">
      <c r="A16" s="325"/>
      <c r="B16" s="327"/>
      <c r="C16" s="327"/>
      <c r="D16" s="327"/>
      <c r="E16" s="186" t="s">
        <v>2</v>
      </c>
      <c r="F16" s="186" t="s">
        <v>4</v>
      </c>
      <c r="G16" s="186" t="s">
        <v>5</v>
      </c>
      <c r="H16" s="186" t="s">
        <v>24</v>
      </c>
      <c r="I16" s="334"/>
      <c r="J16" s="339"/>
    </row>
    <row r="17" spans="1:12">
      <c r="A17" s="332" t="s">
        <v>22</v>
      </c>
      <c r="B17" s="332"/>
      <c r="C17" s="332"/>
      <c r="D17" s="332"/>
      <c r="E17" s="332"/>
      <c r="F17" s="332"/>
      <c r="G17" s="332"/>
      <c r="H17" s="332"/>
      <c r="I17" s="332"/>
      <c r="J17" s="332"/>
    </row>
    <row r="18" spans="1:12" ht="72">
      <c r="A18" s="15">
        <v>1</v>
      </c>
      <c r="B18" s="15" t="s">
        <v>182</v>
      </c>
      <c r="C18" s="15" t="s">
        <v>184</v>
      </c>
      <c r="D18" s="268" t="s">
        <v>325</v>
      </c>
      <c r="E18" s="51" t="s">
        <v>57</v>
      </c>
      <c r="F18" s="51" t="s">
        <v>66</v>
      </c>
      <c r="G18" s="52">
        <v>10</v>
      </c>
      <c r="H18" s="1">
        <v>100</v>
      </c>
      <c r="I18" s="211">
        <v>8400000</v>
      </c>
      <c r="J18" s="84">
        <f>+I18*H18*G18/100</f>
        <v>84000000</v>
      </c>
    </row>
    <row r="19" spans="1:12" ht="264" hidden="1">
      <c r="A19" s="15">
        <v>2</v>
      </c>
      <c r="B19" s="15" t="s">
        <v>182</v>
      </c>
      <c r="C19" s="15" t="s">
        <v>183</v>
      </c>
      <c r="D19" s="212" t="s">
        <v>189</v>
      </c>
      <c r="E19" s="51" t="s">
        <v>57</v>
      </c>
      <c r="F19" s="51" t="s">
        <v>66</v>
      </c>
      <c r="G19" s="52">
        <v>0</v>
      </c>
      <c r="H19" s="1">
        <v>100</v>
      </c>
      <c r="I19" s="211">
        <f>+I30</f>
        <v>3704381.8966666665</v>
      </c>
      <c r="J19" s="84">
        <f t="shared" ref="J19:J26" si="0">+I19*H19*G19/100</f>
        <v>0</v>
      </c>
    </row>
    <row r="20" spans="1:12" hidden="1">
      <c r="A20" s="15"/>
      <c r="B20" s="15"/>
      <c r="C20" s="15"/>
      <c r="D20" s="15"/>
      <c r="E20" s="15"/>
      <c r="F20" s="51"/>
      <c r="G20" s="52"/>
      <c r="H20" s="1"/>
      <c r="I20" s="211"/>
      <c r="J20" s="84">
        <f t="shared" si="0"/>
        <v>0</v>
      </c>
      <c r="L20" s="14" t="e">
        <f t="shared" ref="L20:L25" si="1">+J20/G20</f>
        <v>#DIV/0!</v>
      </c>
    </row>
    <row r="21" spans="1:12" hidden="1">
      <c r="A21" s="15"/>
      <c r="B21" s="15"/>
      <c r="C21" s="15"/>
      <c r="D21" s="15"/>
      <c r="E21" s="15"/>
      <c r="F21" s="51"/>
      <c r="G21" s="52"/>
      <c r="H21" s="1"/>
      <c r="I21" s="211"/>
      <c r="J21" s="84">
        <f t="shared" si="0"/>
        <v>0</v>
      </c>
      <c r="L21" s="14" t="e">
        <f t="shared" si="1"/>
        <v>#DIV/0!</v>
      </c>
    </row>
    <row r="22" spans="1:12" hidden="1">
      <c r="A22" s="15"/>
      <c r="B22" s="15"/>
      <c r="C22" s="15"/>
      <c r="D22" s="15"/>
      <c r="E22" s="15"/>
      <c r="F22" s="51"/>
      <c r="G22" s="52"/>
      <c r="H22" s="1"/>
      <c r="I22" s="211"/>
      <c r="J22" s="84">
        <f t="shared" si="0"/>
        <v>0</v>
      </c>
      <c r="L22" s="14" t="e">
        <f t="shared" si="1"/>
        <v>#DIV/0!</v>
      </c>
    </row>
    <row r="23" spans="1:12" hidden="1">
      <c r="A23" s="15"/>
      <c r="B23" s="15"/>
      <c r="C23" s="15"/>
      <c r="D23" s="15"/>
      <c r="E23" s="15"/>
      <c r="F23" s="51"/>
      <c r="G23" s="52"/>
      <c r="H23" s="1"/>
      <c r="I23" s="211"/>
      <c r="J23" s="84">
        <f t="shared" si="0"/>
        <v>0</v>
      </c>
      <c r="L23" s="14" t="e">
        <f t="shared" si="1"/>
        <v>#DIV/0!</v>
      </c>
    </row>
    <row r="24" spans="1:12" hidden="1">
      <c r="A24" s="1"/>
      <c r="B24" s="2"/>
      <c r="C24" s="2"/>
      <c r="D24" s="2"/>
      <c r="E24" s="2"/>
      <c r="F24" s="51"/>
      <c r="G24" s="52"/>
      <c r="H24" s="1"/>
      <c r="I24" s="211"/>
      <c r="J24" s="84">
        <f t="shared" si="0"/>
        <v>0</v>
      </c>
      <c r="L24" s="14" t="e">
        <f t="shared" si="1"/>
        <v>#DIV/0!</v>
      </c>
    </row>
    <row r="25" spans="1:12" hidden="1">
      <c r="A25" s="1"/>
      <c r="B25" s="2"/>
      <c r="C25" s="2"/>
      <c r="D25" s="2"/>
      <c r="E25" s="2"/>
      <c r="F25" s="51"/>
      <c r="G25" s="52"/>
      <c r="H25" s="1"/>
      <c r="I25" s="211"/>
      <c r="J25" s="84">
        <f t="shared" si="0"/>
        <v>0</v>
      </c>
      <c r="L25" s="14" t="e">
        <f t="shared" si="1"/>
        <v>#DIV/0!</v>
      </c>
    </row>
    <row r="26" spans="1:12" hidden="1">
      <c r="A26" s="1"/>
      <c r="B26" s="2"/>
      <c r="C26" s="2"/>
      <c r="D26" s="2"/>
      <c r="E26" s="2"/>
      <c r="F26" s="51"/>
      <c r="G26" s="52"/>
      <c r="H26" s="1"/>
      <c r="I26" s="211"/>
      <c r="J26" s="84">
        <f t="shared" si="0"/>
        <v>0</v>
      </c>
    </row>
    <row r="27" spans="1:12" ht="12.75" customHeight="1">
      <c r="A27" s="330"/>
      <c r="B27" s="330"/>
      <c r="C27" s="330"/>
      <c r="D27" s="330"/>
      <c r="E27" s="330"/>
      <c r="F27" s="330"/>
      <c r="G27" s="330"/>
      <c r="H27" s="331"/>
      <c r="I27" s="3" t="s">
        <v>119</v>
      </c>
      <c r="J27" s="85">
        <f>SUM(J18:J26)</f>
        <v>84000000</v>
      </c>
    </row>
    <row r="28" spans="1:12" ht="12.75" customHeight="1">
      <c r="A28" s="328" t="s">
        <v>23</v>
      </c>
      <c r="B28" s="328"/>
      <c r="C28" s="328"/>
      <c r="D28" s="328"/>
      <c r="E28" s="328"/>
      <c r="F28" s="328"/>
      <c r="G28" s="328"/>
      <c r="H28" s="329"/>
      <c r="I28" s="3"/>
      <c r="J28" s="85"/>
    </row>
    <row r="29" spans="1:12" ht="180.75" customHeight="1">
      <c r="A29" s="1">
        <v>1</v>
      </c>
      <c r="B29" s="2" t="s">
        <v>178</v>
      </c>
      <c r="C29" s="2" t="s">
        <v>184</v>
      </c>
      <c r="D29" s="212" t="s">
        <v>186</v>
      </c>
      <c r="E29" s="2" t="s">
        <v>55</v>
      </c>
      <c r="F29" s="2" t="s">
        <v>66</v>
      </c>
      <c r="G29" s="2">
        <v>12</v>
      </c>
      <c r="H29" s="1">
        <v>100</v>
      </c>
      <c r="I29" s="213">
        <f>+[1]INVERSION!$R$41/12</f>
        <v>3930155.1799999997</v>
      </c>
      <c r="J29" s="86">
        <f>+I29*H29*G29/100</f>
        <v>47161862.159999996</v>
      </c>
    </row>
    <row r="30" spans="1:12" ht="120">
      <c r="A30" s="1">
        <v>2</v>
      </c>
      <c r="B30" s="2" t="s">
        <v>179</v>
      </c>
      <c r="C30" s="2" t="s">
        <v>183</v>
      </c>
      <c r="D30" s="212" t="s">
        <v>187</v>
      </c>
      <c r="E30" s="2" t="s">
        <v>55</v>
      </c>
      <c r="F30" s="2" t="s">
        <v>66</v>
      </c>
      <c r="G30" s="2">
        <v>12</v>
      </c>
      <c r="H30" s="1">
        <v>100</v>
      </c>
      <c r="I30" s="213">
        <f>+[1]INVERSION!$R$42/12</f>
        <v>3704381.8966666665</v>
      </c>
      <c r="J30" s="86">
        <f>+I30*H30*G30/100</f>
        <v>44452582.759999998</v>
      </c>
    </row>
    <row r="31" spans="1:12" ht="228">
      <c r="A31" s="219">
        <v>3</v>
      </c>
      <c r="B31" s="259" t="s">
        <v>181</v>
      </c>
      <c r="C31" s="2" t="s">
        <v>185</v>
      </c>
      <c r="D31" s="212" t="s">
        <v>188</v>
      </c>
      <c r="E31" s="2" t="s">
        <v>55</v>
      </c>
      <c r="F31" s="2" t="s">
        <v>66</v>
      </c>
      <c r="G31" s="2">
        <v>12</v>
      </c>
      <c r="H31" s="1">
        <v>100</v>
      </c>
      <c r="I31" s="213">
        <f>+[1]INVERSION!$R$43/12</f>
        <v>2395693.5966666667</v>
      </c>
      <c r="J31" s="86">
        <f>+I31*H31*G31/100</f>
        <v>28748323.16</v>
      </c>
    </row>
    <row r="32" spans="1:12" ht="228">
      <c r="A32" s="1">
        <v>4</v>
      </c>
      <c r="B32" s="2" t="s">
        <v>180</v>
      </c>
      <c r="C32" s="2" t="s">
        <v>185</v>
      </c>
      <c r="D32" s="212" t="s">
        <v>188</v>
      </c>
      <c r="E32" s="2" t="s">
        <v>55</v>
      </c>
      <c r="F32" s="2" t="s">
        <v>66</v>
      </c>
      <c r="G32" s="2">
        <v>12</v>
      </c>
      <c r="H32" s="1">
        <v>100</v>
      </c>
      <c r="I32" s="213">
        <f>+[1]INVERSION!$R$43/12</f>
        <v>2395693.5966666667</v>
      </c>
      <c r="J32" s="86">
        <f>+I32*H32*G32/100</f>
        <v>28748323.16</v>
      </c>
    </row>
    <row r="33" spans="1:10" ht="108">
      <c r="A33" s="1">
        <v>5</v>
      </c>
      <c r="B33" s="2" t="s">
        <v>236</v>
      </c>
      <c r="C33" s="2" t="s">
        <v>184</v>
      </c>
      <c r="D33" s="212" t="s">
        <v>237</v>
      </c>
      <c r="E33" s="2" t="s">
        <v>55</v>
      </c>
      <c r="F33" s="2" t="s">
        <v>66</v>
      </c>
      <c r="G33" s="2">
        <v>12</v>
      </c>
      <c r="H33" s="1">
        <v>100</v>
      </c>
      <c r="I33" s="2">
        <f>+[1]INVERSION!$R$39/12</f>
        <v>3930155.1799999997</v>
      </c>
      <c r="J33" s="86">
        <f>+I33*H33*G33/100</f>
        <v>47161862.159999996</v>
      </c>
    </row>
    <row r="34" spans="1:10">
      <c r="A34" s="53"/>
      <c r="B34" s="12"/>
      <c r="C34" s="12"/>
      <c r="D34" s="54"/>
      <c r="E34" s="12"/>
      <c r="F34" s="12"/>
      <c r="G34" s="12"/>
      <c r="H34" s="53"/>
      <c r="I34" s="3" t="s">
        <v>119</v>
      </c>
      <c r="J34" s="87">
        <f>SUM(J29:J33)</f>
        <v>196272953.39999998</v>
      </c>
    </row>
    <row r="35" spans="1:10" ht="8.1" customHeight="1">
      <c r="A35" s="55"/>
      <c r="B35" s="56"/>
      <c r="C35" s="56"/>
      <c r="D35" s="56"/>
      <c r="E35" s="56"/>
      <c r="F35" s="56"/>
      <c r="G35" s="56"/>
      <c r="H35" s="56"/>
      <c r="I35" s="55"/>
      <c r="J35" s="55"/>
    </row>
    <row r="36" spans="1:10">
      <c r="A36" s="55"/>
      <c r="B36" s="55"/>
      <c r="C36" s="55"/>
      <c r="D36" s="55"/>
      <c r="E36" s="55"/>
      <c r="F36" s="55"/>
      <c r="G36" s="55"/>
      <c r="H36" s="55"/>
      <c r="I36" s="57" t="s">
        <v>31</v>
      </c>
      <c r="J36" s="88">
        <f>+J27+J34</f>
        <v>280272953.39999998</v>
      </c>
    </row>
  </sheetData>
  <mergeCells count="25">
    <mergeCell ref="A1:B8"/>
    <mergeCell ref="C1:H5"/>
    <mergeCell ref="I1:J1"/>
    <mergeCell ref="I2:J2"/>
    <mergeCell ref="A27:H27"/>
    <mergeCell ref="A17:J17"/>
    <mergeCell ref="I15:I16"/>
    <mergeCell ref="C9:D9"/>
    <mergeCell ref="D15:D16"/>
    <mergeCell ref="A11:B11"/>
    <mergeCell ref="A9:B9"/>
    <mergeCell ref="A10:B10"/>
    <mergeCell ref="A12:B12"/>
    <mergeCell ref="J15:J16"/>
    <mergeCell ref="A15:A16"/>
    <mergeCell ref="B15:B16"/>
    <mergeCell ref="C15:C16"/>
    <mergeCell ref="E15:H15"/>
    <mergeCell ref="A28:H28"/>
    <mergeCell ref="I3:J3"/>
    <mergeCell ref="I4:J4"/>
    <mergeCell ref="I5:J5"/>
    <mergeCell ref="C6:E8"/>
    <mergeCell ref="F6:H8"/>
    <mergeCell ref="I6:J8"/>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L92"/>
  <sheetViews>
    <sheetView showGridLines="0" zoomScale="75" zoomScaleNormal="75" workbookViewId="0">
      <selection activeCell="L24" sqref="L24"/>
    </sheetView>
  </sheetViews>
  <sheetFormatPr baseColWidth="10" defaultRowHeight="12.75"/>
  <cols>
    <col min="1" max="1" width="6" style="4" customWidth="1"/>
    <col min="2" max="2" width="25.7109375" style="4" customWidth="1"/>
    <col min="3" max="3" width="19.28515625" style="257" customWidth="1"/>
    <col min="4" max="4" width="8.42578125" style="257" customWidth="1"/>
    <col min="5" max="5" width="10.5703125" style="257" customWidth="1"/>
    <col min="6" max="9" width="12.7109375" style="257" customWidth="1"/>
    <col min="10" max="10" width="16.28515625" style="257" customWidth="1"/>
    <col min="11" max="16384" width="11.42578125" style="4"/>
  </cols>
  <sheetData>
    <row r="1" spans="1:11" ht="12.75" customHeight="1">
      <c r="A1" s="270"/>
      <c r="B1" s="271"/>
      <c r="C1" s="276" t="s">
        <v>157</v>
      </c>
      <c r="D1" s="277"/>
      <c r="E1" s="277"/>
      <c r="F1" s="277"/>
      <c r="G1" s="277"/>
      <c r="H1" s="277"/>
      <c r="I1" s="282" t="s">
        <v>311</v>
      </c>
      <c r="J1" s="282"/>
      <c r="K1" s="89"/>
    </row>
    <row r="2" spans="1:11" ht="16.5" customHeight="1">
      <c r="A2" s="272"/>
      <c r="B2" s="273"/>
      <c r="C2" s="278"/>
      <c r="D2" s="279"/>
      <c r="E2" s="279"/>
      <c r="F2" s="279"/>
      <c r="G2" s="279"/>
      <c r="H2" s="279"/>
      <c r="I2" s="282" t="s">
        <v>312</v>
      </c>
      <c r="J2" s="282"/>
      <c r="K2" s="89"/>
    </row>
    <row r="3" spans="1:11" ht="15.75" customHeight="1">
      <c r="A3" s="272"/>
      <c r="B3" s="273"/>
      <c r="C3" s="278"/>
      <c r="D3" s="279"/>
      <c r="E3" s="279"/>
      <c r="F3" s="279"/>
      <c r="G3" s="279"/>
      <c r="H3" s="279"/>
      <c r="I3" s="282" t="s">
        <v>313</v>
      </c>
      <c r="J3" s="282"/>
      <c r="K3" s="89"/>
    </row>
    <row r="4" spans="1:11" ht="15.75" customHeight="1">
      <c r="A4" s="272"/>
      <c r="B4" s="273"/>
      <c r="C4" s="278"/>
      <c r="D4" s="279"/>
      <c r="E4" s="279"/>
      <c r="F4" s="279"/>
      <c r="G4" s="279"/>
      <c r="H4" s="279"/>
      <c r="I4" s="282" t="s">
        <v>314</v>
      </c>
      <c r="J4" s="282"/>
      <c r="K4" s="89"/>
    </row>
    <row r="5" spans="1:11" ht="15.75" customHeight="1">
      <c r="A5" s="272"/>
      <c r="B5" s="273"/>
      <c r="C5" s="280"/>
      <c r="D5" s="281"/>
      <c r="E5" s="281"/>
      <c r="F5" s="281"/>
      <c r="G5" s="281"/>
      <c r="H5" s="281"/>
      <c r="I5" s="282" t="s">
        <v>315</v>
      </c>
      <c r="J5" s="282"/>
      <c r="K5" s="89"/>
    </row>
    <row r="6" spans="1:11">
      <c r="A6" s="272"/>
      <c r="B6" s="273"/>
      <c r="C6" s="283" t="s">
        <v>316</v>
      </c>
      <c r="D6" s="284"/>
      <c r="E6" s="284"/>
      <c r="F6" s="289" t="s">
        <v>317</v>
      </c>
      <c r="G6" s="290"/>
      <c r="H6" s="290"/>
      <c r="I6" s="291" t="s">
        <v>318</v>
      </c>
      <c r="J6" s="292"/>
      <c r="K6" s="89"/>
    </row>
    <row r="7" spans="1:11" s="13" customFormat="1" ht="19.5" customHeight="1">
      <c r="A7" s="272"/>
      <c r="B7" s="273"/>
      <c r="C7" s="285"/>
      <c r="D7" s="286"/>
      <c r="E7" s="286"/>
      <c r="F7" s="290"/>
      <c r="G7" s="290"/>
      <c r="H7" s="290"/>
      <c r="I7" s="292"/>
      <c r="J7" s="292"/>
      <c r="K7" s="90"/>
    </row>
    <row r="8" spans="1:11" ht="15" customHeight="1">
      <c r="A8" s="274"/>
      <c r="B8" s="275"/>
      <c r="C8" s="287"/>
      <c r="D8" s="288"/>
      <c r="E8" s="288"/>
      <c r="F8" s="290"/>
      <c r="G8" s="290"/>
      <c r="H8" s="290"/>
      <c r="I8" s="292"/>
      <c r="J8" s="292"/>
      <c r="K8" s="91"/>
    </row>
    <row r="9" spans="1:11" s="6" customFormat="1" ht="15" customHeight="1">
      <c r="A9" s="337" t="s">
        <v>7</v>
      </c>
      <c r="B9" s="337"/>
      <c r="C9" s="342" t="str">
        <f>+'POA-01'!C9</f>
        <v>CALIDAD DEL AGUA</v>
      </c>
      <c r="D9" s="342"/>
      <c r="E9" s="232"/>
      <c r="F9" s="232"/>
      <c r="G9" s="232"/>
      <c r="H9" s="232"/>
      <c r="I9" s="233" t="s">
        <v>118</v>
      </c>
      <c r="J9" s="234">
        <f>'POA-01'!J10</f>
        <v>1139012</v>
      </c>
      <c r="K9" s="7"/>
    </row>
    <row r="10" spans="1:11" s="6" customFormat="1" ht="15" customHeight="1">
      <c r="A10" s="70"/>
      <c r="B10" s="70"/>
      <c r="C10" s="235"/>
      <c r="D10" s="235"/>
      <c r="E10" s="235"/>
      <c r="F10" s="235"/>
      <c r="G10" s="235"/>
      <c r="H10" s="235"/>
      <c r="I10" s="236"/>
      <c r="J10" s="236"/>
      <c r="K10" s="7"/>
    </row>
    <row r="11" spans="1:11" s="6" customFormat="1" ht="16.5">
      <c r="A11" s="336" t="s">
        <v>8</v>
      </c>
      <c r="B11" s="336"/>
      <c r="C11" s="237">
        <f>+'POA-01'!C10</f>
        <v>745055953</v>
      </c>
      <c r="D11" s="237"/>
      <c r="E11" s="235"/>
      <c r="F11" s="235"/>
      <c r="G11" s="235"/>
      <c r="H11" s="235"/>
      <c r="I11" s="235"/>
      <c r="J11" s="235"/>
      <c r="K11" s="7"/>
    </row>
    <row r="12" spans="1:11" s="6" customFormat="1" ht="16.5">
      <c r="A12" s="336" t="s">
        <v>154</v>
      </c>
      <c r="B12" s="336"/>
      <c r="C12" s="238">
        <f>'POA-01'!D11</f>
        <v>0</v>
      </c>
      <c r="D12" s="238"/>
      <c r="E12" s="235"/>
      <c r="F12" s="235"/>
      <c r="G12" s="235"/>
      <c r="H12" s="235"/>
      <c r="I12" s="235"/>
      <c r="J12" s="235"/>
      <c r="K12" s="7"/>
    </row>
    <row r="13" spans="1:11" s="6" customFormat="1" ht="16.5">
      <c r="A13" s="336" t="s">
        <v>152</v>
      </c>
      <c r="B13" s="336"/>
      <c r="C13" s="239">
        <f>'POA-01'!D12</f>
        <v>0</v>
      </c>
      <c r="D13" s="239"/>
      <c r="E13" s="235"/>
      <c r="F13" s="235"/>
      <c r="G13" s="235"/>
      <c r="H13" s="235"/>
      <c r="I13" s="235"/>
      <c r="J13" s="235"/>
      <c r="K13" s="7"/>
    </row>
    <row r="14" spans="1:11" s="6" customFormat="1" ht="16.5">
      <c r="A14" s="72"/>
      <c r="B14" s="72"/>
      <c r="C14" s="240"/>
      <c r="D14" s="240"/>
      <c r="E14" s="240"/>
      <c r="F14" s="240"/>
      <c r="G14" s="240"/>
      <c r="H14" s="240"/>
      <c r="I14" s="240"/>
      <c r="J14" s="240"/>
    </row>
    <row r="15" spans="1:11">
      <c r="A15" s="65"/>
      <c r="B15" s="65"/>
      <c r="C15" s="241"/>
      <c r="D15" s="241"/>
      <c r="E15" s="241"/>
      <c r="F15" s="241"/>
      <c r="G15" s="241"/>
      <c r="H15" s="241"/>
      <c r="I15" s="241"/>
      <c r="J15" s="241"/>
    </row>
    <row r="16" spans="1:11" s="8" customFormat="1" ht="14.25" thickBot="1">
      <c r="A16" s="82" t="s">
        <v>33</v>
      </c>
      <c r="B16" s="82"/>
      <c r="C16" s="242"/>
      <c r="D16" s="242"/>
      <c r="E16" s="242"/>
      <c r="F16" s="242"/>
      <c r="G16" s="242"/>
      <c r="H16" s="242"/>
      <c r="I16" s="242"/>
      <c r="J16" s="243" t="s">
        <v>34</v>
      </c>
    </row>
    <row r="17" spans="1:12" s="9" customFormat="1" ht="14.25" customHeight="1">
      <c r="A17" s="298" t="s">
        <v>50</v>
      </c>
      <c r="B17" s="303" t="s">
        <v>28</v>
      </c>
      <c r="C17" s="303" t="s">
        <v>29</v>
      </c>
      <c r="D17" s="304" t="s">
        <v>162</v>
      </c>
      <c r="E17" s="304" t="s">
        <v>30</v>
      </c>
      <c r="F17" s="341" t="s">
        <v>26</v>
      </c>
      <c r="G17" s="341"/>
      <c r="H17" s="303" t="s">
        <v>27</v>
      </c>
      <c r="I17" s="303"/>
      <c r="J17" s="322" t="s">
        <v>38</v>
      </c>
    </row>
    <row r="18" spans="1:12" s="9" customFormat="1" ht="14.25" thickBot="1">
      <c r="A18" s="299"/>
      <c r="B18" s="340"/>
      <c r="C18" s="340"/>
      <c r="D18" s="305"/>
      <c r="E18" s="305"/>
      <c r="F18" s="92" t="s">
        <v>17</v>
      </c>
      <c r="G18" s="92" t="s">
        <v>31</v>
      </c>
      <c r="H18" s="92" t="s">
        <v>32</v>
      </c>
      <c r="I18" s="92" t="s">
        <v>31</v>
      </c>
      <c r="J18" s="323"/>
    </row>
    <row r="19" spans="1:12" s="9" customFormat="1" ht="27">
      <c r="A19" s="224">
        <v>1</v>
      </c>
      <c r="B19" s="225" t="s">
        <v>271</v>
      </c>
      <c r="C19" s="113" t="s">
        <v>190</v>
      </c>
      <c r="D19" s="244"/>
      <c r="E19" s="245" t="s">
        <v>196</v>
      </c>
      <c r="F19" s="248">
        <f t="shared" ref="F19:F26" si="0">+G19/12</f>
        <v>8.3333333333333329E-2</v>
      </c>
      <c r="G19" s="246">
        <v>1</v>
      </c>
      <c r="H19" s="226">
        <v>23275.862068965518</v>
      </c>
      <c r="I19" s="249">
        <f t="shared" ref="I19:I29" si="1">+G19*H19</f>
        <v>23275.862068965518</v>
      </c>
      <c r="J19" s="247" t="s">
        <v>57</v>
      </c>
    </row>
    <row r="20" spans="1:12" s="9" customFormat="1" ht="27">
      <c r="A20" s="93">
        <f t="shared" ref="A20:A31" si="2">1+A19</f>
        <v>2</v>
      </c>
      <c r="B20" s="113" t="s">
        <v>272</v>
      </c>
      <c r="C20" s="113" t="s">
        <v>190</v>
      </c>
      <c r="D20" s="113"/>
      <c r="E20" s="68" t="s">
        <v>192</v>
      </c>
      <c r="F20" s="248">
        <f t="shared" si="0"/>
        <v>8.3333333333333329E-2</v>
      </c>
      <c r="G20" s="114">
        <v>1</v>
      </c>
      <c r="H20" s="227">
        <v>164768.96551724139</v>
      </c>
      <c r="I20" s="249">
        <f t="shared" si="1"/>
        <v>164768.96551724139</v>
      </c>
      <c r="J20" s="247" t="s">
        <v>57</v>
      </c>
    </row>
    <row r="21" spans="1:12" s="5" customFormat="1" ht="13.5">
      <c r="A21" s="93">
        <f t="shared" si="2"/>
        <v>3</v>
      </c>
      <c r="B21" s="228" t="s">
        <v>191</v>
      </c>
      <c r="C21" s="113" t="s">
        <v>190</v>
      </c>
      <c r="D21" s="250" t="s">
        <v>244</v>
      </c>
      <c r="E21" s="161" t="s">
        <v>192</v>
      </c>
      <c r="F21" s="248">
        <f t="shared" si="0"/>
        <v>8.3333333333333329E-2</v>
      </c>
      <c r="G21" s="161">
        <v>1</v>
      </c>
      <c r="H21" s="229">
        <v>358620.68965517246</v>
      </c>
      <c r="I21" s="249">
        <f t="shared" si="1"/>
        <v>358620.68965517246</v>
      </c>
      <c r="J21" s="247" t="s">
        <v>57</v>
      </c>
      <c r="L21" s="17"/>
    </row>
    <row r="22" spans="1:12" s="5" customFormat="1" ht="39.75" customHeight="1">
      <c r="A22" s="93">
        <f t="shared" si="2"/>
        <v>4</v>
      </c>
      <c r="B22" s="113" t="s">
        <v>273</v>
      </c>
      <c r="C22" s="113" t="s">
        <v>190</v>
      </c>
      <c r="D22" s="113"/>
      <c r="E22" s="68" t="s">
        <v>196</v>
      </c>
      <c r="F22" s="248">
        <f t="shared" si="0"/>
        <v>8.3333333333333329E-2</v>
      </c>
      <c r="G22" s="114">
        <v>1</v>
      </c>
      <c r="H22" s="227">
        <v>97292.453879310342</v>
      </c>
      <c r="I22" s="249">
        <f t="shared" si="1"/>
        <v>97292.453879310342</v>
      </c>
      <c r="J22" s="247" t="s">
        <v>57</v>
      </c>
      <c r="L22" s="17"/>
    </row>
    <row r="23" spans="1:12" s="5" customFormat="1" ht="39.75" customHeight="1">
      <c r="A23" s="93">
        <f t="shared" si="2"/>
        <v>5</v>
      </c>
      <c r="B23" s="113" t="s">
        <v>274</v>
      </c>
      <c r="C23" s="113" t="s">
        <v>190</v>
      </c>
      <c r="D23" s="113"/>
      <c r="E23" s="68" t="s">
        <v>275</v>
      </c>
      <c r="F23" s="248">
        <f t="shared" si="0"/>
        <v>8.3333333333333329E-2</v>
      </c>
      <c r="G23" s="114">
        <v>1</v>
      </c>
      <c r="H23" s="227">
        <v>533520.68965517241</v>
      </c>
      <c r="I23" s="249">
        <f t="shared" si="1"/>
        <v>533520.68965517241</v>
      </c>
      <c r="J23" s="247" t="s">
        <v>57</v>
      </c>
      <c r="L23" s="17"/>
    </row>
    <row r="24" spans="1:12" s="5" customFormat="1" ht="13.5">
      <c r="A24" s="93">
        <f t="shared" si="2"/>
        <v>6</v>
      </c>
      <c r="B24" s="228" t="s">
        <v>255</v>
      </c>
      <c r="C24" s="113" t="s">
        <v>190</v>
      </c>
      <c r="D24" s="250"/>
      <c r="E24" s="161" t="s">
        <v>194</v>
      </c>
      <c r="F24" s="248">
        <f t="shared" si="0"/>
        <v>41.666666666666664</v>
      </c>
      <c r="G24" s="161">
        <v>500</v>
      </c>
      <c r="H24" s="229">
        <v>2715.5172413793107</v>
      </c>
      <c r="I24" s="249">
        <f t="shared" si="1"/>
        <v>1357758.6206896554</v>
      </c>
      <c r="J24" s="247" t="s">
        <v>57</v>
      </c>
      <c r="L24" s="17"/>
    </row>
    <row r="25" spans="1:12" s="5" customFormat="1" ht="13.5">
      <c r="A25" s="93">
        <f t="shared" si="2"/>
        <v>7</v>
      </c>
      <c r="B25" s="94" t="s">
        <v>193</v>
      </c>
      <c r="C25" s="113" t="s">
        <v>190</v>
      </c>
      <c r="D25" s="113" t="s">
        <v>245</v>
      </c>
      <c r="E25" s="68" t="s">
        <v>194</v>
      </c>
      <c r="F25" s="248">
        <f t="shared" si="0"/>
        <v>41.666666666666664</v>
      </c>
      <c r="G25" s="114">
        <v>500</v>
      </c>
      <c r="H25" s="227">
        <v>908.84137931034502</v>
      </c>
      <c r="I25" s="249">
        <f t="shared" si="1"/>
        <v>454420.68965517252</v>
      </c>
      <c r="J25" s="247" t="s">
        <v>57</v>
      </c>
    </row>
    <row r="26" spans="1:12" s="5" customFormat="1" ht="13.5">
      <c r="A26" s="93">
        <f t="shared" si="2"/>
        <v>8</v>
      </c>
      <c r="B26" s="94" t="s">
        <v>195</v>
      </c>
      <c r="C26" s="113" t="s">
        <v>190</v>
      </c>
      <c r="D26" s="113" t="s">
        <v>245</v>
      </c>
      <c r="E26" s="68" t="s">
        <v>194</v>
      </c>
      <c r="F26" s="248">
        <f t="shared" si="0"/>
        <v>41.666666666666664</v>
      </c>
      <c r="G26" s="114">
        <v>500</v>
      </c>
      <c r="H26" s="227">
        <v>299.66206896551728</v>
      </c>
      <c r="I26" s="249">
        <f t="shared" si="1"/>
        <v>149831.03448275864</v>
      </c>
      <c r="J26" s="247" t="s">
        <v>57</v>
      </c>
      <c r="L26" s="17"/>
    </row>
    <row r="27" spans="1:12" s="5" customFormat="1" ht="13.5">
      <c r="A27" s="93">
        <f t="shared" si="2"/>
        <v>9</v>
      </c>
      <c r="B27" s="230" t="s">
        <v>259</v>
      </c>
      <c r="C27" s="113" t="s">
        <v>190</v>
      </c>
      <c r="D27" s="251"/>
      <c r="E27" s="161" t="s">
        <v>196</v>
      </c>
      <c r="F27" s="248">
        <f t="shared" ref="F27:F35" si="3">+G27/12</f>
        <v>8.3333333333333329E-2</v>
      </c>
      <c r="G27" s="161">
        <v>1</v>
      </c>
      <c r="H27" s="229">
        <v>10862.068965517243</v>
      </c>
      <c r="I27" s="249">
        <f t="shared" si="1"/>
        <v>10862.068965517243</v>
      </c>
      <c r="J27" s="247" t="s">
        <v>57</v>
      </c>
    </row>
    <row r="28" spans="1:12" s="5" customFormat="1" ht="27">
      <c r="A28" s="93">
        <f t="shared" si="2"/>
        <v>10</v>
      </c>
      <c r="B28" s="230" t="s">
        <v>276</v>
      </c>
      <c r="C28" s="113" t="s">
        <v>190</v>
      </c>
      <c r="D28" s="251"/>
      <c r="E28" s="161" t="s">
        <v>196</v>
      </c>
      <c r="F28" s="248">
        <f t="shared" si="3"/>
        <v>8.3333333333333329E-2</v>
      </c>
      <c r="G28" s="161">
        <v>1</v>
      </c>
      <c r="H28" s="229">
        <v>4621439.6551724141</v>
      </c>
      <c r="I28" s="249">
        <f t="shared" si="1"/>
        <v>4621439.6551724141</v>
      </c>
      <c r="J28" s="247" t="s">
        <v>57</v>
      </c>
    </row>
    <row r="29" spans="1:12" s="5" customFormat="1" ht="27">
      <c r="A29" s="93">
        <f t="shared" si="2"/>
        <v>11</v>
      </c>
      <c r="B29" s="94" t="s">
        <v>310</v>
      </c>
      <c r="C29" s="113" t="s">
        <v>190</v>
      </c>
      <c r="D29" s="113" t="s">
        <v>243</v>
      </c>
      <c r="E29" s="68" t="s">
        <v>196</v>
      </c>
      <c r="F29" s="248">
        <f t="shared" si="3"/>
        <v>0.5</v>
      </c>
      <c r="G29" s="114">
        <v>6</v>
      </c>
      <c r="H29" s="227">
        <v>59511.206896551725</v>
      </c>
      <c r="I29" s="249">
        <f t="shared" si="1"/>
        <v>357067.24137931038</v>
      </c>
      <c r="J29" s="247" t="s">
        <v>57</v>
      </c>
      <c r="L29" s="17"/>
    </row>
    <row r="30" spans="1:12" s="5" customFormat="1" ht="40.5">
      <c r="A30" s="93">
        <f t="shared" si="2"/>
        <v>12</v>
      </c>
      <c r="B30" s="188" t="s">
        <v>277</v>
      </c>
      <c r="C30" s="113" t="s">
        <v>190</v>
      </c>
      <c r="D30" s="251"/>
      <c r="E30" s="161" t="s">
        <v>196</v>
      </c>
      <c r="F30" s="248">
        <f t="shared" si="3"/>
        <v>8.3333333333333329E-2</v>
      </c>
      <c r="G30" s="161">
        <v>1</v>
      </c>
      <c r="H30" s="229">
        <v>8099.1379310344837</v>
      </c>
      <c r="I30" s="249">
        <f t="shared" ref="I30:I43" si="4">+G30*H30</f>
        <v>8099.1379310344837</v>
      </c>
      <c r="J30" s="247" t="s">
        <v>57</v>
      </c>
      <c r="L30" s="17"/>
    </row>
    <row r="31" spans="1:12" s="5" customFormat="1" ht="13.5">
      <c r="A31" s="93">
        <f t="shared" si="2"/>
        <v>13</v>
      </c>
      <c r="B31" s="230" t="s">
        <v>258</v>
      </c>
      <c r="C31" s="113" t="s">
        <v>190</v>
      </c>
      <c r="D31" s="251"/>
      <c r="E31" s="161" t="s">
        <v>196</v>
      </c>
      <c r="F31" s="248">
        <f t="shared" si="3"/>
        <v>0.16666666666666666</v>
      </c>
      <c r="G31" s="161">
        <v>2</v>
      </c>
      <c r="H31" s="229">
        <v>10862.068965517243</v>
      </c>
      <c r="I31" s="249">
        <f t="shared" si="4"/>
        <v>21724.137931034486</v>
      </c>
      <c r="J31" s="247" t="s">
        <v>57</v>
      </c>
      <c r="L31" s="17"/>
    </row>
    <row r="32" spans="1:12" s="5" customFormat="1" ht="27">
      <c r="A32" s="93">
        <f t="shared" ref="A32:A39" si="5">1+A31</f>
        <v>14</v>
      </c>
      <c r="B32" s="230" t="s">
        <v>278</v>
      </c>
      <c r="C32" s="113" t="s">
        <v>190</v>
      </c>
      <c r="D32" s="251"/>
      <c r="E32" s="161" t="s">
        <v>275</v>
      </c>
      <c r="F32" s="248">
        <f t="shared" si="3"/>
        <v>8.3333333333333329E-2</v>
      </c>
      <c r="G32" s="161">
        <v>1</v>
      </c>
      <c r="H32" s="229">
        <v>21563.793103448279</v>
      </c>
      <c r="I32" s="249">
        <f t="shared" si="4"/>
        <v>21563.793103448279</v>
      </c>
      <c r="J32" s="247" t="s">
        <v>57</v>
      </c>
      <c r="L32" s="17"/>
    </row>
    <row r="33" spans="1:12" s="5" customFormat="1" ht="27">
      <c r="A33" s="93">
        <f t="shared" si="5"/>
        <v>15</v>
      </c>
      <c r="B33" s="230" t="s">
        <v>279</v>
      </c>
      <c r="C33" s="113" t="s">
        <v>190</v>
      </c>
      <c r="D33" s="251"/>
      <c r="E33" s="161" t="s">
        <v>196</v>
      </c>
      <c r="F33" s="248">
        <f t="shared" si="3"/>
        <v>8.3333333333333329E-2</v>
      </c>
      <c r="G33" s="161">
        <v>1</v>
      </c>
      <c r="H33" s="229">
        <v>53847.413793103449</v>
      </c>
      <c r="I33" s="249">
        <f t="shared" si="4"/>
        <v>53847.413793103449</v>
      </c>
      <c r="J33" s="247" t="s">
        <v>57</v>
      </c>
      <c r="L33" s="17"/>
    </row>
    <row r="34" spans="1:12" s="5" customFormat="1" ht="27">
      <c r="A34" s="93">
        <f t="shared" si="5"/>
        <v>16</v>
      </c>
      <c r="B34" s="230" t="s">
        <v>280</v>
      </c>
      <c r="C34" s="113" t="s">
        <v>190</v>
      </c>
      <c r="D34" s="251"/>
      <c r="E34" s="161" t="s">
        <v>196</v>
      </c>
      <c r="F34" s="248">
        <f t="shared" si="3"/>
        <v>8.3333333333333329E-2</v>
      </c>
      <c r="G34" s="161">
        <v>1</v>
      </c>
      <c r="H34" s="229">
        <v>1195213.7931034483</v>
      </c>
      <c r="I34" s="249">
        <f t="shared" si="4"/>
        <v>1195213.7931034483</v>
      </c>
      <c r="J34" s="247" t="s">
        <v>57</v>
      </c>
      <c r="L34" s="17"/>
    </row>
    <row r="35" spans="1:12" s="5" customFormat="1" ht="13.5">
      <c r="A35" s="93">
        <f t="shared" si="5"/>
        <v>17</v>
      </c>
      <c r="B35" s="230" t="s">
        <v>281</v>
      </c>
      <c r="C35" s="113" t="s">
        <v>190</v>
      </c>
      <c r="D35" s="251"/>
      <c r="E35" s="161" t="s">
        <v>196</v>
      </c>
      <c r="F35" s="248">
        <f t="shared" si="3"/>
        <v>0.16666666666666666</v>
      </c>
      <c r="G35" s="161">
        <v>2</v>
      </c>
      <c r="H35" s="229">
        <v>316092.24137931038</v>
      </c>
      <c r="I35" s="249">
        <f t="shared" si="4"/>
        <v>632184.48275862075</v>
      </c>
      <c r="J35" s="247" t="s">
        <v>57</v>
      </c>
      <c r="L35" s="17"/>
    </row>
    <row r="36" spans="1:12" s="5" customFormat="1" ht="13.5">
      <c r="A36" s="93">
        <f>1+A35</f>
        <v>18</v>
      </c>
      <c r="B36" s="94" t="s">
        <v>282</v>
      </c>
      <c r="C36" s="113" t="s">
        <v>190</v>
      </c>
      <c r="D36" s="251"/>
      <c r="E36" s="161" t="s">
        <v>196</v>
      </c>
      <c r="F36" s="248">
        <f t="shared" ref="F36:F47" si="6">+G36/12</f>
        <v>0.83333333333333337</v>
      </c>
      <c r="G36" s="161">
        <v>10</v>
      </c>
      <c r="H36" s="229">
        <v>1034482.7586206897</v>
      </c>
      <c r="I36" s="249">
        <f t="shared" si="4"/>
        <v>10344827.586206898</v>
      </c>
      <c r="J36" s="247" t="s">
        <v>57</v>
      </c>
      <c r="L36" s="17"/>
    </row>
    <row r="37" spans="1:12" s="5" customFormat="1" ht="13.5">
      <c r="A37" s="93">
        <f t="shared" si="5"/>
        <v>19</v>
      </c>
      <c r="B37" s="94" t="s">
        <v>308</v>
      </c>
      <c r="C37" s="113" t="s">
        <v>190</v>
      </c>
      <c r="D37" s="251"/>
      <c r="E37" s="161" t="s">
        <v>196</v>
      </c>
      <c r="F37" s="248">
        <f t="shared" si="6"/>
        <v>8.3333333333333329E-2</v>
      </c>
      <c r="G37" s="161">
        <v>1</v>
      </c>
      <c r="H37" s="229">
        <v>840517.24137931038</v>
      </c>
      <c r="I37" s="249">
        <f t="shared" si="4"/>
        <v>840517.24137931038</v>
      </c>
      <c r="J37" s="247" t="s">
        <v>57</v>
      </c>
      <c r="L37" s="17"/>
    </row>
    <row r="38" spans="1:12" s="5" customFormat="1" ht="27">
      <c r="A38" s="93">
        <f t="shared" si="5"/>
        <v>20</v>
      </c>
      <c r="B38" s="94" t="s">
        <v>283</v>
      </c>
      <c r="C38" s="113" t="s">
        <v>190</v>
      </c>
      <c r="D38" s="251"/>
      <c r="E38" s="161" t="s">
        <v>192</v>
      </c>
      <c r="F38" s="248">
        <f t="shared" si="6"/>
        <v>8.3333333333333329E-2</v>
      </c>
      <c r="G38" s="161">
        <v>1</v>
      </c>
      <c r="H38" s="229">
        <v>130223.27586206897</v>
      </c>
      <c r="I38" s="249">
        <f t="shared" si="4"/>
        <v>130223.27586206897</v>
      </c>
      <c r="J38" s="247" t="s">
        <v>57</v>
      </c>
      <c r="L38" s="17"/>
    </row>
    <row r="39" spans="1:12" s="5" customFormat="1" ht="13.5">
      <c r="A39" s="93">
        <f t="shared" si="5"/>
        <v>21</v>
      </c>
      <c r="B39" s="94" t="s">
        <v>260</v>
      </c>
      <c r="C39" s="113" t="s">
        <v>190</v>
      </c>
      <c r="D39" s="188"/>
      <c r="E39" s="161" t="s">
        <v>192</v>
      </c>
      <c r="F39" s="248">
        <f t="shared" si="6"/>
        <v>0.41666666666666669</v>
      </c>
      <c r="G39" s="161">
        <v>5</v>
      </c>
      <c r="H39" s="229">
        <v>72407.758620689667</v>
      </c>
      <c r="I39" s="249">
        <f t="shared" si="4"/>
        <v>362038.79310344835</v>
      </c>
      <c r="J39" s="247" t="s">
        <v>57</v>
      </c>
      <c r="L39" s="17"/>
    </row>
    <row r="40" spans="1:12" s="5" customFormat="1" ht="54">
      <c r="A40" s="93">
        <f t="shared" ref="A40:A62" si="7">1+A39</f>
        <v>22</v>
      </c>
      <c r="B40" s="94" t="s">
        <v>241</v>
      </c>
      <c r="C40" s="113" t="s">
        <v>190</v>
      </c>
      <c r="D40" s="113" t="s">
        <v>246</v>
      </c>
      <c r="E40" s="68" t="s">
        <v>196</v>
      </c>
      <c r="F40" s="248">
        <f t="shared" si="6"/>
        <v>0.16666666666666666</v>
      </c>
      <c r="G40" s="114">
        <v>2</v>
      </c>
      <c r="H40" s="227">
        <v>719741.37931034493</v>
      </c>
      <c r="I40" s="249">
        <f t="shared" si="4"/>
        <v>1439482.7586206899</v>
      </c>
      <c r="J40" s="247" t="s">
        <v>57</v>
      </c>
      <c r="L40" s="17"/>
    </row>
    <row r="41" spans="1:12" s="5" customFormat="1" ht="54">
      <c r="A41" s="93">
        <f t="shared" si="7"/>
        <v>23</v>
      </c>
      <c r="B41" s="94" t="s">
        <v>267</v>
      </c>
      <c r="C41" s="113" t="s">
        <v>190</v>
      </c>
      <c r="D41" s="113" t="s">
        <v>246</v>
      </c>
      <c r="E41" s="68" t="s">
        <v>196</v>
      </c>
      <c r="F41" s="248">
        <f t="shared" si="6"/>
        <v>8.3333333333333329E-2</v>
      </c>
      <c r="G41" s="114">
        <v>1</v>
      </c>
      <c r="H41" s="227">
        <v>5549913.793103449</v>
      </c>
      <c r="I41" s="249">
        <f t="shared" si="4"/>
        <v>5549913.793103449</v>
      </c>
      <c r="J41" s="247" t="s">
        <v>57</v>
      </c>
      <c r="L41" s="17"/>
    </row>
    <row r="42" spans="1:12" s="5" customFormat="1" ht="72.75" customHeight="1">
      <c r="A42" s="93">
        <f t="shared" si="7"/>
        <v>24</v>
      </c>
      <c r="B42" s="94" t="s">
        <v>242</v>
      </c>
      <c r="C42" s="113" t="s">
        <v>190</v>
      </c>
      <c r="D42" s="113" t="s">
        <v>246</v>
      </c>
      <c r="E42" s="68" t="s">
        <v>196</v>
      </c>
      <c r="F42" s="248">
        <f t="shared" si="6"/>
        <v>8.3333333333333329E-2</v>
      </c>
      <c r="G42" s="114">
        <v>1</v>
      </c>
      <c r="H42" s="227">
        <v>4306248.45</v>
      </c>
      <c r="I42" s="249">
        <f t="shared" si="4"/>
        <v>4306248.45</v>
      </c>
      <c r="J42" s="247" t="s">
        <v>57</v>
      </c>
      <c r="L42" s="17"/>
    </row>
    <row r="43" spans="1:12" s="5" customFormat="1" ht="27">
      <c r="A43" s="93">
        <f t="shared" si="7"/>
        <v>25</v>
      </c>
      <c r="B43" s="94" t="s">
        <v>197</v>
      </c>
      <c r="C43" s="113" t="s">
        <v>190</v>
      </c>
      <c r="D43" s="113" t="s">
        <v>248</v>
      </c>
      <c r="E43" s="68" t="s">
        <v>196</v>
      </c>
      <c r="F43" s="248">
        <f t="shared" si="6"/>
        <v>0.83333333333333337</v>
      </c>
      <c r="G43" s="114">
        <v>10</v>
      </c>
      <c r="H43" s="227">
        <v>15936.613333333336</v>
      </c>
      <c r="I43" s="249">
        <f t="shared" si="4"/>
        <v>159366.13333333336</v>
      </c>
      <c r="J43" s="247" t="s">
        <v>57</v>
      </c>
      <c r="L43" s="17"/>
    </row>
    <row r="44" spans="1:12" s="5" customFormat="1" ht="27">
      <c r="A44" s="93">
        <f t="shared" si="7"/>
        <v>26</v>
      </c>
      <c r="B44" s="94" t="s">
        <v>284</v>
      </c>
      <c r="C44" s="113" t="s">
        <v>190</v>
      </c>
      <c r="D44" s="113"/>
      <c r="E44" s="68" t="s">
        <v>196</v>
      </c>
      <c r="F44" s="248">
        <f t="shared" si="6"/>
        <v>0.83333333333333337</v>
      </c>
      <c r="G44" s="114">
        <v>10</v>
      </c>
      <c r="H44" s="227">
        <v>60344.827586206899</v>
      </c>
      <c r="I44" s="229">
        <f>H44*G44</f>
        <v>603448.27586206899</v>
      </c>
      <c r="J44" s="247" t="s">
        <v>57</v>
      </c>
      <c r="L44" s="17"/>
    </row>
    <row r="45" spans="1:12" s="5" customFormat="1" ht="13.5">
      <c r="A45" s="93">
        <f>1+A44</f>
        <v>27</v>
      </c>
      <c r="B45" s="94" t="s">
        <v>285</v>
      </c>
      <c r="C45" s="113" t="s">
        <v>190</v>
      </c>
      <c r="D45" s="113"/>
      <c r="E45" s="68" t="s">
        <v>196</v>
      </c>
      <c r="F45" s="248">
        <f t="shared" si="6"/>
        <v>0.16666666666666666</v>
      </c>
      <c r="G45" s="114">
        <v>2</v>
      </c>
      <c r="H45" s="227">
        <v>12095.21072796935</v>
      </c>
      <c r="I45" s="229">
        <f>H45*G45</f>
        <v>24190.4214559387</v>
      </c>
      <c r="J45" s="247" t="s">
        <v>57</v>
      </c>
      <c r="L45" s="17"/>
    </row>
    <row r="46" spans="1:12" s="5" customFormat="1" ht="27">
      <c r="A46" s="93">
        <f t="shared" si="7"/>
        <v>28</v>
      </c>
      <c r="B46" s="94" t="s">
        <v>286</v>
      </c>
      <c r="C46" s="113" t="s">
        <v>190</v>
      </c>
      <c r="D46" s="113"/>
      <c r="E46" s="68" t="s">
        <v>196</v>
      </c>
      <c r="F46" s="248">
        <f t="shared" si="6"/>
        <v>8.3333333333333329E-2</v>
      </c>
      <c r="G46" s="114">
        <v>1</v>
      </c>
      <c r="H46" s="227">
        <v>4310344.8275862075</v>
      </c>
      <c r="I46" s="229">
        <f>H46*G46</f>
        <v>4310344.8275862075</v>
      </c>
      <c r="J46" s="247" t="s">
        <v>57</v>
      </c>
      <c r="L46" s="17"/>
    </row>
    <row r="47" spans="1:12" s="5" customFormat="1" ht="13.5">
      <c r="A47" s="93">
        <f t="shared" si="7"/>
        <v>29</v>
      </c>
      <c r="B47" s="94" t="s">
        <v>287</v>
      </c>
      <c r="C47" s="113" t="s">
        <v>190</v>
      </c>
      <c r="D47" s="113"/>
      <c r="E47" s="68" t="s">
        <v>196</v>
      </c>
      <c r="F47" s="248">
        <f t="shared" si="6"/>
        <v>8.3333333333333329E-2</v>
      </c>
      <c r="G47" s="114">
        <v>1</v>
      </c>
      <c r="H47" s="227">
        <v>4310344.8275862075</v>
      </c>
      <c r="I47" s="229">
        <f>H47*G47</f>
        <v>4310344.8275862075</v>
      </c>
      <c r="J47" s="247" t="s">
        <v>57</v>
      </c>
      <c r="L47" s="17"/>
    </row>
    <row r="48" spans="1:12" s="5" customFormat="1" ht="13.5">
      <c r="A48" s="93">
        <f t="shared" si="7"/>
        <v>30</v>
      </c>
      <c r="B48" s="94" t="s">
        <v>198</v>
      </c>
      <c r="C48" s="113" t="s">
        <v>190</v>
      </c>
      <c r="D48" s="113" t="s">
        <v>245</v>
      </c>
      <c r="E48" s="68" t="s">
        <v>192</v>
      </c>
      <c r="F48" s="248">
        <f>+G48/12</f>
        <v>8.3333333333333329E-2</v>
      </c>
      <c r="G48" s="114">
        <v>1</v>
      </c>
      <c r="H48" s="227">
        <v>55593.893333333333</v>
      </c>
      <c r="I48" s="229">
        <f t="shared" ref="I48:I80" si="8">H48*G48</f>
        <v>55593.893333333333</v>
      </c>
      <c r="J48" s="247" t="s">
        <v>57</v>
      </c>
      <c r="L48" s="17"/>
    </row>
    <row r="49" spans="1:12" s="5" customFormat="1" ht="54">
      <c r="A49" s="93">
        <f t="shared" si="7"/>
        <v>31</v>
      </c>
      <c r="B49" s="94" t="s">
        <v>266</v>
      </c>
      <c r="C49" s="113" t="s">
        <v>190</v>
      </c>
      <c r="D49" s="113" t="s">
        <v>249</v>
      </c>
      <c r="E49" s="68" t="s">
        <v>212</v>
      </c>
      <c r="F49" s="248">
        <f>+G49/12</f>
        <v>0.83333333333333337</v>
      </c>
      <c r="G49" s="114">
        <v>10</v>
      </c>
      <c r="H49" s="227">
        <v>485556</v>
      </c>
      <c r="I49" s="229">
        <f t="shared" si="8"/>
        <v>4855560</v>
      </c>
      <c r="J49" s="247" t="s">
        <v>57</v>
      </c>
      <c r="L49" s="17"/>
    </row>
    <row r="50" spans="1:12" s="5" customFormat="1" ht="54">
      <c r="A50" s="93">
        <f t="shared" si="7"/>
        <v>32</v>
      </c>
      <c r="B50" s="230" t="s">
        <v>254</v>
      </c>
      <c r="C50" s="113" t="s">
        <v>190</v>
      </c>
      <c r="D50" s="251"/>
      <c r="E50" s="161" t="s">
        <v>196</v>
      </c>
      <c r="F50" s="248">
        <f>+G50/12</f>
        <v>8.3333333333333329E-2</v>
      </c>
      <c r="G50" s="161">
        <v>1</v>
      </c>
      <c r="H50" s="229">
        <v>181034.4827586207</v>
      </c>
      <c r="I50" s="229">
        <f t="shared" si="8"/>
        <v>181034.4827586207</v>
      </c>
      <c r="J50" s="247" t="s">
        <v>57</v>
      </c>
      <c r="L50" s="17"/>
    </row>
    <row r="51" spans="1:12" s="5" customFormat="1" ht="27">
      <c r="A51" s="93">
        <f t="shared" si="7"/>
        <v>33</v>
      </c>
      <c r="B51" s="94" t="s">
        <v>199</v>
      </c>
      <c r="C51" s="113" t="s">
        <v>190</v>
      </c>
      <c r="D51" s="113" t="s">
        <v>250</v>
      </c>
      <c r="E51" s="68" t="s">
        <v>196</v>
      </c>
      <c r="F51" s="248">
        <f>+G51/12</f>
        <v>0.83333333333333337</v>
      </c>
      <c r="G51" s="114">
        <v>10</v>
      </c>
      <c r="H51" s="227">
        <v>34821.279999999999</v>
      </c>
      <c r="I51" s="229">
        <f t="shared" si="8"/>
        <v>348212.8</v>
      </c>
      <c r="J51" s="247" t="s">
        <v>57</v>
      </c>
      <c r="L51" s="17"/>
    </row>
    <row r="52" spans="1:12" s="5" customFormat="1" ht="27">
      <c r="A52" s="93">
        <f t="shared" si="7"/>
        <v>34</v>
      </c>
      <c r="B52" s="94" t="s">
        <v>288</v>
      </c>
      <c r="C52" s="113" t="s">
        <v>190</v>
      </c>
      <c r="D52" s="113"/>
      <c r="E52" s="68"/>
      <c r="F52" s="248">
        <f>+G52/12</f>
        <v>0.83333333333333337</v>
      </c>
      <c r="G52" s="114">
        <v>10</v>
      </c>
      <c r="H52" s="227">
        <v>250790</v>
      </c>
      <c r="I52" s="229">
        <f t="shared" si="8"/>
        <v>2507900</v>
      </c>
      <c r="J52" s="247" t="s">
        <v>57</v>
      </c>
      <c r="L52" s="17"/>
    </row>
    <row r="53" spans="1:12" s="5" customFormat="1" ht="27">
      <c r="A53" s="93">
        <f>1+A52</f>
        <v>35</v>
      </c>
      <c r="B53" s="94" t="s">
        <v>261</v>
      </c>
      <c r="C53" s="113" t="s">
        <v>190</v>
      </c>
      <c r="D53" s="113" t="s">
        <v>246</v>
      </c>
      <c r="E53" s="68" t="s">
        <v>196</v>
      </c>
      <c r="F53" s="248">
        <f t="shared" ref="F53:F62" si="9">+G53/12</f>
        <v>8.3333333333333329E-2</v>
      </c>
      <c r="G53" s="114">
        <v>1</v>
      </c>
      <c r="H53" s="227">
        <v>51841.919999999998</v>
      </c>
      <c r="I53" s="229">
        <f t="shared" si="8"/>
        <v>51841.919999999998</v>
      </c>
      <c r="J53" s="247" t="s">
        <v>57</v>
      </c>
      <c r="L53" s="17"/>
    </row>
    <row r="54" spans="1:12" s="5" customFormat="1" ht="27">
      <c r="A54" s="93">
        <f t="shared" si="7"/>
        <v>36</v>
      </c>
      <c r="B54" s="94" t="s">
        <v>200</v>
      </c>
      <c r="C54" s="113" t="s">
        <v>190</v>
      </c>
      <c r="D54" s="113" t="s">
        <v>251</v>
      </c>
      <c r="E54" s="68" t="s">
        <v>201</v>
      </c>
      <c r="F54" s="248">
        <f t="shared" si="9"/>
        <v>0.83333333333333337</v>
      </c>
      <c r="G54" s="114">
        <v>10</v>
      </c>
      <c r="H54" s="227">
        <v>48994.469333333334</v>
      </c>
      <c r="I54" s="229">
        <f t="shared" si="8"/>
        <v>489944.69333333336</v>
      </c>
      <c r="J54" s="247" t="s">
        <v>57</v>
      </c>
      <c r="L54" s="17"/>
    </row>
    <row r="55" spans="1:12" s="5" customFormat="1" ht="13.5">
      <c r="A55" s="93">
        <f t="shared" si="7"/>
        <v>37</v>
      </c>
      <c r="B55" s="230" t="s">
        <v>257</v>
      </c>
      <c r="C55" s="113" t="s">
        <v>190</v>
      </c>
      <c r="D55" s="251"/>
      <c r="E55" s="161" t="s">
        <v>262</v>
      </c>
      <c r="F55" s="248">
        <f t="shared" si="9"/>
        <v>8.3333333333333329E-2</v>
      </c>
      <c r="G55" s="161">
        <v>1</v>
      </c>
      <c r="H55" s="229">
        <v>9051.7241379310344</v>
      </c>
      <c r="I55" s="229">
        <f t="shared" si="8"/>
        <v>9051.7241379310344</v>
      </c>
      <c r="J55" s="247" t="s">
        <v>57</v>
      </c>
      <c r="L55" s="17"/>
    </row>
    <row r="56" spans="1:12" s="5" customFormat="1" ht="13.5">
      <c r="A56" s="93">
        <f>1+A55</f>
        <v>38</v>
      </c>
      <c r="B56" s="94" t="s">
        <v>264</v>
      </c>
      <c r="C56" s="113" t="s">
        <v>190</v>
      </c>
      <c r="D56" s="113" t="s">
        <v>252</v>
      </c>
      <c r="E56" s="68" t="s">
        <v>240</v>
      </c>
      <c r="F56" s="248">
        <f t="shared" si="9"/>
        <v>8.3333333333333329E-2</v>
      </c>
      <c r="G56" s="114">
        <v>1</v>
      </c>
      <c r="H56" s="227">
        <v>417580.79999999999</v>
      </c>
      <c r="I56" s="229">
        <f t="shared" si="8"/>
        <v>417580.79999999999</v>
      </c>
      <c r="J56" s="247" t="s">
        <v>57</v>
      </c>
      <c r="L56" s="17"/>
    </row>
    <row r="57" spans="1:12" s="5" customFormat="1" ht="13.5">
      <c r="A57" s="93">
        <f t="shared" si="7"/>
        <v>39</v>
      </c>
      <c r="B57" s="94" t="s">
        <v>289</v>
      </c>
      <c r="C57" s="113" t="s">
        <v>190</v>
      </c>
      <c r="D57" s="113"/>
      <c r="E57" s="68" t="s">
        <v>196</v>
      </c>
      <c r="F57" s="248">
        <f t="shared" si="9"/>
        <v>0.16666666666666666</v>
      </c>
      <c r="G57" s="114">
        <v>2</v>
      </c>
      <c r="H57" s="227">
        <v>161124.83478448278</v>
      </c>
      <c r="I57" s="229">
        <f t="shared" si="8"/>
        <v>322249.66956896556</v>
      </c>
      <c r="J57" s="247" t="s">
        <v>57</v>
      </c>
      <c r="L57" s="17"/>
    </row>
    <row r="58" spans="1:12" s="5" customFormat="1" ht="27">
      <c r="A58" s="93">
        <f>1+A57</f>
        <v>40</v>
      </c>
      <c r="B58" s="94" t="s">
        <v>202</v>
      </c>
      <c r="C58" s="113" t="s">
        <v>190</v>
      </c>
      <c r="D58" s="113" t="s">
        <v>245</v>
      </c>
      <c r="E58" s="68" t="s">
        <v>196</v>
      </c>
      <c r="F58" s="248">
        <f t="shared" si="9"/>
        <v>0.25</v>
      </c>
      <c r="G58" s="114">
        <v>3</v>
      </c>
      <c r="H58" s="227">
        <v>717241.37931034493</v>
      </c>
      <c r="I58" s="229">
        <f t="shared" si="8"/>
        <v>2151724.1379310349</v>
      </c>
      <c r="J58" s="247" t="s">
        <v>57</v>
      </c>
      <c r="L58" s="17"/>
    </row>
    <row r="59" spans="1:12" s="5" customFormat="1" ht="27">
      <c r="A59" s="93">
        <f t="shared" si="7"/>
        <v>41</v>
      </c>
      <c r="B59" s="94" t="s">
        <v>268</v>
      </c>
      <c r="C59" s="113" t="s">
        <v>190</v>
      </c>
      <c r="D59" s="113" t="s">
        <v>245</v>
      </c>
      <c r="E59" s="68" t="s">
        <v>196</v>
      </c>
      <c r="F59" s="248">
        <f t="shared" si="9"/>
        <v>0.16666666666666666</v>
      </c>
      <c r="G59" s="114">
        <v>2</v>
      </c>
      <c r="H59" s="227">
        <v>717241.37931034493</v>
      </c>
      <c r="I59" s="229">
        <f t="shared" si="8"/>
        <v>1434482.7586206899</v>
      </c>
      <c r="J59" s="247" t="s">
        <v>57</v>
      </c>
      <c r="L59" s="17"/>
    </row>
    <row r="60" spans="1:12" s="5" customFormat="1" ht="27">
      <c r="A60" s="93">
        <f t="shared" si="7"/>
        <v>42</v>
      </c>
      <c r="B60" s="94" t="s">
        <v>270</v>
      </c>
      <c r="C60" s="113" t="s">
        <v>190</v>
      </c>
      <c r="D60" s="113" t="s">
        <v>269</v>
      </c>
      <c r="E60" s="68" t="s">
        <v>196</v>
      </c>
      <c r="F60" s="248">
        <f>+G60/12</f>
        <v>8.3333333333333329E-2</v>
      </c>
      <c r="G60" s="114">
        <v>1</v>
      </c>
      <c r="H60" s="227">
        <v>717241.37931034493</v>
      </c>
      <c r="I60" s="229">
        <f>H60*G60</f>
        <v>717241.37931034493</v>
      </c>
      <c r="J60" s="247" t="s">
        <v>57</v>
      </c>
      <c r="L60" s="17"/>
    </row>
    <row r="61" spans="1:12" s="5" customFormat="1" ht="27">
      <c r="A61" s="93">
        <f t="shared" si="7"/>
        <v>43</v>
      </c>
      <c r="B61" s="94" t="s">
        <v>203</v>
      </c>
      <c r="C61" s="113" t="s">
        <v>190</v>
      </c>
      <c r="D61" s="113" t="s">
        <v>245</v>
      </c>
      <c r="E61" s="68" t="s">
        <v>196</v>
      </c>
      <c r="F61" s="248">
        <f t="shared" si="9"/>
        <v>8.3333333333333329E-2</v>
      </c>
      <c r="G61" s="114">
        <v>1</v>
      </c>
      <c r="H61" s="227">
        <v>464136.92</v>
      </c>
      <c r="I61" s="229">
        <f t="shared" si="8"/>
        <v>464136.92</v>
      </c>
      <c r="J61" s="247" t="s">
        <v>57</v>
      </c>
      <c r="L61" s="17"/>
    </row>
    <row r="62" spans="1:12" s="5" customFormat="1" ht="27">
      <c r="A62" s="93">
        <f t="shared" si="7"/>
        <v>44</v>
      </c>
      <c r="B62" s="94" t="s">
        <v>204</v>
      </c>
      <c r="C62" s="113" t="s">
        <v>190</v>
      </c>
      <c r="D62" s="113" t="s">
        <v>245</v>
      </c>
      <c r="E62" s="68" t="s">
        <v>196</v>
      </c>
      <c r="F62" s="248">
        <f t="shared" si="9"/>
        <v>8.3333333333333329E-2</v>
      </c>
      <c r="G62" s="114">
        <v>1</v>
      </c>
      <c r="H62" s="227">
        <v>384137.52</v>
      </c>
      <c r="I62" s="229">
        <f t="shared" si="8"/>
        <v>384137.52</v>
      </c>
      <c r="J62" s="247" t="s">
        <v>57</v>
      </c>
    </row>
    <row r="63" spans="1:12" ht="13.5">
      <c r="A63" s="93">
        <f>1+A62</f>
        <v>45</v>
      </c>
      <c r="B63" s="94" t="s">
        <v>205</v>
      </c>
      <c r="C63" s="113" t="s">
        <v>190</v>
      </c>
      <c r="D63" s="113" t="s">
        <v>246</v>
      </c>
      <c r="E63" s="68" t="s">
        <v>196</v>
      </c>
      <c r="F63" s="248">
        <f t="shared" ref="F63:F76" si="10">+G63/12</f>
        <v>0.5</v>
      </c>
      <c r="G63" s="114">
        <v>6</v>
      </c>
      <c r="H63" s="227">
        <v>196564.16</v>
      </c>
      <c r="I63" s="229">
        <f t="shared" si="8"/>
        <v>1179384.96</v>
      </c>
      <c r="J63" s="247" t="s">
        <v>57</v>
      </c>
    </row>
    <row r="64" spans="1:12" ht="13.5">
      <c r="A64" s="93">
        <f t="shared" ref="A64:A73" si="11">1+A63</f>
        <v>46</v>
      </c>
      <c r="B64" s="94" t="s">
        <v>290</v>
      </c>
      <c r="C64" s="113" t="s">
        <v>190</v>
      </c>
      <c r="D64" s="113"/>
      <c r="E64" s="68" t="s">
        <v>196</v>
      </c>
      <c r="F64" s="248">
        <f t="shared" si="10"/>
        <v>8.3333333333333329E-2</v>
      </c>
      <c r="G64" s="114">
        <v>1</v>
      </c>
      <c r="H64" s="227">
        <v>129674.13793103449</v>
      </c>
      <c r="I64" s="229">
        <f t="shared" si="8"/>
        <v>129674.13793103449</v>
      </c>
      <c r="J64" s="247" t="s">
        <v>57</v>
      </c>
    </row>
    <row r="65" spans="1:10" ht="13.5">
      <c r="A65" s="93">
        <f t="shared" si="11"/>
        <v>47</v>
      </c>
      <c r="B65" s="94" t="s">
        <v>291</v>
      </c>
      <c r="C65" s="113" t="s">
        <v>190</v>
      </c>
      <c r="D65" s="113"/>
      <c r="E65" s="68" t="s">
        <v>196</v>
      </c>
      <c r="F65" s="248">
        <f t="shared" si="10"/>
        <v>8.3333333333333329E-2</v>
      </c>
      <c r="G65" s="114">
        <v>1</v>
      </c>
      <c r="H65" s="227">
        <v>129674.13793103449</v>
      </c>
      <c r="I65" s="229">
        <f t="shared" si="8"/>
        <v>129674.13793103449</v>
      </c>
      <c r="J65" s="247" t="s">
        <v>57</v>
      </c>
    </row>
    <row r="66" spans="1:10" ht="13.5">
      <c r="A66" s="93">
        <f>1+A65</f>
        <v>48</v>
      </c>
      <c r="B66" s="94" t="s">
        <v>292</v>
      </c>
      <c r="C66" s="113" t="s">
        <v>190</v>
      </c>
      <c r="D66" s="113"/>
      <c r="E66" s="68" t="s">
        <v>192</v>
      </c>
      <c r="F66" s="248">
        <f t="shared" si="10"/>
        <v>0.16666666666666666</v>
      </c>
      <c r="G66" s="114">
        <v>2</v>
      </c>
      <c r="H66" s="227">
        <v>120741.37931034484</v>
      </c>
      <c r="I66" s="229">
        <f t="shared" si="8"/>
        <v>241482.75862068968</v>
      </c>
      <c r="J66" s="247" t="s">
        <v>57</v>
      </c>
    </row>
    <row r="67" spans="1:10" ht="13.5">
      <c r="A67" s="93">
        <f t="shared" si="11"/>
        <v>49</v>
      </c>
      <c r="B67" s="94" t="s">
        <v>293</v>
      </c>
      <c r="C67" s="113" t="s">
        <v>190</v>
      </c>
      <c r="D67" s="113"/>
      <c r="E67" s="161" t="s">
        <v>196</v>
      </c>
      <c r="F67" s="248">
        <f t="shared" si="10"/>
        <v>8.3333333333333329E-2</v>
      </c>
      <c r="G67" s="114">
        <v>1</v>
      </c>
      <c r="H67" s="227">
        <v>714284.48275862075</v>
      </c>
      <c r="I67" s="229">
        <f t="shared" si="8"/>
        <v>714284.48275862075</v>
      </c>
      <c r="J67" s="247" t="s">
        <v>57</v>
      </c>
    </row>
    <row r="68" spans="1:10" ht="40.5">
      <c r="A68" s="93">
        <f t="shared" si="11"/>
        <v>50</v>
      </c>
      <c r="B68" s="94" t="s">
        <v>294</v>
      </c>
      <c r="C68" s="113" t="s">
        <v>190</v>
      </c>
      <c r="D68" s="113"/>
      <c r="E68" s="68" t="s">
        <v>196</v>
      </c>
      <c r="F68" s="248">
        <f t="shared" si="10"/>
        <v>8.3333333333333329E-2</v>
      </c>
      <c r="G68" s="114">
        <v>1</v>
      </c>
      <c r="H68" s="227">
        <v>3428571.5517241382</v>
      </c>
      <c r="I68" s="229">
        <f t="shared" si="8"/>
        <v>3428571.5517241382</v>
      </c>
      <c r="J68" s="247" t="s">
        <v>57</v>
      </c>
    </row>
    <row r="69" spans="1:10" ht="27">
      <c r="A69" s="93">
        <f t="shared" si="11"/>
        <v>51</v>
      </c>
      <c r="B69" s="94" t="s">
        <v>295</v>
      </c>
      <c r="C69" s="113" t="s">
        <v>190</v>
      </c>
      <c r="D69" s="113"/>
      <c r="E69" s="161" t="s">
        <v>196</v>
      </c>
      <c r="F69" s="248">
        <f t="shared" si="10"/>
        <v>8.3333333333333329E-2</v>
      </c>
      <c r="G69" s="114">
        <v>1</v>
      </c>
      <c r="H69" s="227">
        <v>1880000</v>
      </c>
      <c r="I69" s="229">
        <f t="shared" si="8"/>
        <v>1880000</v>
      </c>
      <c r="J69" s="247" t="s">
        <v>57</v>
      </c>
    </row>
    <row r="70" spans="1:10" ht="27">
      <c r="A70" s="93">
        <f t="shared" si="11"/>
        <v>52</v>
      </c>
      <c r="B70" s="94" t="s">
        <v>296</v>
      </c>
      <c r="C70" s="113" t="s">
        <v>190</v>
      </c>
      <c r="D70" s="113"/>
      <c r="E70" s="68" t="s">
        <v>196</v>
      </c>
      <c r="F70" s="248">
        <f t="shared" si="10"/>
        <v>8.3333333333333329E-2</v>
      </c>
      <c r="G70" s="114">
        <v>1</v>
      </c>
      <c r="H70" s="227">
        <v>714284.48275862075</v>
      </c>
      <c r="I70" s="229">
        <f t="shared" si="8"/>
        <v>714284.48275862075</v>
      </c>
      <c r="J70" s="247" t="s">
        <v>57</v>
      </c>
    </row>
    <row r="71" spans="1:10" ht="40.5">
      <c r="A71" s="93">
        <f t="shared" si="11"/>
        <v>53</v>
      </c>
      <c r="B71" s="94" t="s">
        <v>297</v>
      </c>
      <c r="C71" s="113" t="s">
        <v>190</v>
      </c>
      <c r="D71" s="113"/>
      <c r="E71" s="161" t="s">
        <v>196</v>
      </c>
      <c r="F71" s="248">
        <f t="shared" si="10"/>
        <v>8.3333333333333329E-2</v>
      </c>
      <c r="G71" s="114">
        <v>1</v>
      </c>
      <c r="H71" s="227">
        <v>2737143.1034482759</v>
      </c>
      <c r="I71" s="229">
        <f t="shared" si="8"/>
        <v>2737143.1034482759</v>
      </c>
      <c r="J71" s="247" t="s">
        <v>57</v>
      </c>
    </row>
    <row r="72" spans="1:10" ht="40.5">
      <c r="A72" s="93">
        <f t="shared" si="11"/>
        <v>54</v>
      </c>
      <c r="B72" s="94" t="s">
        <v>298</v>
      </c>
      <c r="C72" s="113" t="s">
        <v>190</v>
      </c>
      <c r="D72" s="113"/>
      <c r="E72" s="68" t="s">
        <v>196</v>
      </c>
      <c r="F72" s="248">
        <f t="shared" si="10"/>
        <v>8.3333333333333329E-2</v>
      </c>
      <c r="G72" s="114">
        <v>1</v>
      </c>
      <c r="H72" s="227">
        <v>2737143.1034482759</v>
      </c>
      <c r="I72" s="229">
        <f t="shared" si="8"/>
        <v>2737143.1034482759</v>
      </c>
      <c r="J72" s="247" t="s">
        <v>57</v>
      </c>
    </row>
    <row r="73" spans="1:10" ht="13.5">
      <c r="A73" s="93">
        <f t="shared" si="11"/>
        <v>55</v>
      </c>
      <c r="B73" s="231" t="s">
        <v>253</v>
      </c>
      <c r="C73" s="113" t="s">
        <v>190</v>
      </c>
      <c r="D73" s="252"/>
      <c r="E73" s="161" t="s">
        <v>196</v>
      </c>
      <c r="F73" s="248">
        <f t="shared" si="10"/>
        <v>8.3333333333333329E-2</v>
      </c>
      <c r="G73" s="161">
        <v>1</v>
      </c>
      <c r="H73" s="229">
        <v>588362.06896551733</v>
      </c>
      <c r="I73" s="229">
        <f t="shared" si="8"/>
        <v>588362.06896551733</v>
      </c>
      <c r="J73" s="247" t="s">
        <v>57</v>
      </c>
    </row>
    <row r="74" spans="1:10" ht="13.5">
      <c r="A74" s="93">
        <f t="shared" ref="A74:A79" si="12">1+A73</f>
        <v>56</v>
      </c>
      <c r="B74" s="94" t="s">
        <v>206</v>
      </c>
      <c r="C74" s="113" t="s">
        <v>190</v>
      </c>
      <c r="D74" s="113"/>
      <c r="E74" s="68" t="s">
        <v>196</v>
      </c>
      <c r="F74" s="248">
        <f t="shared" si="10"/>
        <v>8.3333333333333339</v>
      </c>
      <c r="G74" s="114">
        <v>100</v>
      </c>
      <c r="H74" s="227">
        <v>16560.344827586207</v>
      </c>
      <c r="I74" s="229">
        <f t="shared" si="8"/>
        <v>1656034.4827586208</v>
      </c>
      <c r="J74" s="247" t="s">
        <v>57</v>
      </c>
    </row>
    <row r="75" spans="1:10" ht="13.5">
      <c r="A75" s="93">
        <f t="shared" si="12"/>
        <v>57</v>
      </c>
      <c r="B75" s="230" t="s">
        <v>256</v>
      </c>
      <c r="C75" s="113" t="s">
        <v>190</v>
      </c>
      <c r="D75" s="251"/>
      <c r="E75" s="161" t="s">
        <v>263</v>
      </c>
      <c r="F75" s="248">
        <f t="shared" si="10"/>
        <v>8.3333333333333339</v>
      </c>
      <c r="G75" s="161">
        <v>100</v>
      </c>
      <c r="H75" s="229">
        <v>226.72413793103451</v>
      </c>
      <c r="I75" s="229">
        <f t="shared" si="8"/>
        <v>22672.413793103449</v>
      </c>
      <c r="J75" s="247" t="s">
        <v>57</v>
      </c>
    </row>
    <row r="76" spans="1:10" ht="13.5">
      <c r="A76" s="93">
        <f t="shared" si="12"/>
        <v>58</v>
      </c>
      <c r="B76" s="230" t="s">
        <v>207</v>
      </c>
      <c r="C76" s="113" t="s">
        <v>190</v>
      </c>
      <c r="D76" s="251"/>
      <c r="E76" s="161" t="s">
        <v>263</v>
      </c>
      <c r="F76" s="248">
        <f t="shared" si="10"/>
        <v>8.3333333333333339</v>
      </c>
      <c r="G76" s="161">
        <v>100</v>
      </c>
      <c r="H76" s="229">
        <v>625</v>
      </c>
      <c r="I76" s="229">
        <f t="shared" si="8"/>
        <v>62500</v>
      </c>
      <c r="J76" s="247" t="s">
        <v>57</v>
      </c>
    </row>
    <row r="77" spans="1:10" ht="13.5">
      <c r="A77" s="93">
        <f t="shared" si="12"/>
        <v>59</v>
      </c>
      <c r="B77" s="94" t="s">
        <v>208</v>
      </c>
      <c r="C77" s="113" t="s">
        <v>190</v>
      </c>
      <c r="D77" s="113" t="s">
        <v>247</v>
      </c>
      <c r="E77" s="68" t="s">
        <v>201</v>
      </c>
      <c r="F77" s="248">
        <f t="shared" ref="F77:F89" si="13">+G77/12</f>
        <v>8.3333333333333329E-2</v>
      </c>
      <c r="G77" s="114">
        <v>1</v>
      </c>
      <c r="H77" s="227">
        <v>214450.86206896554</v>
      </c>
      <c r="I77" s="229">
        <f t="shared" si="8"/>
        <v>214450.86206896554</v>
      </c>
      <c r="J77" s="247" t="s">
        <v>57</v>
      </c>
    </row>
    <row r="78" spans="1:10" ht="40.5">
      <c r="A78" s="93">
        <f t="shared" si="12"/>
        <v>60</v>
      </c>
      <c r="B78" s="94" t="s">
        <v>209</v>
      </c>
      <c r="C78" s="113" t="s">
        <v>190</v>
      </c>
      <c r="D78" s="113"/>
      <c r="E78" s="68" t="s">
        <v>196</v>
      </c>
      <c r="F78" s="248">
        <f t="shared" si="13"/>
        <v>8.3333333333333329E-2</v>
      </c>
      <c r="G78" s="114">
        <v>1</v>
      </c>
      <c r="H78" s="227">
        <v>62758.620689655174</v>
      </c>
      <c r="I78" s="229">
        <f t="shared" si="8"/>
        <v>62758.620689655174</v>
      </c>
      <c r="J78" s="247" t="s">
        <v>57</v>
      </c>
    </row>
    <row r="79" spans="1:10" ht="40.5">
      <c r="A79" s="93">
        <f t="shared" si="12"/>
        <v>61</v>
      </c>
      <c r="B79" s="94" t="s">
        <v>210</v>
      </c>
      <c r="C79" s="113" t="s">
        <v>190</v>
      </c>
      <c r="D79" s="113"/>
      <c r="E79" s="68" t="s">
        <v>196</v>
      </c>
      <c r="F79" s="248">
        <f t="shared" si="13"/>
        <v>8.3333333333333329E-2</v>
      </c>
      <c r="G79" s="114">
        <v>1</v>
      </c>
      <c r="H79" s="227">
        <v>62758.620689655174</v>
      </c>
      <c r="I79" s="229">
        <f t="shared" si="8"/>
        <v>62758.620689655174</v>
      </c>
      <c r="J79" s="247" t="s">
        <v>57</v>
      </c>
    </row>
    <row r="80" spans="1:10" ht="40.5">
      <c r="A80" s="93">
        <f t="shared" ref="A80:A89" si="14">1+A79</f>
        <v>62</v>
      </c>
      <c r="B80" s="94" t="s">
        <v>211</v>
      </c>
      <c r="C80" s="113" t="s">
        <v>190</v>
      </c>
      <c r="D80" s="113"/>
      <c r="E80" s="68" t="s">
        <v>196</v>
      </c>
      <c r="F80" s="248">
        <f t="shared" si="13"/>
        <v>8.3333333333333329E-2</v>
      </c>
      <c r="G80" s="114">
        <v>1</v>
      </c>
      <c r="H80" s="227">
        <v>64551.724137931036</v>
      </c>
      <c r="I80" s="229">
        <f t="shared" si="8"/>
        <v>64551.724137931036</v>
      </c>
      <c r="J80" s="247" t="s">
        <v>57</v>
      </c>
    </row>
    <row r="81" spans="1:10" ht="13.5">
      <c r="A81" s="93">
        <f t="shared" si="14"/>
        <v>63</v>
      </c>
      <c r="B81" s="188" t="s">
        <v>265</v>
      </c>
      <c r="C81" s="113" t="s">
        <v>190</v>
      </c>
      <c r="D81" s="188"/>
      <c r="E81" s="68" t="s">
        <v>196</v>
      </c>
      <c r="F81" s="248">
        <f t="shared" si="13"/>
        <v>0.83333333333333337</v>
      </c>
      <c r="G81" s="161">
        <v>10</v>
      </c>
      <c r="H81" s="229">
        <v>129743.96551724139</v>
      </c>
      <c r="I81" s="249">
        <f t="shared" ref="I81:I89" si="15">+G81*H81</f>
        <v>1297439.6551724139</v>
      </c>
      <c r="J81" s="247" t="s">
        <v>57</v>
      </c>
    </row>
    <row r="82" spans="1:10" ht="27">
      <c r="A82" s="93">
        <f t="shared" si="14"/>
        <v>64</v>
      </c>
      <c r="B82" s="230" t="s">
        <v>299</v>
      </c>
      <c r="C82" s="113" t="s">
        <v>190</v>
      </c>
      <c r="D82" s="251"/>
      <c r="E82" s="161" t="s">
        <v>196</v>
      </c>
      <c r="F82" s="248">
        <f t="shared" si="13"/>
        <v>8.3333333333333329E-2</v>
      </c>
      <c r="G82" s="161">
        <v>1</v>
      </c>
      <c r="H82" s="229">
        <v>31888017.241379313</v>
      </c>
      <c r="I82" s="249">
        <f t="shared" si="15"/>
        <v>31888017.241379313</v>
      </c>
      <c r="J82" s="247" t="s">
        <v>57</v>
      </c>
    </row>
    <row r="83" spans="1:10" ht="27">
      <c r="A83" s="93">
        <f t="shared" si="14"/>
        <v>65</v>
      </c>
      <c r="B83" s="230" t="s">
        <v>300</v>
      </c>
      <c r="C83" s="113" t="s">
        <v>190</v>
      </c>
      <c r="D83" s="251"/>
      <c r="E83" s="161" t="s">
        <v>196</v>
      </c>
      <c r="F83" s="248">
        <f t="shared" si="13"/>
        <v>8.3333333333333329E-2</v>
      </c>
      <c r="G83" s="161">
        <v>1</v>
      </c>
      <c r="H83" s="229">
        <v>977546.55172413797</v>
      </c>
      <c r="I83" s="249">
        <f t="shared" si="15"/>
        <v>977546.55172413797</v>
      </c>
      <c r="J83" s="247" t="s">
        <v>57</v>
      </c>
    </row>
    <row r="84" spans="1:10" ht="13.5">
      <c r="A84" s="93">
        <f t="shared" si="14"/>
        <v>66</v>
      </c>
      <c r="B84" s="230" t="s">
        <v>301</v>
      </c>
      <c r="C84" s="113" t="s">
        <v>190</v>
      </c>
      <c r="D84" s="251"/>
      <c r="E84" s="161" t="s">
        <v>196</v>
      </c>
      <c r="F84" s="248">
        <f t="shared" si="13"/>
        <v>8.3333333333333329E-2</v>
      </c>
      <c r="G84" s="161">
        <v>1</v>
      </c>
      <c r="H84" s="229">
        <v>1628337.0689655175</v>
      </c>
      <c r="I84" s="249">
        <f t="shared" si="15"/>
        <v>1628337.0689655175</v>
      </c>
      <c r="J84" s="247" t="s">
        <v>57</v>
      </c>
    </row>
    <row r="85" spans="1:10" ht="27">
      <c r="A85" s="93">
        <f t="shared" si="14"/>
        <v>67</v>
      </c>
      <c r="B85" s="230" t="s">
        <v>302</v>
      </c>
      <c r="C85" s="113" t="s">
        <v>190</v>
      </c>
      <c r="D85" s="251"/>
      <c r="E85" s="161" t="s">
        <v>196</v>
      </c>
      <c r="F85" s="248">
        <f t="shared" si="13"/>
        <v>0.16666666666666666</v>
      </c>
      <c r="G85" s="161">
        <v>2</v>
      </c>
      <c r="H85" s="229">
        <v>27280.172413793105</v>
      </c>
      <c r="I85" s="249">
        <f t="shared" si="15"/>
        <v>54560.34482758621</v>
      </c>
      <c r="J85" s="247" t="s">
        <v>57</v>
      </c>
    </row>
    <row r="86" spans="1:10" ht="27">
      <c r="A86" s="93">
        <f t="shared" si="14"/>
        <v>68</v>
      </c>
      <c r="B86" s="230" t="s">
        <v>303</v>
      </c>
      <c r="C86" s="113" t="s">
        <v>190</v>
      </c>
      <c r="D86" s="251"/>
      <c r="E86" s="161" t="s">
        <v>196</v>
      </c>
      <c r="F86" s="248">
        <f t="shared" si="13"/>
        <v>0.16666666666666666</v>
      </c>
      <c r="G86" s="161">
        <v>2</v>
      </c>
      <c r="H86" s="229">
        <v>7524.1379310344837</v>
      </c>
      <c r="I86" s="249">
        <f t="shared" si="15"/>
        <v>15048.275862068967</v>
      </c>
      <c r="J86" s="247" t="s">
        <v>57</v>
      </c>
    </row>
    <row r="87" spans="1:10" ht="27">
      <c r="A87" s="93">
        <f t="shared" si="14"/>
        <v>69</v>
      </c>
      <c r="B87" s="230" t="s">
        <v>304</v>
      </c>
      <c r="C87" s="113" t="s">
        <v>190</v>
      </c>
      <c r="D87" s="251"/>
      <c r="E87" s="161" t="s">
        <v>196</v>
      </c>
      <c r="F87" s="248">
        <f t="shared" si="13"/>
        <v>8.3333333333333329E-2</v>
      </c>
      <c r="G87" s="161">
        <v>1</v>
      </c>
      <c r="H87" s="229">
        <v>30095.689655172417</v>
      </c>
      <c r="I87" s="249">
        <f t="shared" si="15"/>
        <v>30095.689655172417</v>
      </c>
      <c r="J87" s="247" t="s">
        <v>57</v>
      </c>
    </row>
    <row r="88" spans="1:10" ht="27">
      <c r="A88" s="93">
        <f t="shared" si="14"/>
        <v>70</v>
      </c>
      <c r="B88" s="230" t="s">
        <v>305</v>
      </c>
      <c r="C88" s="113" t="s">
        <v>190</v>
      </c>
      <c r="D88" s="251"/>
      <c r="E88" s="161" t="s">
        <v>196</v>
      </c>
      <c r="F88" s="248">
        <f t="shared" si="13"/>
        <v>8.3333333333333339</v>
      </c>
      <c r="G88" s="161">
        <v>100</v>
      </c>
      <c r="H88" s="229">
        <v>9412.9310344827591</v>
      </c>
      <c r="I88" s="249">
        <f t="shared" si="15"/>
        <v>941293.10344827594</v>
      </c>
      <c r="J88" s="247" t="s">
        <v>57</v>
      </c>
    </row>
    <row r="89" spans="1:10" ht="27">
      <c r="A89" s="93">
        <f t="shared" si="14"/>
        <v>71</v>
      </c>
      <c r="B89" s="94" t="s">
        <v>306</v>
      </c>
      <c r="C89" s="113" t="s">
        <v>190</v>
      </c>
      <c r="D89" s="113"/>
      <c r="E89" s="161" t="s">
        <v>196</v>
      </c>
      <c r="F89" s="248">
        <f t="shared" si="13"/>
        <v>8.3333333333333339</v>
      </c>
      <c r="G89" s="161">
        <v>100</v>
      </c>
      <c r="H89" s="249">
        <v>50684.653965517246</v>
      </c>
      <c r="I89" s="249">
        <f t="shared" si="15"/>
        <v>5068465.3965517245</v>
      </c>
      <c r="J89" s="247" t="s">
        <v>57</v>
      </c>
    </row>
    <row r="90" spans="1:10" ht="13.5">
      <c r="A90" s="343" t="s">
        <v>19</v>
      </c>
      <c r="B90" s="343"/>
      <c r="C90" s="253"/>
      <c r="D90" s="253"/>
      <c r="E90" s="254"/>
      <c r="F90" s="255"/>
      <c r="G90" s="255"/>
      <c r="H90" s="256"/>
      <c r="I90" s="256">
        <f>SUM(I21:I89)</f>
        <v>115171619.82455941</v>
      </c>
      <c r="J90" s="269"/>
    </row>
    <row r="92" spans="1:10">
      <c r="I92" s="258"/>
    </row>
  </sheetData>
  <mergeCells count="24">
    <mergeCell ref="C9:D9"/>
    <mergeCell ref="A90:B90"/>
    <mergeCell ref="A11:B11"/>
    <mergeCell ref="C1:H5"/>
    <mergeCell ref="C6:E8"/>
    <mergeCell ref="F6:H8"/>
    <mergeCell ref="A9:B9"/>
    <mergeCell ref="A13:B13"/>
    <mergeCell ref="A12:B12"/>
    <mergeCell ref="A1:B8"/>
    <mergeCell ref="J17:J18"/>
    <mergeCell ref="E17:E18"/>
    <mergeCell ref="B17:B18"/>
    <mergeCell ref="A17:A18"/>
    <mergeCell ref="C17:C18"/>
    <mergeCell ref="D17:D18"/>
    <mergeCell ref="H17:I17"/>
    <mergeCell ref="F17:G17"/>
    <mergeCell ref="I6:J8"/>
    <mergeCell ref="I1:J1"/>
    <mergeCell ref="I2:J2"/>
    <mergeCell ref="I3:J3"/>
    <mergeCell ref="I5:J5"/>
    <mergeCell ref="I4:J4"/>
  </mergeCells>
  <phoneticPr fontId="0" type="noConversion"/>
  <printOptions horizontalCentered="1" verticalCentered="1"/>
  <pageMargins left="0.78740157480314965" right="0.98425196850393704" top="0.98425196850393704" bottom="0.98425196850393704" header="0" footer="0"/>
  <pageSetup paperSize="5"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24"/>
  <sheetViews>
    <sheetView showGridLines="0" zoomScale="75" workbookViewId="0">
      <selection activeCell="C25" sqref="C25"/>
    </sheetView>
  </sheetViews>
  <sheetFormatPr baseColWidth="10" defaultRowHeight="12.75"/>
  <cols>
    <col min="1" max="1" width="5.140625" style="4" customWidth="1"/>
    <col min="2" max="2" width="25.7109375" style="4" customWidth="1"/>
    <col min="3" max="3" width="13.85546875" style="4" customWidth="1"/>
    <col min="4" max="4" width="12.5703125" style="4" customWidth="1"/>
    <col min="5" max="5" width="8.28515625" style="4" customWidth="1"/>
    <col min="6" max="6" width="10.28515625" style="4" customWidth="1"/>
    <col min="7" max="7" width="8.85546875" style="4" bestFit="1" customWidth="1"/>
    <col min="8" max="8" width="9.28515625" style="4" customWidth="1"/>
    <col min="9" max="9" width="15.7109375" style="4" customWidth="1"/>
    <col min="10" max="10" width="12.85546875" style="4" customWidth="1"/>
    <col min="11" max="16384" width="11.42578125" style="4"/>
  </cols>
  <sheetData>
    <row r="1" spans="1:11" ht="12.75" customHeight="1">
      <c r="A1" s="270"/>
      <c r="B1" s="271"/>
      <c r="C1" s="276" t="s">
        <v>157</v>
      </c>
      <c r="D1" s="277"/>
      <c r="E1" s="277"/>
      <c r="F1" s="277"/>
      <c r="G1" s="277"/>
      <c r="H1" s="277"/>
      <c r="I1" s="282" t="s">
        <v>311</v>
      </c>
      <c r="J1" s="282"/>
      <c r="K1" s="89"/>
    </row>
    <row r="2" spans="1:11" ht="16.5" customHeight="1">
      <c r="A2" s="272"/>
      <c r="B2" s="273"/>
      <c r="C2" s="278"/>
      <c r="D2" s="279"/>
      <c r="E2" s="279"/>
      <c r="F2" s="279"/>
      <c r="G2" s="279"/>
      <c r="H2" s="279"/>
      <c r="I2" s="282" t="s">
        <v>312</v>
      </c>
      <c r="J2" s="282"/>
      <c r="K2" s="89"/>
    </row>
    <row r="3" spans="1:11" ht="15.75" customHeight="1">
      <c r="A3" s="272"/>
      <c r="B3" s="273"/>
      <c r="C3" s="278"/>
      <c r="D3" s="279"/>
      <c r="E3" s="279"/>
      <c r="F3" s="279"/>
      <c r="G3" s="279"/>
      <c r="H3" s="279"/>
      <c r="I3" s="282" t="s">
        <v>313</v>
      </c>
      <c r="J3" s="282"/>
      <c r="K3" s="89"/>
    </row>
    <row r="4" spans="1:11" ht="15.75" customHeight="1">
      <c r="A4" s="272"/>
      <c r="B4" s="273"/>
      <c r="C4" s="278"/>
      <c r="D4" s="279"/>
      <c r="E4" s="279"/>
      <c r="F4" s="279"/>
      <c r="G4" s="279"/>
      <c r="H4" s="279"/>
      <c r="I4" s="282" t="s">
        <v>314</v>
      </c>
      <c r="J4" s="282"/>
      <c r="K4" s="89"/>
    </row>
    <row r="5" spans="1:11" ht="15.75" customHeight="1">
      <c r="A5" s="272"/>
      <c r="B5" s="273"/>
      <c r="C5" s="280"/>
      <c r="D5" s="281"/>
      <c r="E5" s="281"/>
      <c r="F5" s="281"/>
      <c r="G5" s="281"/>
      <c r="H5" s="281"/>
      <c r="I5" s="282" t="s">
        <v>315</v>
      </c>
      <c r="J5" s="282"/>
      <c r="K5" s="89"/>
    </row>
    <row r="6" spans="1:11">
      <c r="A6" s="272"/>
      <c r="B6" s="273"/>
      <c r="C6" s="283" t="s">
        <v>316</v>
      </c>
      <c r="D6" s="284"/>
      <c r="E6" s="284"/>
      <c r="F6" s="289" t="s">
        <v>317</v>
      </c>
      <c r="G6" s="290"/>
      <c r="H6" s="290"/>
      <c r="I6" s="291" t="s">
        <v>318</v>
      </c>
      <c r="J6" s="292"/>
      <c r="K6" s="89"/>
    </row>
    <row r="7" spans="1:11" s="13" customFormat="1" ht="19.5" customHeight="1">
      <c r="A7" s="272"/>
      <c r="B7" s="273"/>
      <c r="C7" s="285"/>
      <c r="D7" s="286"/>
      <c r="E7" s="286"/>
      <c r="F7" s="290"/>
      <c r="G7" s="290"/>
      <c r="H7" s="290"/>
      <c r="I7" s="292"/>
      <c r="J7" s="292"/>
      <c r="K7" s="90"/>
    </row>
    <row r="8" spans="1:11" ht="15" customHeight="1">
      <c r="A8" s="274"/>
      <c r="B8" s="275"/>
      <c r="C8" s="287"/>
      <c r="D8" s="288"/>
      <c r="E8" s="288"/>
      <c r="F8" s="290"/>
      <c r="G8" s="290"/>
      <c r="H8" s="290"/>
      <c r="I8" s="292"/>
      <c r="J8" s="292"/>
      <c r="K8" s="91"/>
    </row>
    <row r="9" spans="1:11" s="6" customFormat="1" ht="15" customHeight="1">
      <c r="A9" s="344" t="s">
        <v>155</v>
      </c>
      <c r="B9" s="344"/>
      <c r="C9" s="345"/>
      <c r="D9" s="345"/>
      <c r="E9" s="345"/>
      <c r="F9" s="345"/>
      <c r="G9" s="81"/>
      <c r="H9" s="130" t="s">
        <v>118</v>
      </c>
      <c r="I9" s="214">
        <f>+'POA-01'!J10</f>
        <v>1139012</v>
      </c>
      <c r="J9" s="81"/>
      <c r="K9" s="7"/>
    </row>
    <row r="10" spans="1:11" s="6" customFormat="1" ht="16.5">
      <c r="A10" s="336" t="s">
        <v>8</v>
      </c>
      <c r="B10" s="336"/>
      <c r="C10" s="263">
        <f>'POA-01'!C10</f>
        <v>745055953</v>
      </c>
      <c r="D10" s="75"/>
      <c r="E10" s="81"/>
      <c r="F10" s="81"/>
      <c r="G10" s="81"/>
      <c r="H10" s="81"/>
      <c r="I10" s="81"/>
      <c r="J10" s="81"/>
      <c r="K10" s="7"/>
    </row>
    <row r="11" spans="1:11" s="6" customFormat="1" ht="16.5">
      <c r="A11" s="336" t="s">
        <v>150</v>
      </c>
      <c r="B11" s="336"/>
      <c r="C11" s="264">
        <f>'POA-01'!D11</f>
        <v>0</v>
      </c>
      <c r="D11" s="74"/>
      <c r="E11" s="81"/>
      <c r="F11" s="81"/>
      <c r="G11" s="81"/>
      <c r="H11" s="81"/>
      <c r="I11" s="81"/>
      <c r="J11" s="81"/>
      <c r="K11" s="7"/>
    </row>
    <row r="12" spans="1:11" s="6" customFormat="1" ht="16.5">
      <c r="A12" s="336" t="s">
        <v>9</v>
      </c>
      <c r="B12" s="336"/>
      <c r="C12" s="265">
        <f>C10</f>
        <v>745055953</v>
      </c>
      <c r="D12" s="76"/>
      <c r="E12" s="81"/>
      <c r="F12" s="81"/>
      <c r="G12" s="81"/>
      <c r="H12" s="81"/>
      <c r="I12" s="81"/>
      <c r="J12" s="81"/>
      <c r="K12" s="7"/>
    </row>
    <row r="13" spans="1:11" s="5" customFormat="1" ht="13.5">
      <c r="A13" s="100"/>
      <c r="B13" s="100"/>
      <c r="C13" s="100"/>
      <c r="D13" s="100"/>
      <c r="E13" s="100"/>
      <c r="F13" s="100"/>
      <c r="G13" s="100"/>
      <c r="H13" s="100"/>
      <c r="I13" s="100"/>
      <c r="J13" s="100"/>
    </row>
    <row r="14" spans="1:11" s="8" customFormat="1" ht="14.25" thickBot="1">
      <c r="A14" s="101" t="s">
        <v>36</v>
      </c>
      <c r="B14" s="82"/>
      <c r="C14" s="82"/>
      <c r="D14" s="82"/>
      <c r="E14" s="82"/>
      <c r="F14" s="82"/>
      <c r="G14" s="82"/>
      <c r="H14" s="82"/>
      <c r="I14" s="83" t="s">
        <v>37</v>
      </c>
      <c r="J14" s="82"/>
    </row>
    <row r="15" spans="1:11" s="9" customFormat="1" ht="27.75" thickBot="1">
      <c r="A15" s="102" t="s">
        <v>50</v>
      </c>
      <c r="B15" s="103" t="s">
        <v>35</v>
      </c>
      <c r="C15" s="103" t="s">
        <v>29</v>
      </c>
      <c r="D15" s="103" t="s">
        <v>163</v>
      </c>
      <c r="E15" s="104" t="s">
        <v>30</v>
      </c>
      <c r="F15" s="104" t="s">
        <v>26</v>
      </c>
      <c r="G15" s="104" t="s">
        <v>40</v>
      </c>
      <c r="H15" s="104" t="s">
        <v>213</v>
      </c>
      <c r="I15" s="105" t="s">
        <v>39</v>
      </c>
      <c r="J15" s="106"/>
    </row>
    <row r="16" spans="1:11" s="9" customFormat="1" ht="69" customHeight="1">
      <c r="A16" s="68">
        <v>1</v>
      </c>
      <c r="B16" s="107" t="s">
        <v>323</v>
      </c>
      <c r="C16" s="108" t="s">
        <v>190</v>
      </c>
      <c r="D16" s="108"/>
      <c r="E16" s="109" t="s">
        <v>196</v>
      </c>
      <c r="F16" s="110">
        <v>1</v>
      </c>
      <c r="G16" s="111">
        <f>1469086.248-56545.78</f>
        <v>1412540.4679999999</v>
      </c>
      <c r="H16" s="109">
        <f>+G16*F16</f>
        <v>1412540.4679999999</v>
      </c>
      <c r="I16" s="112" t="s">
        <v>58</v>
      </c>
      <c r="J16" s="106"/>
    </row>
    <row r="17" spans="1:10" s="9" customFormat="1" ht="13.5">
      <c r="A17" s="68"/>
      <c r="B17" s="116"/>
      <c r="C17" s="113"/>
      <c r="D17" s="113"/>
      <c r="E17" s="111"/>
      <c r="F17" s="114"/>
      <c r="G17" s="117"/>
      <c r="H17" s="111"/>
      <c r="I17" s="115"/>
      <c r="J17" s="106"/>
    </row>
    <row r="18" spans="1:10" s="5" customFormat="1" ht="13.5">
      <c r="A18" s="96"/>
      <c r="B18" s="94"/>
      <c r="C18" s="118"/>
      <c r="D18" s="118"/>
      <c r="E18" s="95"/>
      <c r="F18" s="95"/>
      <c r="G18" s="95"/>
      <c r="H18" s="95"/>
      <c r="I18" s="95"/>
      <c r="J18" s="100"/>
    </row>
    <row r="19" spans="1:10" s="5" customFormat="1" ht="13.5">
      <c r="A19" s="119"/>
      <c r="B19" s="119"/>
      <c r="C19" s="119"/>
      <c r="D19" s="119"/>
      <c r="E19" s="120"/>
      <c r="F19" s="120"/>
      <c r="G19" s="98" t="s">
        <v>31</v>
      </c>
      <c r="H19" s="98">
        <f>SUM(H16:H18)</f>
        <v>1412540.4679999999</v>
      </c>
      <c r="I19" s="98"/>
      <c r="J19" s="100"/>
    </row>
    <row r="20" spans="1:10" s="5" customFormat="1" ht="11.25">
      <c r="E20" s="17"/>
      <c r="F20" s="17"/>
      <c r="G20" s="17"/>
      <c r="H20" s="17"/>
      <c r="I20" s="17"/>
    </row>
    <row r="21" spans="1:10" s="5" customFormat="1" ht="11.25"/>
    <row r="22" spans="1:10" s="5" customFormat="1" ht="11.25"/>
    <row r="23" spans="1:10" s="5" customFormat="1" ht="11.25">
      <c r="H23" s="58"/>
    </row>
    <row r="24" spans="1:10" s="5" customFormat="1" ht="11.25"/>
  </sheetData>
  <mergeCells count="15">
    <mergeCell ref="C6:E8"/>
    <mergeCell ref="F6:H8"/>
    <mergeCell ref="I6:J8"/>
    <mergeCell ref="A11:B11"/>
    <mergeCell ref="A12:B12"/>
    <mergeCell ref="A9:B9"/>
    <mergeCell ref="C9:F9"/>
    <mergeCell ref="A10:B10"/>
    <mergeCell ref="A1:B8"/>
    <mergeCell ref="C1:H5"/>
    <mergeCell ref="I1:J1"/>
    <mergeCell ref="I2:J2"/>
    <mergeCell ref="I3:J3"/>
    <mergeCell ref="I4:J4"/>
    <mergeCell ref="I5:J5"/>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M1119"/>
  <sheetViews>
    <sheetView showGridLines="0" topLeftCell="A11" zoomScale="75" workbookViewId="0">
      <selection activeCell="C19" sqref="C19"/>
    </sheetView>
  </sheetViews>
  <sheetFormatPr baseColWidth="10" defaultRowHeight="12.75"/>
  <cols>
    <col min="1" max="1" width="5.5703125" style="4" customWidth="1"/>
    <col min="2" max="2" width="27.28515625" style="4" customWidth="1"/>
    <col min="3" max="3" width="16.7109375" style="4" customWidth="1"/>
    <col min="4" max="4" width="7.140625" style="4" customWidth="1"/>
    <col min="5" max="5" width="7.28515625" style="4" customWidth="1"/>
    <col min="6" max="6" width="8.28515625" style="4" customWidth="1"/>
    <col min="7" max="7" width="15.7109375" style="4" customWidth="1"/>
    <col min="8" max="8" width="15.42578125" style="4" customWidth="1"/>
    <col min="9" max="9" width="14.5703125" style="4" customWidth="1"/>
    <col min="10" max="10" width="11.42578125" style="4"/>
    <col min="11" max="11" width="17.42578125" style="4" customWidth="1"/>
    <col min="12" max="12" width="11.42578125" style="4"/>
    <col min="13" max="13" width="12.7109375" style="4" bestFit="1" customWidth="1"/>
    <col min="14" max="16384" width="11.42578125" style="4"/>
  </cols>
  <sheetData>
    <row r="1" spans="1:11" ht="12.75" customHeight="1">
      <c r="A1" s="270"/>
      <c r="B1" s="271"/>
      <c r="C1" s="276" t="s">
        <v>157</v>
      </c>
      <c r="D1" s="277"/>
      <c r="E1" s="277"/>
      <c r="F1" s="277"/>
      <c r="G1" s="277"/>
      <c r="H1" s="277"/>
      <c r="I1" s="282" t="s">
        <v>311</v>
      </c>
      <c r="J1" s="282"/>
      <c r="K1" s="89"/>
    </row>
    <row r="2" spans="1:11" ht="16.5" customHeight="1">
      <c r="A2" s="272"/>
      <c r="B2" s="273"/>
      <c r="C2" s="278"/>
      <c r="D2" s="279"/>
      <c r="E2" s="279"/>
      <c r="F2" s="279"/>
      <c r="G2" s="279"/>
      <c r="H2" s="279"/>
      <c r="I2" s="282" t="s">
        <v>312</v>
      </c>
      <c r="J2" s="282"/>
      <c r="K2" s="89"/>
    </row>
    <row r="3" spans="1:11" ht="15.75" customHeight="1">
      <c r="A3" s="272"/>
      <c r="B3" s="273"/>
      <c r="C3" s="278"/>
      <c r="D3" s="279"/>
      <c r="E3" s="279"/>
      <c r="F3" s="279"/>
      <c r="G3" s="279"/>
      <c r="H3" s="279"/>
      <c r="I3" s="282" t="s">
        <v>313</v>
      </c>
      <c r="J3" s="282"/>
      <c r="K3" s="89"/>
    </row>
    <row r="4" spans="1:11" ht="15.75" customHeight="1">
      <c r="A4" s="272"/>
      <c r="B4" s="273"/>
      <c r="C4" s="278"/>
      <c r="D4" s="279"/>
      <c r="E4" s="279"/>
      <c r="F4" s="279"/>
      <c r="G4" s="279"/>
      <c r="H4" s="279"/>
      <c r="I4" s="282" t="s">
        <v>314</v>
      </c>
      <c r="J4" s="282"/>
      <c r="K4" s="89"/>
    </row>
    <row r="5" spans="1:11" ht="15.75" customHeight="1">
      <c r="A5" s="272"/>
      <c r="B5" s="273"/>
      <c r="C5" s="280"/>
      <c r="D5" s="281"/>
      <c r="E5" s="281"/>
      <c r="F5" s="281"/>
      <c r="G5" s="281"/>
      <c r="H5" s="281"/>
      <c r="I5" s="282" t="s">
        <v>315</v>
      </c>
      <c r="J5" s="282"/>
      <c r="K5" s="89"/>
    </row>
    <row r="6" spans="1:11">
      <c r="A6" s="272"/>
      <c r="B6" s="273"/>
      <c r="C6" s="283" t="s">
        <v>316</v>
      </c>
      <c r="D6" s="284"/>
      <c r="E6" s="284"/>
      <c r="F6" s="289" t="s">
        <v>317</v>
      </c>
      <c r="G6" s="290"/>
      <c r="H6" s="290"/>
      <c r="I6" s="291" t="s">
        <v>318</v>
      </c>
      <c r="J6" s="292"/>
      <c r="K6" s="89"/>
    </row>
    <row r="7" spans="1:11" s="13" customFormat="1" ht="19.5" customHeight="1">
      <c r="A7" s="272"/>
      <c r="B7" s="273"/>
      <c r="C7" s="285"/>
      <c r="D7" s="286"/>
      <c r="E7" s="286"/>
      <c r="F7" s="290"/>
      <c r="G7" s="290"/>
      <c r="H7" s="290"/>
      <c r="I7" s="292"/>
      <c r="J7" s="292"/>
      <c r="K7" s="90"/>
    </row>
    <row r="8" spans="1:11" ht="15" customHeight="1">
      <c r="A8" s="274"/>
      <c r="B8" s="275"/>
      <c r="C8" s="287"/>
      <c r="D8" s="288"/>
      <c r="E8" s="288"/>
      <c r="F8" s="290"/>
      <c r="G8" s="290"/>
      <c r="H8" s="290"/>
      <c r="I8" s="292"/>
      <c r="J8" s="292"/>
      <c r="K8" s="91"/>
    </row>
    <row r="9" spans="1:11" s="5" customFormat="1" ht="16.5">
      <c r="A9" s="156" t="s">
        <v>7</v>
      </c>
      <c r="B9" s="156"/>
      <c r="C9" s="348" t="str">
        <f>+'POA-01'!C9:D9</f>
        <v>CALIDAD DEL AGUA</v>
      </c>
      <c r="D9" s="348"/>
      <c r="E9" s="348"/>
      <c r="F9" s="81"/>
      <c r="G9" s="130" t="s">
        <v>118</v>
      </c>
      <c r="H9" s="130"/>
      <c r="I9" s="215">
        <f>+'POA-01'!J10</f>
        <v>1139012</v>
      </c>
    </row>
    <row r="10" spans="1:11" s="5" customFormat="1" ht="16.5">
      <c r="A10" s="336" t="s">
        <v>8</v>
      </c>
      <c r="B10" s="336"/>
      <c r="C10" s="75">
        <f>+'POA-01'!C10</f>
        <v>745055953</v>
      </c>
      <c r="D10" s="81"/>
      <c r="E10" s="81"/>
      <c r="F10" s="81"/>
      <c r="G10" s="81"/>
      <c r="H10" s="81"/>
      <c r="I10" s="81"/>
    </row>
    <row r="11" spans="1:11" s="5" customFormat="1" ht="16.5">
      <c r="A11" s="336" t="s">
        <v>10</v>
      </c>
      <c r="B11" s="336"/>
      <c r="C11" s="77">
        <f>'POA-01'!D11</f>
        <v>0</v>
      </c>
      <c r="D11" s="81"/>
      <c r="E11" s="81"/>
      <c r="F11" s="81"/>
      <c r="G11" s="81"/>
      <c r="H11" s="81"/>
      <c r="I11" s="81"/>
    </row>
    <row r="12" spans="1:11" s="5" customFormat="1" ht="16.5">
      <c r="A12" s="336" t="s">
        <v>9</v>
      </c>
      <c r="B12" s="336"/>
      <c r="C12" s="75">
        <f>+C10</f>
        <v>745055953</v>
      </c>
      <c r="D12" s="81"/>
      <c r="E12" s="81"/>
      <c r="F12" s="81"/>
      <c r="G12" s="81"/>
      <c r="H12" s="81"/>
      <c r="I12" s="81"/>
    </row>
    <row r="13" spans="1:11" s="5" customFormat="1" ht="16.5">
      <c r="A13" s="65"/>
      <c r="B13" s="65"/>
      <c r="C13" s="75"/>
      <c r="D13" s="65"/>
      <c r="E13" s="65"/>
      <c r="F13" s="65"/>
      <c r="G13" s="65"/>
      <c r="H13" s="65"/>
      <c r="I13" s="65"/>
    </row>
    <row r="14" spans="1:11" s="5" customFormat="1" ht="14.25" thickBot="1">
      <c r="A14" s="82" t="s">
        <v>41</v>
      </c>
      <c r="B14" s="82"/>
      <c r="C14" s="82"/>
      <c r="D14" s="82"/>
      <c r="E14" s="82"/>
      <c r="F14" s="82"/>
      <c r="G14" s="82"/>
      <c r="H14" s="82"/>
      <c r="I14" s="83" t="s">
        <v>47</v>
      </c>
    </row>
    <row r="15" spans="1:11" s="5" customFormat="1" ht="13.5">
      <c r="A15" s="298" t="s">
        <v>50</v>
      </c>
      <c r="B15" s="304" t="s">
        <v>16</v>
      </c>
      <c r="C15" s="304" t="s">
        <v>27</v>
      </c>
      <c r="D15" s="354" t="s">
        <v>0</v>
      </c>
      <c r="E15" s="355"/>
      <c r="F15" s="356"/>
      <c r="G15" s="346" t="s">
        <v>44</v>
      </c>
      <c r="H15" s="346" t="s">
        <v>43</v>
      </c>
      <c r="I15" s="322" t="s">
        <v>3</v>
      </c>
    </row>
    <row r="16" spans="1:11" s="5" customFormat="1" ht="18.75" thickBot="1">
      <c r="A16" s="299"/>
      <c r="B16" s="305"/>
      <c r="C16" s="305"/>
      <c r="D16" s="121" t="s">
        <v>42</v>
      </c>
      <c r="E16" s="121" t="s">
        <v>4</v>
      </c>
      <c r="F16" s="121" t="s">
        <v>5</v>
      </c>
      <c r="G16" s="347"/>
      <c r="H16" s="347"/>
      <c r="I16" s="323"/>
    </row>
    <row r="17" spans="1:13" s="5" customFormat="1" ht="13.5">
      <c r="A17" s="350" t="s">
        <v>45</v>
      </c>
      <c r="B17" s="350"/>
      <c r="C17" s="350"/>
      <c r="D17" s="350"/>
      <c r="E17" s="350"/>
      <c r="F17" s="350"/>
      <c r="G17" s="350"/>
      <c r="H17" s="350"/>
      <c r="I17" s="350"/>
    </row>
    <row r="18" spans="1:13" s="5" customFormat="1" ht="81">
      <c r="A18" s="96"/>
      <c r="B18" s="216" t="s">
        <v>324</v>
      </c>
      <c r="C18" s="111">
        <v>36000000</v>
      </c>
      <c r="D18" s="68" t="s">
        <v>57</v>
      </c>
      <c r="E18" s="68" t="s">
        <v>59</v>
      </c>
      <c r="F18" s="68">
        <v>3</v>
      </c>
      <c r="G18" s="216" t="s">
        <v>215</v>
      </c>
      <c r="H18" s="216" t="s">
        <v>214</v>
      </c>
      <c r="I18" s="68" t="s">
        <v>216</v>
      </c>
    </row>
    <row r="19" spans="1:13" s="5" customFormat="1" ht="13.5">
      <c r="A19" s="351" t="s">
        <v>31</v>
      </c>
      <c r="B19" s="351"/>
      <c r="C19" s="153">
        <f>SUM(C18:C18)</f>
        <v>36000000</v>
      </c>
      <c r="D19" s="97"/>
      <c r="E19" s="97"/>
      <c r="F19" s="97"/>
      <c r="G19" s="97"/>
      <c r="H19" s="97"/>
      <c r="I19" s="97"/>
    </row>
    <row r="20" spans="1:13" s="5" customFormat="1" ht="13.5" customHeight="1">
      <c r="A20" s="352" t="s">
        <v>46</v>
      </c>
      <c r="B20" s="353"/>
      <c r="C20" s="97"/>
      <c r="D20" s="97"/>
      <c r="E20" s="97"/>
      <c r="F20" s="97"/>
      <c r="G20" s="97"/>
      <c r="H20" s="97"/>
      <c r="I20" s="97"/>
      <c r="K20" s="181"/>
    </row>
    <row r="21" spans="1:13" s="5" customFormat="1" ht="40.5">
      <c r="A21" s="68">
        <v>1</v>
      </c>
      <c r="B21" s="188" t="s">
        <v>217</v>
      </c>
      <c r="C21" s="218">
        <v>8000000</v>
      </c>
      <c r="D21" s="154" t="s">
        <v>64</v>
      </c>
      <c r="E21" s="154" t="s">
        <v>65</v>
      </c>
      <c r="F21" s="68">
        <v>2</v>
      </c>
      <c r="G21" s="96"/>
      <c r="H21" s="188" t="s">
        <v>219</v>
      </c>
      <c r="I21" s="68" t="s">
        <v>216</v>
      </c>
      <c r="K21" s="176"/>
      <c r="M21" s="182"/>
    </row>
    <row r="22" spans="1:13" s="5" customFormat="1" ht="40.5">
      <c r="A22" s="68">
        <v>2</v>
      </c>
      <c r="B22" s="188" t="s">
        <v>218</v>
      </c>
      <c r="C22" s="218">
        <v>2500000</v>
      </c>
      <c r="D22" s="154" t="s">
        <v>57</v>
      </c>
      <c r="E22" s="154" t="s">
        <v>57</v>
      </c>
      <c r="F22" s="68">
        <v>1</v>
      </c>
      <c r="G22" s="96"/>
      <c r="H22" s="188" t="s">
        <v>220</v>
      </c>
      <c r="I22" s="68" t="s">
        <v>216</v>
      </c>
      <c r="J22" s="179"/>
      <c r="K22" s="176"/>
    </row>
    <row r="23" spans="1:13" s="5" customFormat="1" ht="40.5">
      <c r="A23" s="68">
        <v>3</v>
      </c>
      <c r="B23" s="188" t="s">
        <v>307</v>
      </c>
      <c r="C23" s="218">
        <v>270000000</v>
      </c>
      <c r="D23" s="154" t="s">
        <v>57</v>
      </c>
      <c r="E23" s="154" t="s">
        <v>66</v>
      </c>
      <c r="F23" s="68">
        <v>10</v>
      </c>
      <c r="G23" s="97"/>
      <c r="H23" s="188" t="s">
        <v>221</v>
      </c>
      <c r="I23" s="68" t="s">
        <v>216</v>
      </c>
      <c r="J23" s="179"/>
      <c r="K23" s="176"/>
      <c r="L23" s="17"/>
    </row>
    <row r="24" spans="1:13" s="5" customFormat="1" ht="40.5">
      <c r="A24" s="93">
        <v>4</v>
      </c>
      <c r="B24" s="188" t="s">
        <v>309</v>
      </c>
      <c r="C24" s="218">
        <v>3000000</v>
      </c>
      <c r="D24" s="154" t="s">
        <v>58</v>
      </c>
      <c r="E24" s="154" t="s">
        <v>58</v>
      </c>
      <c r="F24" s="68">
        <v>1</v>
      </c>
      <c r="G24" s="97"/>
      <c r="H24" s="188" t="s">
        <v>214</v>
      </c>
      <c r="I24" s="68" t="s">
        <v>216</v>
      </c>
      <c r="J24" s="179"/>
      <c r="K24" s="176"/>
    </row>
    <row r="25" spans="1:13" s="5" customFormat="1" ht="13.5" hidden="1">
      <c r="A25" s="93">
        <v>5</v>
      </c>
      <c r="B25" s="188"/>
      <c r="C25" s="217"/>
      <c r="D25" s="154"/>
      <c r="E25" s="154"/>
      <c r="F25" s="68"/>
      <c r="G25" s="97"/>
      <c r="H25" s="188"/>
      <c r="I25" s="68"/>
      <c r="J25" s="179"/>
      <c r="K25" s="176"/>
    </row>
    <row r="26" spans="1:13" s="5" customFormat="1" ht="13.5" hidden="1">
      <c r="A26" s="93">
        <v>6</v>
      </c>
      <c r="B26" s="96"/>
      <c r="C26" s="177"/>
      <c r="D26" s="154"/>
      <c r="E26" s="154"/>
      <c r="F26" s="68"/>
      <c r="G26" s="97"/>
      <c r="H26" s="188"/>
      <c r="I26" s="68"/>
      <c r="K26" s="176"/>
      <c r="L26" s="17"/>
    </row>
    <row r="27" spans="1:13" s="5" customFormat="1" ht="13.5" hidden="1">
      <c r="A27" s="68">
        <v>7</v>
      </c>
      <c r="B27" s="96"/>
      <c r="C27" s="177"/>
      <c r="D27" s="154"/>
      <c r="E27" s="154"/>
      <c r="F27" s="68"/>
      <c r="G27" s="97"/>
      <c r="H27" s="96"/>
      <c r="I27" s="68"/>
      <c r="J27" s="17"/>
      <c r="K27" s="176"/>
      <c r="L27" s="17"/>
    </row>
    <row r="28" spans="1:13" s="5" customFormat="1" ht="13.5" hidden="1">
      <c r="A28" s="68">
        <v>8</v>
      </c>
      <c r="B28" s="96"/>
      <c r="C28" s="178"/>
      <c r="D28" s="154"/>
      <c r="E28" s="154"/>
      <c r="F28" s="68"/>
      <c r="G28" s="97"/>
      <c r="H28" s="96"/>
      <c r="I28" s="68"/>
      <c r="J28" s="179"/>
      <c r="K28" s="176"/>
      <c r="L28" s="17"/>
    </row>
    <row r="29" spans="1:13" s="5" customFormat="1" ht="13.5" hidden="1">
      <c r="A29" s="68">
        <v>9</v>
      </c>
      <c r="B29" s="96"/>
      <c r="C29" s="178"/>
      <c r="D29" s="154"/>
      <c r="E29" s="154"/>
      <c r="F29" s="68"/>
      <c r="G29" s="97"/>
      <c r="H29" s="97"/>
      <c r="I29" s="68"/>
      <c r="K29" s="176"/>
    </row>
    <row r="30" spans="1:13" s="5" customFormat="1" ht="13.5" hidden="1">
      <c r="A30" s="93">
        <v>10</v>
      </c>
      <c r="B30" s="69"/>
      <c r="C30" s="99"/>
      <c r="D30" s="175"/>
      <c r="E30" s="175"/>
      <c r="F30" s="93"/>
      <c r="G30" s="97"/>
      <c r="H30" s="97"/>
      <c r="I30" s="93"/>
      <c r="J30" s="179"/>
      <c r="K30" s="176"/>
    </row>
    <row r="31" spans="1:13" s="5" customFormat="1" ht="13.5">
      <c r="A31" s="349" t="s">
        <v>31</v>
      </c>
      <c r="B31" s="349"/>
      <c r="C31" s="123">
        <f>SUM(C21:C30)</f>
        <v>283500000</v>
      </c>
      <c r="D31" s="122"/>
      <c r="E31" s="122"/>
      <c r="F31" s="122"/>
      <c r="G31" s="119"/>
      <c r="H31" s="119"/>
      <c r="I31" s="119"/>
      <c r="J31" s="17"/>
      <c r="K31" s="180"/>
      <c r="L31" s="17"/>
      <c r="M31" s="179"/>
    </row>
    <row r="32" spans="1:13" s="5" customFormat="1" ht="11.25">
      <c r="A32" s="11"/>
      <c r="B32" s="11"/>
      <c r="C32" s="11"/>
      <c r="D32" s="11"/>
      <c r="E32" s="11"/>
      <c r="F32" s="11"/>
      <c r="G32" s="11"/>
      <c r="H32" s="11"/>
      <c r="I32" s="11"/>
    </row>
    <row r="33" spans="1:3" s="5" customFormat="1" ht="11.25">
      <c r="C33" s="176"/>
    </row>
    <row r="34" spans="1:3" s="5" customFormat="1" ht="11.25"/>
    <row r="35" spans="1:3" s="5" customFormat="1" ht="11.25">
      <c r="A35" s="59"/>
      <c r="B35" s="59"/>
    </row>
    <row r="36" spans="1:3" s="5" customFormat="1" ht="11.25"/>
    <row r="37" spans="1:3" s="5" customFormat="1" ht="11.25">
      <c r="C37" s="17" t="s">
        <v>161</v>
      </c>
    </row>
    <row r="38" spans="1:3" s="5" customFormat="1" ht="11.25"/>
    <row r="39" spans="1:3" s="5" customFormat="1" ht="11.25"/>
    <row r="40" spans="1:3" s="5" customFormat="1" ht="11.25"/>
    <row r="41" spans="1:3" s="5" customFormat="1" ht="11.25"/>
    <row r="42" spans="1:3" s="5" customFormat="1" ht="11.25"/>
    <row r="43" spans="1:3" s="5" customFormat="1" ht="11.25"/>
    <row r="44" spans="1:3" s="5" customFormat="1" ht="11.25"/>
    <row r="45" spans="1:3" s="5" customFormat="1" ht="11.25"/>
    <row r="46" spans="1:3" s="5" customFormat="1" ht="11.25"/>
    <row r="47" spans="1:3" s="5" customFormat="1" ht="11.25"/>
    <row r="48" spans="1:3" s="5" customFormat="1" ht="11.25"/>
    <row r="49" s="5" customFormat="1" ht="11.25"/>
    <row r="50" s="5" customFormat="1" ht="11.25"/>
    <row r="51" s="5" customFormat="1" ht="11.25"/>
    <row r="52" s="5" customFormat="1" ht="11.25"/>
    <row r="53" s="5" customFormat="1" ht="11.25"/>
    <row r="54" s="5" customFormat="1" ht="11.25"/>
    <row r="55" s="5" customFormat="1" ht="11.25"/>
    <row r="56" s="5" customFormat="1" ht="11.25"/>
    <row r="57" s="5" customFormat="1" ht="11.25"/>
    <row r="58" s="5" customFormat="1" ht="11.25"/>
    <row r="59" s="5" customFormat="1" ht="11.25"/>
    <row r="60" s="5" customFormat="1" ht="11.25"/>
    <row r="61" s="5" customFormat="1" ht="11.25"/>
    <row r="62" s="5" customFormat="1" ht="11.25"/>
    <row r="63" s="5" customFormat="1" ht="11.25"/>
    <row r="64" s="5" customFormat="1" ht="11.25"/>
    <row r="65" s="5" customFormat="1" ht="11.25"/>
    <row r="66" s="5" customFormat="1" ht="11.25"/>
    <row r="67" s="5" customFormat="1" ht="11.25"/>
    <row r="68" s="5" customFormat="1" ht="11.25"/>
    <row r="69" s="5" customFormat="1" ht="11.25"/>
    <row r="70" s="5" customFormat="1" ht="11.25"/>
    <row r="71" s="5" customFormat="1" ht="11.25"/>
    <row r="72" s="5" customFormat="1" ht="11.25"/>
    <row r="73" s="5" customFormat="1" ht="11.25"/>
    <row r="74" s="5" customFormat="1" ht="11.25"/>
    <row r="75" s="5" customFormat="1" ht="11.25"/>
    <row r="76" s="5" customFormat="1" ht="11.25"/>
    <row r="77" s="5" customFormat="1" ht="11.25"/>
    <row r="78" s="5" customFormat="1" ht="11.25"/>
    <row r="79" s="5" customFormat="1" ht="11.25"/>
    <row r="80" s="5" customFormat="1" ht="11.25"/>
    <row r="81" s="5" customFormat="1" ht="11.25"/>
    <row r="82" s="5" customFormat="1" ht="11.25"/>
    <row r="83" s="5" customFormat="1" ht="11.25"/>
    <row r="84" s="5" customFormat="1" ht="11.25"/>
    <row r="85" s="5" customFormat="1" ht="11.25"/>
    <row r="86" s="5" customFormat="1" ht="11.25"/>
    <row r="87" s="5" customFormat="1" ht="11.25"/>
    <row r="88" s="5" customFormat="1" ht="11.25"/>
    <row r="89" s="5" customFormat="1" ht="11.25"/>
    <row r="90" s="5" customFormat="1" ht="11.25"/>
    <row r="91" s="5" customFormat="1" ht="11.25"/>
    <row r="92" s="5" customFormat="1" ht="11.25"/>
    <row r="93" s="5" customFormat="1" ht="11.25"/>
    <row r="94" s="5" customFormat="1" ht="11.25"/>
    <row r="95" s="5" customFormat="1" ht="11.25"/>
    <row r="96" s="5" customFormat="1" ht="11.25"/>
    <row r="97" s="5" customFormat="1" ht="11.25"/>
    <row r="98" s="5" customFormat="1" ht="11.25"/>
    <row r="99" s="5" customFormat="1" ht="11.25"/>
    <row r="100" s="5" customFormat="1" ht="11.25"/>
    <row r="101" s="5" customFormat="1" ht="11.25"/>
    <row r="102" s="5" customFormat="1" ht="11.25"/>
    <row r="103" s="5" customFormat="1" ht="11.25"/>
    <row r="104" s="5" customFormat="1" ht="11.25"/>
    <row r="105" s="5" customFormat="1" ht="11.25"/>
    <row r="106" s="5" customFormat="1" ht="11.25"/>
    <row r="107" s="5" customFormat="1" ht="11.25"/>
    <row r="108" s="5" customFormat="1" ht="11.25"/>
    <row r="109" s="5" customFormat="1" ht="11.25"/>
    <row r="110" s="5" customFormat="1" ht="11.25"/>
    <row r="111" s="5" customFormat="1" ht="11.25"/>
    <row r="112" s="5" customFormat="1" ht="11.25"/>
    <row r="113" s="5" customFormat="1" ht="11.25"/>
    <row r="114" s="5" customFormat="1" ht="11.25"/>
    <row r="115" s="5" customFormat="1" ht="11.25"/>
    <row r="116" s="5" customFormat="1" ht="11.25"/>
    <row r="117" s="5" customFormat="1" ht="11.25"/>
    <row r="118" s="5" customFormat="1" ht="11.25"/>
    <row r="119" s="5" customFormat="1" ht="11.25"/>
    <row r="120" s="5" customFormat="1" ht="11.25"/>
    <row r="121" s="5" customFormat="1" ht="11.25"/>
    <row r="122" s="5" customFormat="1" ht="11.25"/>
    <row r="123" s="5" customFormat="1" ht="11.25"/>
    <row r="124" s="5" customFormat="1" ht="11.25"/>
    <row r="125" s="5" customFormat="1" ht="11.25"/>
    <row r="126" s="5" customFormat="1" ht="11.25"/>
    <row r="127" s="5" customFormat="1" ht="11.25"/>
    <row r="128" s="5" customFormat="1" ht="11.25"/>
    <row r="129" s="5" customFormat="1" ht="11.25"/>
    <row r="130" s="5" customFormat="1" ht="11.25"/>
    <row r="131" s="5" customFormat="1" ht="11.25"/>
    <row r="132" s="5" customFormat="1" ht="11.25"/>
    <row r="133" s="5" customFormat="1" ht="11.25"/>
    <row r="134" s="5" customFormat="1" ht="11.25"/>
    <row r="135" s="5" customFormat="1" ht="11.25"/>
    <row r="136" s="5" customFormat="1" ht="11.25"/>
    <row r="137" s="5" customFormat="1" ht="11.25"/>
    <row r="138" s="5" customFormat="1" ht="11.25"/>
    <row r="139" s="5" customFormat="1" ht="11.25"/>
    <row r="140" s="5" customFormat="1" ht="11.25"/>
    <row r="141" s="5" customFormat="1" ht="11.25"/>
    <row r="142" s="5" customFormat="1" ht="11.25"/>
    <row r="143" s="5" customFormat="1" ht="11.25"/>
    <row r="144" s="5" customFormat="1" ht="11.25"/>
    <row r="145" s="5" customFormat="1" ht="11.25"/>
    <row r="146" s="5" customFormat="1" ht="11.25"/>
    <row r="147" s="5" customFormat="1" ht="11.25"/>
    <row r="148" s="5" customFormat="1" ht="11.25"/>
    <row r="149" s="5" customFormat="1" ht="11.25"/>
    <row r="150" s="5" customFormat="1" ht="11.25"/>
    <row r="151" s="5" customFormat="1" ht="11.25"/>
    <row r="152" s="5" customFormat="1" ht="11.25"/>
    <row r="153" s="5" customFormat="1" ht="11.25"/>
    <row r="154" s="5" customFormat="1" ht="11.25"/>
    <row r="155" s="5" customFormat="1" ht="11.25"/>
    <row r="156" s="5" customFormat="1" ht="11.25"/>
    <row r="157" s="5" customFormat="1" ht="11.25"/>
    <row r="158" s="5" customFormat="1" ht="11.25"/>
    <row r="159" s="5" customFormat="1" ht="11.25"/>
    <row r="160" s="5" customFormat="1" ht="11.25"/>
    <row r="161" s="5" customFormat="1" ht="11.25"/>
    <row r="162" s="5" customFormat="1" ht="11.25"/>
    <row r="163" s="5" customFormat="1" ht="11.25"/>
    <row r="164" s="5" customFormat="1" ht="11.25"/>
    <row r="165" s="5" customFormat="1" ht="11.25"/>
    <row r="166" s="5" customFormat="1" ht="11.25"/>
    <row r="167" s="5" customFormat="1" ht="11.25"/>
    <row r="168" s="5" customFormat="1" ht="11.25"/>
    <row r="169" s="5" customFormat="1" ht="11.25"/>
    <row r="170" s="5" customFormat="1" ht="11.25"/>
    <row r="171" s="5" customFormat="1" ht="11.25"/>
    <row r="172" s="5" customFormat="1" ht="11.25"/>
    <row r="173" s="5" customFormat="1" ht="11.25"/>
    <row r="174" s="5" customFormat="1" ht="11.25"/>
    <row r="175" s="5" customFormat="1" ht="11.25"/>
    <row r="176" s="5" customFormat="1" ht="11.25"/>
    <row r="177" s="5" customFormat="1" ht="11.25"/>
    <row r="178" s="5" customFormat="1" ht="11.25"/>
    <row r="179" s="5" customFormat="1" ht="11.25"/>
    <row r="180" s="5" customFormat="1" ht="11.25"/>
    <row r="181" s="5" customFormat="1" ht="11.25"/>
    <row r="182" s="5" customFormat="1" ht="11.25"/>
    <row r="183" s="5" customFormat="1" ht="11.25"/>
    <row r="184" s="5" customFormat="1" ht="11.25"/>
    <row r="185" s="5" customFormat="1" ht="11.25"/>
    <row r="186" s="5" customFormat="1" ht="11.25"/>
    <row r="187" s="5" customFormat="1" ht="11.25"/>
    <row r="188" s="5" customFormat="1" ht="11.25"/>
    <row r="189" s="5" customFormat="1" ht="11.25"/>
    <row r="190" s="5" customFormat="1" ht="11.25"/>
    <row r="191" s="5" customFormat="1" ht="11.25"/>
    <row r="192" s="5" customFormat="1" ht="11.25"/>
    <row r="193" s="5" customFormat="1" ht="11.25"/>
    <row r="194" s="5" customFormat="1" ht="11.25"/>
    <row r="195" s="5" customFormat="1" ht="11.25"/>
    <row r="196" s="5" customFormat="1" ht="11.25"/>
    <row r="197" s="5" customFormat="1" ht="11.25"/>
    <row r="198" s="5" customFormat="1" ht="11.25"/>
    <row r="199" s="5" customFormat="1" ht="11.25"/>
    <row r="200" s="5" customFormat="1" ht="11.25"/>
    <row r="201" s="5" customFormat="1" ht="11.25"/>
    <row r="202" s="5" customFormat="1" ht="11.25"/>
    <row r="203" s="5" customFormat="1" ht="11.25"/>
    <row r="204" s="5" customFormat="1" ht="11.25"/>
    <row r="205" s="5" customFormat="1" ht="11.25"/>
    <row r="206" s="5" customFormat="1" ht="11.25"/>
    <row r="207" s="5" customFormat="1" ht="11.25"/>
    <row r="208" s="5" customFormat="1" ht="11.25"/>
    <row r="209" s="5" customFormat="1" ht="11.25"/>
    <row r="210" s="5" customFormat="1" ht="11.25"/>
    <row r="211" s="5" customFormat="1" ht="11.25"/>
    <row r="212" s="5" customFormat="1" ht="11.25"/>
    <row r="213" s="5" customFormat="1" ht="11.25"/>
    <row r="214" s="5" customFormat="1" ht="11.25"/>
    <row r="215" s="5" customFormat="1" ht="11.25"/>
    <row r="216" s="5" customFormat="1" ht="11.25"/>
    <row r="217" s="5" customFormat="1" ht="11.25"/>
    <row r="218" s="5" customFormat="1" ht="11.25"/>
    <row r="219" s="5" customFormat="1" ht="11.25"/>
    <row r="220" s="5" customFormat="1" ht="11.25"/>
    <row r="221" s="5" customFormat="1" ht="11.25"/>
    <row r="222" s="5" customFormat="1" ht="11.25"/>
    <row r="223" s="5" customFormat="1" ht="11.25"/>
    <row r="224" s="5" customFormat="1" ht="11.25"/>
    <row r="225" s="5" customFormat="1" ht="11.25"/>
    <row r="226" s="5" customFormat="1" ht="11.25"/>
    <row r="227" s="5" customFormat="1" ht="11.25"/>
    <row r="228" s="5" customFormat="1" ht="11.25"/>
    <row r="229" s="5" customFormat="1" ht="11.25"/>
    <row r="230" s="5" customFormat="1" ht="11.25"/>
    <row r="231" s="5" customFormat="1" ht="11.25"/>
    <row r="232" s="5" customFormat="1" ht="11.25"/>
    <row r="233" s="5" customFormat="1" ht="11.25"/>
    <row r="234" s="5" customFormat="1" ht="11.25"/>
    <row r="235" s="5" customFormat="1" ht="11.25"/>
    <row r="236" s="5" customFormat="1" ht="11.25"/>
    <row r="237" s="5" customFormat="1" ht="11.25"/>
    <row r="238" s="5" customFormat="1" ht="11.25"/>
    <row r="239" s="5" customFormat="1" ht="11.25"/>
    <row r="240" s="5" customFormat="1" ht="11.25"/>
    <row r="241" s="5" customFormat="1" ht="11.25"/>
    <row r="242" s="5" customFormat="1" ht="11.25"/>
    <row r="243" s="5" customFormat="1" ht="11.25"/>
    <row r="244" s="5" customFormat="1" ht="11.25"/>
    <row r="245" s="5" customFormat="1" ht="11.25"/>
    <row r="246" s="5" customFormat="1" ht="11.25"/>
    <row r="247" s="5" customFormat="1" ht="11.25"/>
    <row r="248" s="5" customFormat="1" ht="11.25"/>
    <row r="249" s="5" customFormat="1" ht="11.25"/>
    <row r="250" s="5" customFormat="1" ht="11.25"/>
    <row r="251" s="5" customFormat="1" ht="11.25"/>
    <row r="252" s="5" customFormat="1" ht="11.25"/>
    <row r="253" s="5" customFormat="1" ht="11.25"/>
    <row r="254" s="5" customFormat="1" ht="11.25"/>
    <row r="255" s="5" customFormat="1" ht="11.25"/>
    <row r="256" s="5" customFormat="1" ht="11.25"/>
    <row r="257" s="5" customFormat="1" ht="11.25"/>
    <row r="258" s="5" customFormat="1" ht="11.25"/>
    <row r="259" s="5" customFormat="1" ht="11.25"/>
    <row r="260" s="5" customFormat="1" ht="11.25"/>
    <row r="261" s="5" customFormat="1" ht="11.25"/>
    <row r="262" s="5" customFormat="1" ht="11.25"/>
    <row r="263" s="5" customFormat="1" ht="11.25"/>
    <row r="264" s="5" customFormat="1" ht="11.25"/>
    <row r="265" s="5" customFormat="1" ht="11.25"/>
    <row r="266" s="5" customFormat="1" ht="11.25"/>
    <row r="267" s="5" customFormat="1" ht="11.25"/>
    <row r="268" s="5" customFormat="1" ht="11.25"/>
    <row r="269" s="5" customFormat="1" ht="11.25"/>
    <row r="270" s="5" customFormat="1" ht="11.25"/>
    <row r="271" s="5" customFormat="1" ht="11.25"/>
    <row r="272" s="5" customFormat="1" ht="11.25"/>
    <row r="273" s="5" customFormat="1" ht="11.25"/>
    <row r="274" s="5" customFormat="1" ht="11.25"/>
    <row r="275" s="5" customFormat="1" ht="11.25"/>
    <row r="276" s="5" customFormat="1" ht="11.25"/>
    <row r="277" s="5" customFormat="1" ht="11.25"/>
    <row r="278" s="5" customFormat="1" ht="11.25"/>
    <row r="279" s="5" customFormat="1" ht="11.25"/>
    <row r="280" s="5" customFormat="1" ht="11.25"/>
    <row r="281" s="5" customFormat="1" ht="11.25"/>
    <row r="282" s="5" customFormat="1" ht="11.25"/>
    <row r="283" s="5" customFormat="1" ht="11.25"/>
    <row r="284" s="5" customFormat="1" ht="11.25"/>
    <row r="285" s="5" customFormat="1" ht="11.25"/>
    <row r="286" s="5" customFormat="1" ht="11.25"/>
    <row r="287" s="5" customFormat="1" ht="11.25"/>
    <row r="288" s="5" customFormat="1" ht="11.25"/>
    <row r="289" s="5" customFormat="1" ht="11.25"/>
    <row r="290" s="5" customFormat="1" ht="11.25"/>
    <row r="291" s="5" customFormat="1" ht="11.25"/>
    <row r="292" s="5" customFormat="1" ht="11.25"/>
    <row r="293" s="5" customFormat="1" ht="11.25"/>
    <row r="294" s="5" customFormat="1" ht="11.25"/>
    <row r="295" s="5" customFormat="1" ht="11.25"/>
    <row r="296" s="5" customFormat="1" ht="11.25"/>
    <row r="297" s="5" customFormat="1" ht="11.25"/>
    <row r="298" s="5" customFormat="1" ht="11.25"/>
    <row r="299" s="5" customFormat="1" ht="11.25"/>
    <row r="300" s="5" customFormat="1" ht="11.25"/>
    <row r="301" s="5" customFormat="1" ht="11.25"/>
    <row r="302" s="5" customFormat="1" ht="11.25"/>
    <row r="303" s="5" customFormat="1" ht="11.25"/>
    <row r="304" s="5" customFormat="1" ht="11.25"/>
    <row r="305" s="5" customFormat="1" ht="11.25"/>
    <row r="306" s="5" customFormat="1" ht="11.25"/>
    <row r="307" s="5" customFormat="1" ht="11.25"/>
    <row r="308" s="5" customFormat="1" ht="11.25"/>
    <row r="309" s="5" customFormat="1" ht="11.25"/>
    <row r="310" s="5" customFormat="1" ht="11.25"/>
    <row r="311" s="5" customFormat="1" ht="11.25"/>
    <row r="312" s="5" customFormat="1" ht="11.25"/>
    <row r="313" s="5" customFormat="1" ht="11.25"/>
    <row r="314" s="5" customFormat="1" ht="11.25"/>
    <row r="315" s="5" customFormat="1" ht="11.25"/>
    <row r="316" s="5" customFormat="1" ht="11.25"/>
    <row r="317" s="5" customFormat="1" ht="11.25"/>
    <row r="318" s="5" customFormat="1" ht="11.25"/>
    <row r="319" s="5" customFormat="1" ht="11.25"/>
    <row r="320" s="5" customFormat="1" ht="11.25"/>
    <row r="321" s="5" customFormat="1" ht="11.25"/>
    <row r="322" s="5" customFormat="1" ht="11.25"/>
    <row r="323" s="5" customFormat="1" ht="11.25"/>
    <row r="324" s="5" customFormat="1" ht="11.25"/>
    <row r="325" s="5" customFormat="1" ht="11.25"/>
    <row r="326" s="5" customFormat="1" ht="11.25"/>
    <row r="327" s="5" customFormat="1" ht="11.25"/>
    <row r="328" s="5" customFormat="1" ht="11.25"/>
    <row r="329" s="5" customFormat="1" ht="11.25"/>
    <row r="330" s="5" customFormat="1" ht="11.25"/>
    <row r="331" s="5" customFormat="1" ht="11.25"/>
    <row r="332" s="5" customFormat="1" ht="11.25"/>
    <row r="333" s="5" customFormat="1" ht="11.25"/>
    <row r="334" s="5" customFormat="1" ht="11.25"/>
    <row r="335" s="5" customFormat="1" ht="11.25"/>
    <row r="336" s="5" customFormat="1" ht="11.25"/>
    <row r="337" s="5" customFormat="1" ht="11.25"/>
    <row r="338" s="5" customFormat="1" ht="11.25"/>
    <row r="339" s="5" customFormat="1" ht="11.25"/>
    <row r="340" s="5" customFormat="1" ht="11.25"/>
    <row r="341" s="5" customFormat="1" ht="11.25"/>
    <row r="342" s="5" customFormat="1" ht="11.25"/>
    <row r="343" s="5" customFormat="1" ht="11.25"/>
    <row r="344" s="5" customFormat="1" ht="11.25"/>
    <row r="345" s="5" customFormat="1" ht="11.25"/>
    <row r="346" s="5" customFormat="1" ht="11.25"/>
    <row r="347" s="5" customFormat="1" ht="11.25"/>
    <row r="348" s="5" customFormat="1" ht="11.25"/>
    <row r="349" s="5" customFormat="1" ht="11.25"/>
    <row r="350" s="5" customFormat="1" ht="11.25"/>
    <row r="351" s="5" customFormat="1" ht="11.25"/>
    <row r="352" s="5" customFormat="1" ht="11.25"/>
    <row r="353" s="5" customFormat="1" ht="11.25"/>
    <row r="354" s="5" customFormat="1" ht="11.25"/>
    <row r="355" s="5" customFormat="1" ht="11.25"/>
    <row r="356" s="5" customFormat="1" ht="11.25"/>
    <row r="357" s="5" customFormat="1" ht="11.25"/>
    <row r="358" s="5" customFormat="1" ht="11.25"/>
    <row r="359" s="5" customFormat="1" ht="11.25"/>
    <row r="360" s="5" customFormat="1" ht="11.25"/>
    <row r="361" s="5" customFormat="1" ht="11.25"/>
    <row r="362" s="5" customFormat="1" ht="11.25"/>
    <row r="363" s="5" customFormat="1" ht="11.25"/>
    <row r="364" s="5" customFormat="1" ht="11.25"/>
    <row r="365" s="5" customFormat="1" ht="11.25"/>
    <row r="366" s="5" customFormat="1" ht="11.25"/>
    <row r="367" s="5" customFormat="1" ht="11.25"/>
    <row r="368" s="5" customFormat="1" ht="11.25"/>
    <row r="369" s="5" customFormat="1" ht="11.25"/>
    <row r="370" s="5" customFormat="1" ht="11.25"/>
    <row r="371" s="5" customFormat="1" ht="11.25"/>
    <row r="372" s="5" customFormat="1" ht="11.25"/>
    <row r="373" s="5" customFormat="1" ht="11.25"/>
    <row r="374" s="5" customFormat="1" ht="11.25"/>
    <row r="375" s="5" customFormat="1" ht="11.25"/>
    <row r="376" s="5" customFormat="1" ht="11.25"/>
    <row r="377" s="5" customFormat="1" ht="11.25"/>
    <row r="378" s="5" customFormat="1" ht="11.25"/>
    <row r="379" s="5" customFormat="1" ht="11.25"/>
    <row r="380" s="5" customFormat="1" ht="11.25"/>
    <row r="381" s="5" customFormat="1" ht="11.25"/>
    <row r="382" s="5" customFormat="1" ht="11.25"/>
    <row r="383" s="5" customFormat="1" ht="11.25"/>
    <row r="384" s="5" customFormat="1" ht="11.25"/>
    <row r="385" s="5" customFormat="1" ht="11.25"/>
    <row r="386" s="5" customFormat="1" ht="11.25"/>
    <row r="387" s="5" customFormat="1" ht="11.25"/>
    <row r="388" s="5" customFormat="1" ht="11.25"/>
    <row r="389" s="5" customFormat="1" ht="11.25"/>
    <row r="390" s="5" customFormat="1" ht="11.25"/>
    <row r="391" s="5" customFormat="1" ht="11.25"/>
    <row r="392" s="5" customFormat="1" ht="11.25"/>
    <row r="393" s="5" customFormat="1" ht="11.25"/>
    <row r="394" s="5" customFormat="1" ht="11.25"/>
    <row r="395" s="5" customFormat="1" ht="11.25"/>
    <row r="396" s="5" customFormat="1" ht="11.25"/>
    <row r="397" s="5" customFormat="1" ht="11.25"/>
    <row r="398" s="5" customFormat="1" ht="11.25"/>
    <row r="399" s="5" customFormat="1" ht="11.25"/>
    <row r="400" s="5" customFormat="1" ht="11.25"/>
    <row r="401" s="5" customFormat="1" ht="11.25"/>
    <row r="402" s="5" customFormat="1" ht="11.25"/>
    <row r="403" s="5" customFormat="1" ht="11.25"/>
    <row r="404" s="5" customFormat="1" ht="11.25"/>
    <row r="405" s="5" customFormat="1" ht="11.25"/>
    <row r="406" s="5" customFormat="1" ht="11.25"/>
    <row r="407" s="5" customFormat="1" ht="11.25"/>
    <row r="408" s="5" customFormat="1" ht="11.25"/>
    <row r="409" s="5" customFormat="1" ht="11.25"/>
    <row r="410" s="5" customFormat="1" ht="11.25"/>
    <row r="411" s="5" customFormat="1" ht="11.25"/>
    <row r="412" s="5" customFormat="1" ht="11.25"/>
    <row r="413" s="5" customFormat="1" ht="11.25"/>
    <row r="414" s="5" customFormat="1" ht="11.25"/>
    <row r="415" s="5" customFormat="1" ht="11.25"/>
    <row r="416" s="5" customFormat="1" ht="11.25"/>
    <row r="417" s="5" customFormat="1" ht="11.25"/>
    <row r="418" s="5" customFormat="1" ht="11.25"/>
    <row r="419" s="5" customFormat="1" ht="11.25"/>
    <row r="420" s="5" customFormat="1" ht="11.25"/>
    <row r="421" s="5" customFormat="1" ht="11.25"/>
    <row r="422" s="5" customFormat="1" ht="11.25"/>
    <row r="423" s="5" customFormat="1" ht="11.25"/>
    <row r="424" s="5" customFormat="1" ht="11.25"/>
    <row r="425" s="5" customFormat="1" ht="11.25"/>
    <row r="426" s="5" customFormat="1" ht="11.25"/>
    <row r="427" s="5" customFormat="1" ht="11.25"/>
    <row r="428" s="5" customFormat="1" ht="11.25"/>
    <row r="429" s="5" customFormat="1" ht="11.25"/>
    <row r="430" s="5" customFormat="1" ht="11.25"/>
    <row r="431" s="5" customFormat="1" ht="11.25"/>
    <row r="432" s="5" customFormat="1" ht="11.25"/>
    <row r="433" s="5" customFormat="1" ht="11.25"/>
    <row r="434" s="5" customFormat="1" ht="11.25"/>
    <row r="435" s="5" customFormat="1" ht="11.25"/>
    <row r="436" s="5" customFormat="1" ht="11.25"/>
    <row r="437" s="5" customFormat="1" ht="11.25"/>
    <row r="438" s="5" customFormat="1" ht="11.25"/>
    <row r="439" s="5" customFormat="1" ht="11.25"/>
    <row r="440" s="5" customFormat="1" ht="11.25"/>
    <row r="441" s="5" customFormat="1" ht="11.25"/>
    <row r="442" s="5" customFormat="1" ht="11.25"/>
    <row r="443" s="5" customFormat="1" ht="11.25"/>
    <row r="444" s="5" customFormat="1" ht="11.25"/>
    <row r="445" s="5" customFormat="1" ht="11.25"/>
    <row r="446" s="5" customFormat="1" ht="11.25"/>
    <row r="447" s="5" customFormat="1" ht="11.25"/>
    <row r="448" s="5" customFormat="1" ht="11.25"/>
    <row r="449" s="5" customFormat="1" ht="11.25"/>
    <row r="450" s="5" customFormat="1" ht="11.25"/>
    <row r="451" s="5" customFormat="1" ht="11.25"/>
    <row r="452" s="5" customFormat="1" ht="11.25"/>
    <row r="453" s="5" customFormat="1" ht="11.25"/>
    <row r="454" s="5" customFormat="1" ht="11.25"/>
    <row r="455" s="5" customFormat="1" ht="11.25"/>
    <row r="456" s="5" customFormat="1" ht="11.25"/>
    <row r="457" s="5" customFormat="1" ht="11.25"/>
    <row r="458" s="5" customFormat="1" ht="11.25"/>
    <row r="459" s="5" customFormat="1" ht="11.25"/>
    <row r="460" s="5" customFormat="1" ht="11.25"/>
    <row r="461" s="5" customFormat="1" ht="11.25"/>
    <row r="462" s="5" customFormat="1" ht="11.25"/>
    <row r="463" s="5" customFormat="1" ht="11.25"/>
    <row r="464" s="5" customFormat="1" ht="11.25"/>
    <row r="465" s="5" customFormat="1" ht="11.25"/>
    <row r="466" s="5" customFormat="1" ht="11.25"/>
    <row r="467" s="5" customFormat="1" ht="11.25"/>
    <row r="468" s="5" customFormat="1" ht="11.25"/>
    <row r="469" s="5" customFormat="1" ht="11.25"/>
    <row r="470" s="5" customFormat="1" ht="11.25"/>
    <row r="471" s="5" customFormat="1" ht="11.25"/>
    <row r="472" s="5" customFormat="1" ht="11.25"/>
    <row r="473" s="5" customFormat="1" ht="11.25"/>
    <row r="474" s="5" customFormat="1" ht="11.25"/>
    <row r="475" s="5" customFormat="1" ht="11.25"/>
    <row r="476" s="5" customFormat="1" ht="11.25"/>
    <row r="477" s="5" customFormat="1" ht="11.25"/>
    <row r="478" s="5" customFormat="1" ht="11.25"/>
    <row r="479" s="5" customFormat="1" ht="11.25"/>
    <row r="480" s="5" customFormat="1" ht="11.25"/>
    <row r="481" s="5" customFormat="1" ht="11.25"/>
    <row r="482" s="5" customFormat="1" ht="11.25"/>
    <row r="483" s="5" customFormat="1" ht="11.25"/>
    <row r="484" s="5" customFormat="1" ht="11.25"/>
    <row r="485" s="5" customFormat="1" ht="11.25"/>
    <row r="486" s="5" customFormat="1" ht="11.25"/>
    <row r="487" s="5" customFormat="1" ht="11.25"/>
    <row r="488" s="5" customFormat="1" ht="11.25"/>
    <row r="489" s="5" customFormat="1" ht="11.25"/>
    <row r="490" s="5" customFormat="1" ht="11.25"/>
    <row r="491" s="5" customFormat="1" ht="11.25"/>
    <row r="492" s="5" customFormat="1" ht="11.25"/>
    <row r="493" s="5" customFormat="1" ht="11.25"/>
    <row r="494" s="5" customFormat="1" ht="11.25"/>
    <row r="495" s="5" customFormat="1" ht="11.25"/>
    <row r="496" s="5" customFormat="1" ht="11.25"/>
    <row r="497" s="5" customFormat="1" ht="11.25"/>
    <row r="498" s="5" customFormat="1" ht="11.25"/>
    <row r="499" s="5" customFormat="1" ht="11.25"/>
    <row r="500" s="5" customFormat="1" ht="11.25"/>
    <row r="501" s="5" customFormat="1" ht="11.25"/>
    <row r="502" s="5" customFormat="1" ht="11.25"/>
    <row r="503" s="5" customFormat="1" ht="11.25"/>
    <row r="504" s="5" customFormat="1" ht="11.25"/>
    <row r="505" s="5" customFormat="1" ht="11.25"/>
    <row r="506" s="5" customFormat="1" ht="11.25"/>
    <row r="507" s="5" customFormat="1" ht="11.25"/>
    <row r="508" s="5" customFormat="1" ht="11.25"/>
    <row r="509" s="5" customFormat="1" ht="11.25"/>
    <row r="510" s="5" customFormat="1" ht="11.25"/>
    <row r="511" s="5" customFormat="1" ht="11.25"/>
    <row r="512" s="5" customFormat="1" ht="11.25"/>
    <row r="513" s="5" customFormat="1" ht="11.25"/>
    <row r="514" s="5" customFormat="1" ht="11.25"/>
    <row r="515" s="5" customFormat="1" ht="11.25"/>
    <row r="516" s="5" customFormat="1" ht="11.25"/>
    <row r="517" s="5" customFormat="1" ht="11.25"/>
    <row r="518" s="5" customFormat="1" ht="11.25"/>
    <row r="519" s="5" customFormat="1" ht="11.25"/>
    <row r="520" s="5" customFormat="1" ht="11.25"/>
    <row r="521" s="5" customFormat="1" ht="11.25"/>
    <row r="522" s="5" customFormat="1" ht="11.25"/>
    <row r="523" s="5" customFormat="1" ht="11.25"/>
    <row r="524" s="5" customFormat="1" ht="11.25"/>
    <row r="525" s="5" customFormat="1" ht="11.25"/>
    <row r="526" s="5" customFormat="1" ht="11.25"/>
    <row r="527" s="5" customFormat="1" ht="11.25"/>
    <row r="528" s="5" customFormat="1" ht="11.25"/>
    <row r="529" s="5" customFormat="1" ht="11.25"/>
    <row r="530" s="5" customFormat="1" ht="11.25"/>
    <row r="531" s="5" customFormat="1" ht="11.25"/>
    <row r="532" s="5" customFormat="1" ht="11.25"/>
    <row r="533" s="5" customFormat="1" ht="11.25"/>
    <row r="534" s="5" customFormat="1" ht="11.25"/>
    <row r="535" s="5" customFormat="1" ht="11.25"/>
    <row r="536" s="5" customFormat="1" ht="11.25"/>
    <row r="537" s="5" customFormat="1" ht="11.25"/>
    <row r="538" s="5" customFormat="1" ht="11.25"/>
    <row r="539" s="5" customFormat="1" ht="11.25"/>
    <row r="540" s="5" customFormat="1" ht="11.25"/>
    <row r="541" s="5" customFormat="1" ht="11.25"/>
    <row r="542" s="5" customFormat="1" ht="11.25"/>
    <row r="543" s="5" customFormat="1" ht="11.25"/>
    <row r="544" s="5" customFormat="1" ht="11.25"/>
    <row r="545" s="5" customFormat="1" ht="11.25"/>
    <row r="546" s="5" customFormat="1" ht="11.25"/>
    <row r="547" s="5" customFormat="1" ht="11.25"/>
    <row r="548" s="5" customFormat="1" ht="11.25"/>
    <row r="549" s="5" customFormat="1" ht="11.25"/>
    <row r="550" s="5" customFormat="1" ht="11.25"/>
    <row r="551" s="5" customFormat="1" ht="11.25"/>
    <row r="552" s="5" customFormat="1" ht="11.25"/>
    <row r="553" s="5" customFormat="1" ht="11.25"/>
    <row r="554" s="5" customFormat="1" ht="11.25"/>
    <row r="555" s="5" customFormat="1" ht="11.25"/>
    <row r="556" s="5" customFormat="1" ht="11.25"/>
    <row r="557" s="5" customFormat="1" ht="11.25"/>
    <row r="558" s="5" customFormat="1" ht="11.25"/>
    <row r="559" s="5" customFormat="1" ht="11.25"/>
    <row r="560" s="5" customFormat="1" ht="11.25"/>
    <row r="561" s="5" customFormat="1" ht="11.25"/>
    <row r="562" s="5" customFormat="1" ht="11.25"/>
    <row r="563" s="5" customFormat="1" ht="11.25"/>
    <row r="564" s="5" customFormat="1" ht="11.25"/>
    <row r="565" s="5" customFormat="1" ht="11.25"/>
    <row r="566" s="5" customFormat="1" ht="11.25"/>
    <row r="567" s="5" customFormat="1" ht="11.25"/>
    <row r="568" s="5" customFormat="1" ht="11.25"/>
    <row r="569" s="5" customFormat="1" ht="11.25"/>
    <row r="570" s="5" customFormat="1" ht="11.25"/>
    <row r="571" s="5" customFormat="1" ht="11.25"/>
    <row r="572" s="5" customFormat="1" ht="11.25"/>
    <row r="573" s="5" customFormat="1" ht="11.25"/>
    <row r="574" s="5" customFormat="1" ht="11.25"/>
    <row r="575" s="5" customFormat="1" ht="11.25"/>
    <row r="576" s="5" customFormat="1" ht="11.25"/>
    <row r="577" s="5" customFormat="1" ht="11.25"/>
    <row r="578" s="5" customFormat="1" ht="11.25"/>
    <row r="579" s="5" customFormat="1" ht="11.25"/>
    <row r="580" s="5" customFormat="1" ht="11.25"/>
    <row r="581" s="5" customFormat="1" ht="11.25"/>
    <row r="582" s="5" customFormat="1" ht="11.25"/>
    <row r="583" s="5" customFormat="1" ht="11.25"/>
    <row r="584" s="5" customFormat="1" ht="11.25"/>
    <row r="585" s="5" customFormat="1" ht="11.25"/>
    <row r="586" s="5" customFormat="1" ht="11.25"/>
    <row r="587" s="5" customFormat="1" ht="11.25"/>
    <row r="588" s="5" customFormat="1" ht="11.25"/>
    <row r="589" s="5" customFormat="1" ht="11.25"/>
    <row r="590" s="5" customFormat="1" ht="11.25"/>
    <row r="591" s="5" customFormat="1" ht="11.25"/>
    <row r="592" s="5" customFormat="1" ht="11.25"/>
    <row r="593" s="5" customFormat="1" ht="11.25"/>
    <row r="594" s="5" customFormat="1" ht="11.25"/>
    <row r="595" s="5" customFormat="1" ht="11.25"/>
    <row r="596" s="5" customFormat="1" ht="11.25"/>
    <row r="597" s="5" customFormat="1" ht="11.25"/>
    <row r="598" s="5" customFormat="1" ht="11.25"/>
    <row r="599" s="5" customFormat="1" ht="11.25"/>
    <row r="600" s="5" customFormat="1" ht="11.25"/>
    <row r="601" s="5" customFormat="1" ht="11.25"/>
    <row r="602" s="5" customFormat="1" ht="11.25"/>
    <row r="603" s="5" customFormat="1" ht="11.25"/>
    <row r="604" s="5" customFormat="1" ht="11.25"/>
    <row r="605" s="5" customFormat="1" ht="11.25"/>
    <row r="606" s="5" customFormat="1" ht="11.25"/>
    <row r="607" s="5" customFormat="1" ht="11.25"/>
    <row r="608" s="5" customFormat="1" ht="11.25"/>
    <row r="609" s="5" customFormat="1" ht="11.25"/>
    <row r="610" s="5" customFormat="1" ht="11.25"/>
    <row r="611" s="5" customFormat="1" ht="11.25"/>
    <row r="612" s="5" customFormat="1" ht="11.25"/>
    <row r="613" s="5" customFormat="1" ht="11.25"/>
    <row r="614" s="5" customFormat="1" ht="11.25"/>
    <row r="615" s="5" customFormat="1" ht="11.25"/>
    <row r="616" s="5" customFormat="1" ht="11.25"/>
    <row r="617" s="5" customFormat="1" ht="11.25"/>
    <row r="618" s="5" customFormat="1" ht="11.25"/>
    <row r="619" s="5" customFormat="1" ht="11.25"/>
    <row r="620" s="5" customFormat="1" ht="11.25"/>
    <row r="621" s="5" customFormat="1" ht="11.25"/>
    <row r="622" s="5" customFormat="1" ht="11.25"/>
    <row r="623" s="5" customFormat="1" ht="11.25"/>
    <row r="624" s="5" customFormat="1" ht="11.25"/>
    <row r="625" s="5" customFormat="1" ht="11.25"/>
    <row r="626" s="5" customFormat="1" ht="11.25"/>
    <row r="627" s="5" customFormat="1" ht="11.25"/>
    <row r="628" s="5" customFormat="1" ht="11.25"/>
    <row r="629" s="5" customFormat="1" ht="11.25"/>
    <row r="630" s="5" customFormat="1" ht="11.25"/>
    <row r="631" s="5" customFormat="1" ht="11.25"/>
    <row r="632" s="5" customFormat="1" ht="11.25"/>
    <row r="633" s="5" customFormat="1" ht="11.25"/>
    <row r="634" s="5" customFormat="1" ht="11.25"/>
    <row r="635" s="5" customFormat="1" ht="11.25"/>
    <row r="636" s="5" customFormat="1" ht="11.25"/>
    <row r="637" s="5" customFormat="1" ht="11.25"/>
    <row r="638" s="5" customFormat="1" ht="11.25"/>
    <row r="639" s="5" customFormat="1" ht="11.25"/>
    <row r="640" s="5" customFormat="1" ht="11.25"/>
    <row r="641" s="5" customFormat="1" ht="11.25"/>
    <row r="642" s="5" customFormat="1" ht="11.25"/>
    <row r="643" s="5" customFormat="1" ht="11.25"/>
    <row r="644" s="5" customFormat="1" ht="11.25"/>
    <row r="645" s="5" customFormat="1" ht="11.25"/>
    <row r="646" s="5" customFormat="1" ht="11.25"/>
    <row r="647" s="5" customFormat="1" ht="11.25"/>
    <row r="648" s="5" customFormat="1" ht="11.25"/>
    <row r="649" s="5" customFormat="1" ht="11.25"/>
    <row r="650" s="5" customFormat="1" ht="11.25"/>
    <row r="651" s="5" customFormat="1" ht="11.25"/>
    <row r="652" s="5" customFormat="1" ht="11.25"/>
    <row r="653" s="5" customFormat="1" ht="11.25"/>
    <row r="654" s="5" customFormat="1" ht="11.25"/>
    <row r="655" s="5" customFormat="1" ht="11.25"/>
    <row r="656" s="5" customFormat="1" ht="11.25"/>
    <row r="657" s="5" customFormat="1" ht="11.25"/>
    <row r="658" s="5" customFormat="1" ht="11.25"/>
    <row r="659" s="5" customFormat="1" ht="11.25"/>
    <row r="660" s="5" customFormat="1" ht="11.25"/>
    <row r="661" s="5" customFormat="1" ht="11.25"/>
    <row r="662" s="5" customFormat="1" ht="11.25"/>
    <row r="663" s="5" customFormat="1" ht="11.25"/>
    <row r="664" s="5" customFormat="1" ht="11.25"/>
    <row r="665" s="5" customFormat="1" ht="11.25"/>
    <row r="666" s="5" customFormat="1" ht="11.25"/>
    <row r="667" s="5" customFormat="1" ht="11.25"/>
    <row r="668" s="5" customFormat="1" ht="11.25"/>
    <row r="669" s="5" customFormat="1" ht="11.25"/>
    <row r="670" s="5" customFormat="1" ht="11.25"/>
    <row r="671" s="5" customFormat="1" ht="11.25"/>
    <row r="672" s="5" customFormat="1" ht="11.25"/>
    <row r="673" s="5" customFormat="1" ht="11.25"/>
    <row r="674" s="5" customFormat="1" ht="11.25"/>
    <row r="675" s="5" customFormat="1" ht="11.25"/>
    <row r="676" s="5" customFormat="1" ht="11.25"/>
    <row r="677" s="5" customFormat="1" ht="11.25"/>
    <row r="678" s="5" customFormat="1" ht="11.25"/>
    <row r="679" s="5" customFormat="1" ht="11.25"/>
    <row r="680" s="5" customFormat="1" ht="11.25"/>
    <row r="681" s="5" customFormat="1" ht="11.25"/>
    <row r="682" s="5" customFormat="1" ht="11.25"/>
    <row r="683" s="5" customFormat="1" ht="11.25"/>
    <row r="684" s="5" customFormat="1" ht="11.25"/>
    <row r="685" s="5" customFormat="1" ht="11.25"/>
    <row r="686" s="5" customFormat="1" ht="11.25"/>
    <row r="687" s="5" customFormat="1" ht="11.25"/>
    <row r="688" s="5" customFormat="1" ht="11.25"/>
    <row r="689" s="5" customFormat="1" ht="11.25"/>
    <row r="690" s="5" customFormat="1" ht="11.25"/>
    <row r="691" s="5" customFormat="1" ht="11.25"/>
    <row r="692" s="5" customFormat="1" ht="11.25"/>
    <row r="693" s="5" customFormat="1" ht="11.25"/>
    <row r="694" s="5" customFormat="1" ht="11.25"/>
    <row r="695" s="5" customFormat="1" ht="11.25"/>
    <row r="696" s="5" customFormat="1" ht="11.25"/>
    <row r="697" s="5" customFormat="1" ht="11.25"/>
    <row r="698" s="5" customFormat="1" ht="11.25"/>
    <row r="699" s="5" customFormat="1" ht="11.25"/>
    <row r="700" s="5" customFormat="1" ht="11.25"/>
    <row r="701" s="5" customFormat="1" ht="11.25"/>
    <row r="702" s="5" customFormat="1" ht="11.25"/>
    <row r="703" s="5" customFormat="1" ht="11.25"/>
    <row r="704" s="5" customFormat="1" ht="11.25"/>
    <row r="705" s="5" customFormat="1" ht="11.25"/>
    <row r="706" s="5" customFormat="1" ht="11.25"/>
    <row r="707" s="5" customFormat="1" ht="11.25"/>
    <row r="708" s="5" customFormat="1" ht="11.25"/>
    <row r="709" s="5" customFormat="1" ht="11.25"/>
    <row r="710" s="5" customFormat="1" ht="11.25"/>
    <row r="711" s="5" customFormat="1" ht="11.25"/>
    <row r="712" s="5" customFormat="1" ht="11.25"/>
    <row r="713" s="5" customFormat="1" ht="11.25"/>
    <row r="714" s="5" customFormat="1" ht="11.25"/>
    <row r="715" s="5" customFormat="1" ht="11.25"/>
    <row r="716" s="5" customFormat="1" ht="11.25"/>
    <row r="717" s="5" customFormat="1" ht="11.25"/>
    <row r="718" s="5" customFormat="1" ht="11.25"/>
    <row r="719" s="5" customFormat="1" ht="11.25"/>
    <row r="720" s="5" customFormat="1" ht="11.25"/>
    <row r="721" s="5" customFormat="1" ht="11.25"/>
    <row r="722" s="5" customFormat="1" ht="11.25"/>
    <row r="723" s="5" customFormat="1" ht="11.25"/>
    <row r="724" s="5" customFormat="1" ht="11.25"/>
    <row r="725" s="5" customFormat="1" ht="11.25"/>
    <row r="726" s="5" customFormat="1" ht="11.25"/>
    <row r="727" s="5" customFormat="1" ht="11.25"/>
    <row r="728" s="5" customFormat="1" ht="11.25"/>
    <row r="729" s="5" customFormat="1" ht="11.25"/>
    <row r="730" s="5" customFormat="1" ht="11.25"/>
    <row r="731" s="5" customFormat="1" ht="11.25"/>
    <row r="732" s="5" customFormat="1" ht="11.25"/>
    <row r="733" s="5" customFormat="1" ht="11.25"/>
    <row r="734" s="5" customFormat="1" ht="11.25"/>
    <row r="735" s="5" customFormat="1" ht="11.25"/>
    <row r="736" s="5" customFormat="1" ht="11.25"/>
    <row r="737" s="5" customFormat="1" ht="11.25"/>
    <row r="738" s="5" customFormat="1" ht="11.25"/>
    <row r="739" s="5" customFormat="1" ht="11.25"/>
    <row r="740" s="5" customFormat="1" ht="11.25"/>
    <row r="741" s="5" customFormat="1" ht="11.25"/>
    <row r="742" s="5" customFormat="1" ht="11.25"/>
    <row r="743" s="5" customFormat="1" ht="11.25"/>
    <row r="744" s="5" customFormat="1" ht="11.25"/>
    <row r="745" s="5" customFormat="1" ht="11.25"/>
    <row r="746" s="5" customFormat="1" ht="11.25"/>
    <row r="747" s="5" customFormat="1" ht="11.25"/>
    <row r="748" s="5" customFormat="1" ht="11.25"/>
    <row r="749" s="5" customFormat="1" ht="11.25"/>
    <row r="750" s="5" customFormat="1" ht="11.25"/>
    <row r="751" s="5" customFormat="1" ht="11.25"/>
    <row r="752" s="5" customFormat="1" ht="11.25"/>
    <row r="753" s="5" customFormat="1" ht="11.25"/>
    <row r="754" s="5" customFormat="1" ht="11.25"/>
    <row r="755" s="5" customFormat="1" ht="11.25"/>
    <row r="756" s="5" customFormat="1" ht="11.25"/>
    <row r="757" s="5" customFormat="1" ht="11.25"/>
    <row r="758" s="5" customFormat="1" ht="11.25"/>
    <row r="759" s="5" customFormat="1" ht="11.25"/>
    <row r="760" s="5" customFormat="1" ht="11.25"/>
    <row r="761" s="5" customFormat="1" ht="11.25"/>
    <row r="762" s="5" customFormat="1" ht="11.25"/>
    <row r="763" s="5" customFormat="1" ht="11.25"/>
    <row r="764" s="5" customFormat="1" ht="11.25"/>
    <row r="765" s="5" customFormat="1" ht="11.25"/>
    <row r="766" s="5" customFormat="1" ht="11.25"/>
    <row r="767" s="5" customFormat="1" ht="11.25"/>
    <row r="768" s="5" customFormat="1" ht="11.25"/>
    <row r="769" s="5" customFormat="1" ht="11.25"/>
    <row r="770" s="5" customFormat="1" ht="11.25"/>
    <row r="771" s="5" customFormat="1" ht="11.25"/>
    <row r="772" s="5" customFormat="1" ht="11.25"/>
    <row r="773" s="5" customFormat="1" ht="11.25"/>
    <row r="774" s="5" customFormat="1" ht="11.25"/>
    <row r="775" s="5" customFormat="1" ht="11.25"/>
    <row r="776" s="5" customFormat="1" ht="11.25"/>
    <row r="777" s="5" customFormat="1" ht="11.25"/>
    <row r="778" s="5" customFormat="1" ht="11.25"/>
    <row r="779" s="5" customFormat="1" ht="11.25"/>
    <row r="780" s="5" customFormat="1" ht="11.25"/>
    <row r="781" s="5" customFormat="1" ht="11.25"/>
    <row r="782" s="5" customFormat="1" ht="11.25"/>
    <row r="783" s="5" customFormat="1" ht="11.25"/>
    <row r="784" s="5" customFormat="1" ht="11.25"/>
    <row r="785" s="5" customFormat="1" ht="11.25"/>
    <row r="786" s="5" customFormat="1" ht="11.25"/>
    <row r="787" s="5" customFormat="1" ht="11.25"/>
    <row r="788" s="5" customFormat="1" ht="11.25"/>
    <row r="789" s="5" customFormat="1" ht="11.25"/>
    <row r="790" s="5" customFormat="1" ht="11.25"/>
    <row r="791" s="5" customFormat="1" ht="11.25"/>
    <row r="792" s="5" customFormat="1" ht="11.25"/>
    <row r="793" s="5" customFormat="1" ht="11.25"/>
    <row r="794" s="5" customFormat="1" ht="11.25"/>
    <row r="795" s="5" customFormat="1" ht="11.25"/>
    <row r="796" s="5" customFormat="1" ht="11.25"/>
    <row r="797" s="5" customFormat="1" ht="11.25"/>
    <row r="798" s="5" customFormat="1" ht="11.25"/>
    <row r="799" s="5" customFormat="1" ht="11.25"/>
    <row r="800" s="5" customFormat="1" ht="11.25"/>
    <row r="801" s="5" customFormat="1" ht="11.25"/>
    <row r="802" s="5" customFormat="1" ht="11.25"/>
    <row r="803" s="5" customFormat="1" ht="11.25"/>
    <row r="804" s="5" customFormat="1" ht="11.25"/>
    <row r="805" s="5" customFormat="1" ht="11.25"/>
    <row r="806" s="5" customFormat="1" ht="11.25"/>
    <row r="807" s="5" customFormat="1" ht="11.25"/>
    <row r="808" s="5" customFormat="1" ht="11.25"/>
    <row r="809" s="5" customFormat="1" ht="11.25"/>
    <row r="810" s="5" customFormat="1" ht="11.25"/>
    <row r="811" s="5" customFormat="1" ht="11.25"/>
    <row r="812" s="5" customFormat="1" ht="11.25"/>
    <row r="813" s="5" customFormat="1" ht="11.25"/>
    <row r="814" s="5" customFormat="1" ht="11.25"/>
    <row r="815" s="5" customFormat="1" ht="11.25"/>
    <row r="816" s="5" customFormat="1" ht="11.25"/>
    <row r="817" s="5" customFormat="1" ht="11.25"/>
    <row r="818" s="5" customFormat="1" ht="11.25"/>
    <row r="819" s="5" customFormat="1" ht="11.25"/>
    <row r="820" s="5" customFormat="1" ht="11.25"/>
    <row r="821" s="5" customFormat="1" ht="11.25"/>
    <row r="822" s="5" customFormat="1" ht="11.25"/>
    <row r="823" s="5" customFormat="1" ht="11.25"/>
    <row r="824" s="5" customFormat="1" ht="11.25"/>
    <row r="825" s="5" customFormat="1" ht="11.25"/>
    <row r="826" s="5" customFormat="1" ht="11.25"/>
    <row r="827" s="5" customFormat="1" ht="11.25"/>
    <row r="828" s="5" customFormat="1" ht="11.25"/>
    <row r="829" s="5" customFormat="1" ht="11.25"/>
    <row r="830" s="5" customFormat="1" ht="11.25"/>
    <row r="831" s="5" customFormat="1" ht="11.25"/>
    <row r="832" s="5" customFormat="1" ht="11.25"/>
    <row r="833" s="5" customFormat="1" ht="11.25"/>
    <row r="834" s="5" customFormat="1" ht="11.25"/>
    <row r="835" s="5" customFormat="1" ht="11.25"/>
    <row r="836" s="5" customFormat="1" ht="11.25"/>
    <row r="837" s="5" customFormat="1" ht="11.25"/>
    <row r="838" s="5" customFormat="1" ht="11.25"/>
    <row r="839" s="5" customFormat="1" ht="11.25"/>
    <row r="840" s="5" customFormat="1" ht="11.25"/>
    <row r="841" s="5" customFormat="1" ht="11.25"/>
    <row r="842" s="5" customFormat="1" ht="11.25"/>
    <row r="843" s="5" customFormat="1" ht="11.25"/>
    <row r="844" s="5" customFormat="1" ht="11.25"/>
    <row r="845" s="5" customFormat="1" ht="11.25"/>
    <row r="846" s="5" customFormat="1" ht="11.25"/>
    <row r="847" s="5" customFormat="1" ht="11.25"/>
    <row r="848" s="5" customFormat="1" ht="11.25"/>
    <row r="849" s="5" customFormat="1" ht="11.25"/>
    <row r="850" s="5" customFormat="1" ht="11.25"/>
    <row r="851" s="5" customFormat="1" ht="11.25"/>
    <row r="852" s="5" customFormat="1" ht="11.25"/>
    <row r="853" s="5" customFormat="1" ht="11.25"/>
    <row r="854" s="5" customFormat="1" ht="11.25"/>
    <row r="855" s="5" customFormat="1" ht="11.25"/>
    <row r="856" s="5" customFormat="1" ht="11.25"/>
    <row r="857" s="5" customFormat="1" ht="11.25"/>
    <row r="858" s="5" customFormat="1" ht="11.25"/>
    <row r="859" s="5" customFormat="1" ht="11.25"/>
    <row r="860" s="5" customFormat="1" ht="11.25"/>
    <row r="861" s="5" customFormat="1" ht="11.25"/>
    <row r="862" s="5" customFormat="1" ht="11.25"/>
    <row r="863" s="5" customFormat="1" ht="11.25"/>
    <row r="864" s="5" customFormat="1" ht="11.25"/>
    <row r="865" s="5" customFormat="1" ht="11.25"/>
    <row r="866" s="5" customFormat="1" ht="11.25"/>
    <row r="867" s="5" customFormat="1" ht="11.25"/>
    <row r="868" s="5" customFormat="1" ht="11.25"/>
    <row r="869" s="5" customFormat="1" ht="11.25"/>
    <row r="870" s="5" customFormat="1" ht="11.25"/>
    <row r="871" s="5" customFormat="1" ht="11.25"/>
    <row r="872" s="5" customFormat="1" ht="11.25"/>
    <row r="873" s="5" customFormat="1" ht="11.25"/>
    <row r="874" s="5" customFormat="1" ht="11.25"/>
    <row r="875" s="5" customFormat="1" ht="11.25"/>
    <row r="876" s="5" customFormat="1" ht="11.25"/>
    <row r="877" s="5" customFormat="1" ht="11.25"/>
    <row r="878" s="5" customFormat="1" ht="11.25"/>
    <row r="879" s="5" customFormat="1" ht="11.25"/>
    <row r="880" s="5" customFormat="1" ht="11.25"/>
    <row r="881" s="5" customFormat="1" ht="11.25"/>
    <row r="882" s="5" customFormat="1" ht="11.25"/>
    <row r="883" s="5" customFormat="1" ht="11.25"/>
    <row r="884" s="5" customFormat="1" ht="11.25"/>
    <row r="885" s="5" customFormat="1" ht="11.25"/>
    <row r="886" s="5" customFormat="1" ht="11.25"/>
    <row r="887" s="5" customFormat="1" ht="11.25"/>
    <row r="888" s="5" customFormat="1" ht="11.25"/>
    <row r="889" s="5" customFormat="1" ht="11.25"/>
    <row r="890" s="5" customFormat="1" ht="11.25"/>
    <row r="891" s="5" customFormat="1" ht="11.25"/>
    <row r="892" s="5" customFormat="1" ht="11.25"/>
    <row r="893" s="5" customFormat="1" ht="11.25"/>
    <row r="894" s="5" customFormat="1" ht="11.25"/>
    <row r="895" s="5" customFormat="1" ht="11.25"/>
    <row r="896" s="5" customFormat="1" ht="11.25"/>
    <row r="897" s="5" customFormat="1" ht="11.25"/>
    <row r="898" s="5" customFormat="1" ht="11.25"/>
    <row r="899" s="5" customFormat="1" ht="11.25"/>
    <row r="900" s="5" customFormat="1" ht="11.25"/>
    <row r="901" s="5" customFormat="1" ht="11.25"/>
    <row r="902" s="5" customFormat="1" ht="11.25"/>
    <row r="903" s="5" customFormat="1" ht="11.25"/>
    <row r="904" s="5" customFormat="1" ht="11.25"/>
    <row r="905" s="5" customFormat="1" ht="11.25"/>
    <row r="906" s="5" customFormat="1" ht="11.25"/>
    <row r="907" s="5" customFormat="1" ht="11.25"/>
    <row r="908" s="5" customFormat="1" ht="11.25"/>
    <row r="909" s="5" customFormat="1" ht="11.25"/>
    <row r="910" s="5" customFormat="1" ht="11.25"/>
    <row r="911" s="5" customFormat="1" ht="11.25"/>
    <row r="912" s="5" customFormat="1" ht="11.25"/>
    <row r="913" s="5" customFormat="1" ht="11.25"/>
    <row r="914" s="5" customFormat="1" ht="11.25"/>
    <row r="915" s="5" customFormat="1" ht="11.25"/>
    <row r="916" s="5" customFormat="1" ht="11.25"/>
    <row r="917" s="5" customFormat="1" ht="11.25"/>
    <row r="918" s="5" customFormat="1" ht="11.25"/>
    <row r="919" s="5" customFormat="1" ht="11.25"/>
    <row r="920" s="5" customFormat="1" ht="11.25"/>
    <row r="921" s="5" customFormat="1" ht="11.25"/>
    <row r="922" s="5" customFormat="1" ht="11.25"/>
    <row r="923" s="5" customFormat="1" ht="11.25"/>
    <row r="924" s="5" customFormat="1" ht="11.25"/>
    <row r="925" s="5" customFormat="1" ht="11.25"/>
    <row r="926" s="5" customFormat="1" ht="11.25"/>
    <row r="927" s="5" customFormat="1" ht="11.25"/>
    <row r="928" s="5" customFormat="1" ht="11.25"/>
    <row r="929" s="5" customFormat="1" ht="11.25"/>
    <row r="930" s="5" customFormat="1" ht="11.25"/>
    <row r="931" s="5" customFormat="1" ht="11.25"/>
    <row r="932" s="5" customFormat="1" ht="11.25"/>
    <row r="933" s="5" customFormat="1" ht="11.25"/>
    <row r="934" s="5" customFormat="1" ht="11.25"/>
    <row r="935" s="5" customFormat="1" ht="11.25"/>
    <row r="936" s="5" customFormat="1" ht="11.25"/>
    <row r="937" s="5" customFormat="1" ht="11.25"/>
    <row r="938" s="5" customFormat="1" ht="11.25"/>
    <row r="939" s="5" customFormat="1" ht="11.25"/>
    <row r="940" s="5" customFormat="1" ht="11.25"/>
    <row r="941" s="5" customFormat="1" ht="11.25"/>
    <row r="942" s="5" customFormat="1" ht="11.25"/>
    <row r="943" s="5" customFormat="1" ht="11.25"/>
    <row r="944" s="5" customFormat="1" ht="11.25"/>
    <row r="945" s="5" customFormat="1" ht="11.25"/>
    <row r="946" s="5" customFormat="1" ht="11.25"/>
    <row r="947" s="5" customFormat="1" ht="11.25"/>
    <row r="948" s="5" customFormat="1" ht="11.25"/>
    <row r="949" s="5" customFormat="1" ht="11.25"/>
    <row r="950" s="5" customFormat="1" ht="11.25"/>
    <row r="951" s="5" customFormat="1" ht="11.25"/>
    <row r="952" s="5" customFormat="1" ht="11.25"/>
    <row r="953" s="5" customFormat="1" ht="11.25"/>
    <row r="954" s="5" customFormat="1" ht="11.25"/>
    <row r="955" s="5" customFormat="1" ht="11.25"/>
    <row r="956" s="5" customFormat="1" ht="11.25"/>
    <row r="957" s="5" customFormat="1" ht="11.25"/>
    <row r="958" s="5" customFormat="1" ht="11.25"/>
    <row r="959" s="5" customFormat="1" ht="11.25"/>
    <row r="960" s="5" customFormat="1" ht="11.25"/>
    <row r="961" s="5" customFormat="1" ht="11.25"/>
    <row r="962" s="5" customFormat="1" ht="11.25"/>
    <row r="963" s="5" customFormat="1" ht="11.25"/>
    <row r="964" s="5" customFormat="1" ht="11.25"/>
    <row r="965" s="5" customFormat="1" ht="11.25"/>
    <row r="966" s="5" customFormat="1" ht="11.25"/>
    <row r="967" s="5" customFormat="1" ht="11.25"/>
    <row r="968" s="5" customFormat="1" ht="11.25"/>
    <row r="969" s="5" customFormat="1" ht="11.25"/>
    <row r="970" s="5" customFormat="1" ht="11.25"/>
    <row r="971" s="5" customFormat="1" ht="11.25"/>
    <row r="972" s="5" customFormat="1" ht="11.25"/>
    <row r="973" s="5" customFormat="1" ht="11.25"/>
    <row r="974" s="5" customFormat="1" ht="11.25"/>
    <row r="975" s="5" customFormat="1" ht="11.25"/>
    <row r="976" s="5" customFormat="1" ht="11.25"/>
    <row r="977" s="5" customFormat="1" ht="11.25"/>
    <row r="978" s="5" customFormat="1" ht="11.25"/>
    <row r="979" s="5" customFormat="1" ht="11.25"/>
    <row r="980" s="5" customFormat="1" ht="11.25"/>
    <row r="981" s="5" customFormat="1" ht="11.25"/>
    <row r="982" s="5" customFormat="1" ht="11.25"/>
    <row r="983" s="5" customFormat="1" ht="11.25"/>
    <row r="984" s="5" customFormat="1" ht="11.25"/>
    <row r="985" s="5" customFormat="1" ht="11.25"/>
    <row r="986" s="5" customFormat="1" ht="11.25"/>
    <row r="987" s="5" customFormat="1" ht="11.25"/>
    <row r="988" s="5" customFormat="1" ht="11.25"/>
    <row r="989" s="5" customFormat="1" ht="11.25"/>
    <row r="990" s="5" customFormat="1" ht="11.25"/>
    <row r="991" s="5" customFormat="1" ht="11.25"/>
    <row r="992" s="5" customFormat="1" ht="11.25"/>
    <row r="993" s="5" customFormat="1" ht="11.25"/>
    <row r="994" s="5" customFormat="1" ht="11.25"/>
    <row r="995" s="5" customFormat="1" ht="11.25"/>
    <row r="996" s="5" customFormat="1" ht="11.25"/>
    <row r="997" s="5" customFormat="1" ht="11.25"/>
    <row r="998" s="5" customFormat="1" ht="11.25"/>
    <row r="999" s="5" customFormat="1" ht="11.25"/>
    <row r="1000" s="5" customFormat="1" ht="11.25"/>
    <row r="1001" s="5" customFormat="1" ht="11.25"/>
    <row r="1002" s="5" customFormat="1" ht="11.25"/>
    <row r="1003" s="5" customFormat="1" ht="11.25"/>
    <row r="1004" s="5" customFormat="1" ht="11.25"/>
    <row r="1005" s="5" customFormat="1" ht="11.25"/>
    <row r="1006" s="5" customFormat="1" ht="11.25"/>
    <row r="1007" s="5" customFormat="1" ht="11.25"/>
    <row r="1008" s="5" customFormat="1" ht="11.25"/>
    <row r="1009" s="5" customFormat="1" ht="11.25"/>
    <row r="1010" s="5" customFormat="1" ht="11.25"/>
    <row r="1011" s="5" customFormat="1" ht="11.25"/>
    <row r="1012" s="5" customFormat="1" ht="11.25"/>
    <row r="1013" s="5" customFormat="1" ht="11.25"/>
    <row r="1014" s="5" customFormat="1" ht="11.25"/>
    <row r="1015" s="5" customFormat="1" ht="11.25"/>
    <row r="1016" s="5" customFormat="1" ht="11.25"/>
    <row r="1017" s="5" customFormat="1" ht="11.25"/>
    <row r="1018" s="5" customFormat="1" ht="11.25"/>
    <row r="1019" s="5" customFormat="1" ht="11.25"/>
    <row r="1020" s="5" customFormat="1" ht="11.25"/>
    <row r="1021" s="5" customFormat="1" ht="11.25"/>
    <row r="1022" s="5" customFormat="1" ht="11.25"/>
    <row r="1023" s="5" customFormat="1" ht="11.25"/>
    <row r="1024" s="5" customFormat="1" ht="11.25"/>
    <row r="1025" s="5" customFormat="1" ht="11.25"/>
    <row r="1026" s="5" customFormat="1" ht="11.25"/>
    <row r="1027" s="5" customFormat="1" ht="11.25"/>
    <row r="1028" s="5" customFormat="1" ht="11.25"/>
    <row r="1029" s="5" customFormat="1" ht="11.25"/>
    <row r="1030" s="5" customFormat="1" ht="11.25"/>
    <row r="1031" s="5" customFormat="1" ht="11.25"/>
    <row r="1032" s="5" customFormat="1" ht="11.25"/>
    <row r="1033" s="5" customFormat="1" ht="11.25"/>
    <row r="1034" s="5" customFormat="1" ht="11.25"/>
    <row r="1035" s="5" customFormat="1" ht="11.25"/>
    <row r="1036" s="5" customFormat="1" ht="11.25"/>
    <row r="1037" s="5" customFormat="1" ht="11.25"/>
    <row r="1038" s="5" customFormat="1" ht="11.25"/>
    <row r="1039" s="5" customFormat="1" ht="11.25"/>
    <row r="1040" s="5" customFormat="1" ht="11.25"/>
    <row r="1041" s="5" customFormat="1" ht="11.25"/>
    <row r="1042" s="5" customFormat="1" ht="11.25"/>
    <row r="1043" s="5" customFormat="1" ht="11.25"/>
    <row r="1044" s="5" customFormat="1" ht="11.25"/>
    <row r="1045" s="5" customFormat="1" ht="11.25"/>
    <row r="1046" s="5" customFormat="1" ht="11.25"/>
    <row r="1047" s="5" customFormat="1" ht="11.25"/>
    <row r="1048" s="5" customFormat="1" ht="11.25"/>
    <row r="1049" s="5" customFormat="1" ht="11.25"/>
    <row r="1050" s="5" customFormat="1" ht="11.25"/>
    <row r="1051" s="5" customFormat="1" ht="11.25"/>
    <row r="1052" s="5" customFormat="1" ht="11.25"/>
    <row r="1053" s="5" customFormat="1" ht="11.25"/>
    <row r="1054" s="5" customFormat="1" ht="11.25"/>
    <row r="1055" s="5" customFormat="1" ht="11.25"/>
    <row r="1056" s="5" customFormat="1" ht="11.25"/>
    <row r="1057" s="5" customFormat="1" ht="11.25"/>
    <row r="1058" s="5" customFormat="1" ht="11.25"/>
    <row r="1059" s="5" customFormat="1" ht="11.25"/>
    <row r="1060" s="5" customFormat="1" ht="11.25"/>
    <row r="1061" s="5" customFormat="1" ht="11.25"/>
    <row r="1062" s="5" customFormat="1" ht="11.25"/>
    <row r="1063" s="5" customFormat="1" ht="11.25"/>
    <row r="1064" s="5" customFormat="1" ht="11.25"/>
    <row r="1065" s="5" customFormat="1" ht="11.25"/>
    <row r="1066" s="5" customFormat="1" ht="11.25"/>
    <row r="1067" s="5" customFormat="1" ht="11.25"/>
    <row r="1068" s="5" customFormat="1" ht="11.25"/>
    <row r="1069" s="5" customFormat="1" ht="11.25"/>
    <row r="1070" s="5" customFormat="1" ht="11.25"/>
    <row r="1071" s="5" customFormat="1" ht="11.25"/>
    <row r="1072" s="5" customFormat="1" ht="11.25"/>
    <row r="1073" s="5" customFormat="1" ht="11.25"/>
    <row r="1074" s="5" customFormat="1" ht="11.25"/>
    <row r="1075" s="5" customFormat="1" ht="11.25"/>
    <row r="1076" s="5" customFormat="1" ht="11.25"/>
    <row r="1077" s="5" customFormat="1" ht="11.25"/>
    <row r="1078" s="5" customFormat="1" ht="11.25"/>
    <row r="1079" s="5" customFormat="1" ht="11.25"/>
    <row r="1080" s="5" customFormat="1" ht="11.25"/>
    <row r="1081" s="5" customFormat="1" ht="11.25"/>
    <row r="1082" s="5" customFormat="1" ht="11.25"/>
    <row r="1083" s="5" customFormat="1" ht="11.25"/>
    <row r="1084" s="5" customFormat="1" ht="11.25"/>
    <row r="1085" s="5" customFormat="1" ht="11.25"/>
    <row r="1086" s="5" customFormat="1" ht="11.25"/>
    <row r="1087" s="5" customFormat="1" ht="11.25"/>
    <row r="1088" s="5" customFormat="1" ht="11.25"/>
    <row r="1089" s="5" customFormat="1" ht="11.25"/>
    <row r="1090" s="5" customFormat="1" ht="11.25"/>
    <row r="1091" s="5" customFormat="1" ht="11.25"/>
    <row r="1092" s="5" customFormat="1" ht="11.25"/>
    <row r="1093" s="5" customFormat="1" ht="11.25"/>
    <row r="1094" s="5" customFormat="1" ht="11.25"/>
    <row r="1095" s="5" customFormat="1" ht="11.25"/>
    <row r="1096" s="5" customFormat="1" ht="11.25"/>
    <row r="1097" s="5" customFormat="1" ht="11.25"/>
    <row r="1098" s="5" customFormat="1" ht="11.25"/>
    <row r="1099" s="5" customFormat="1" ht="11.25"/>
    <row r="1100" s="5" customFormat="1" ht="11.25"/>
    <row r="1101" s="5" customFormat="1" ht="11.25"/>
    <row r="1102" s="5" customFormat="1" ht="11.25"/>
    <row r="1103" s="5" customFormat="1" ht="11.25"/>
    <row r="1104" s="5" customFormat="1" ht="11.25"/>
    <row r="1105" s="5" customFormat="1" ht="11.25"/>
    <row r="1106" s="5" customFormat="1" ht="11.25"/>
    <row r="1107" s="5" customFormat="1" ht="11.25"/>
    <row r="1108" s="5" customFormat="1" ht="11.25"/>
    <row r="1109" s="5" customFormat="1" ht="11.25"/>
    <row r="1110" s="5" customFormat="1" ht="11.25"/>
    <row r="1111" s="5" customFormat="1" ht="11.25"/>
    <row r="1112" s="5" customFormat="1" ht="11.25"/>
    <row r="1113" s="5" customFormat="1" ht="11.25"/>
    <row r="1114" s="5" customFormat="1" ht="11.25"/>
    <row r="1115" s="5" customFormat="1" ht="11.25"/>
    <row r="1116" s="5" customFormat="1" ht="11.25"/>
    <row r="1117" s="5" customFormat="1" ht="11.25"/>
    <row r="1118" s="5" customFormat="1" ht="11.25"/>
    <row r="1119" s="5" customFormat="1" ht="11.25"/>
  </sheetData>
  <mergeCells count="25">
    <mergeCell ref="A31:B31"/>
    <mergeCell ref="A15:A16"/>
    <mergeCell ref="B15:B16"/>
    <mergeCell ref="C15:C16"/>
    <mergeCell ref="A17:I17"/>
    <mergeCell ref="A19:B19"/>
    <mergeCell ref="I15:I16"/>
    <mergeCell ref="A20:B20"/>
    <mergeCell ref="D15:F15"/>
    <mergeCell ref="H15:H16"/>
    <mergeCell ref="A12:B12"/>
    <mergeCell ref="A10:B10"/>
    <mergeCell ref="A11:B11"/>
    <mergeCell ref="A1:B8"/>
    <mergeCell ref="C1:H5"/>
    <mergeCell ref="C6:E8"/>
    <mergeCell ref="F6:H8"/>
    <mergeCell ref="I6:J8"/>
    <mergeCell ref="G15:G16"/>
    <mergeCell ref="C9:E9"/>
    <mergeCell ref="I1:J1"/>
    <mergeCell ref="I2:J2"/>
    <mergeCell ref="I3:J3"/>
    <mergeCell ref="I4:J4"/>
    <mergeCell ref="I5:J5"/>
  </mergeCells>
  <phoneticPr fontId="0" type="noConversion"/>
  <printOptions horizontalCentered="1" verticalCentered="1"/>
  <pageMargins left="0.98425196850393704" right="0.98425196850393704" top="0.98425196850393704" bottom="0.98425196850393704" header="0" footer="0"/>
  <pageSetup paperSize="5"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362"/>
  <sheetViews>
    <sheetView showGridLines="0" zoomScale="75" zoomScaleNormal="120" workbookViewId="0">
      <selection activeCell="G27" sqref="G27"/>
    </sheetView>
  </sheetViews>
  <sheetFormatPr baseColWidth="10" defaultRowHeight="12.75"/>
  <cols>
    <col min="1" max="1" width="7.5703125" style="4" customWidth="1"/>
    <col min="2" max="2" width="16.85546875" style="4" customWidth="1"/>
    <col min="3" max="3" width="27.28515625" style="4" customWidth="1"/>
    <col min="4" max="4" width="13.5703125" style="4" customWidth="1"/>
    <col min="5" max="5" width="7.42578125" style="4" hidden="1" customWidth="1"/>
    <col min="6" max="6" width="9.5703125" style="4" customWidth="1"/>
    <col min="7" max="7" width="9.85546875" style="4" customWidth="1"/>
    <col min="8" max="8" width="5.7109375" style="4" customWidth="1"/>
    <col min="9" max="9" width="13.28515625" style="4" customWidth="1"/>
    <col min="10" max="10" width="9.5703125" style="4" customWidth="1"/>
    <col min="11" max="11" width="10.42578125" style="4" customWidth="1"/>
    <col min="12" max="12" width="9.42578125" style="4" customWidth="1"/>
    <col min="13" max="13" width="8.5703125" style="4" customWidth="1"/>
    <col min="14" max="14" width="8.42578125" style="4" customWidth="1"/>
    <col min="15" max="16384" width="11.42578125" style="4"/>
  </cols>
  <sheetData>
    <row r="1" spans="1:11" ht="12.75" customHeight="1">
      <c r="A1" s="270"/>
      <c r="B1" s="271"/>
      <c r="C1" s="276" t="s">
        <v>157</v>
      </c>
      <c r="D1" s="277"/>
      <c r="E1" s="277"/>
      <c r="F1" s="277"/>
      <c r="G1" s="277"/>
      <c r="H1" s="277"/>
      <c r="I1" s="282" t="s">
        <v>311</v>
      </c>
      <c r="J1" s="282"/>
      <c r="K1" s="89"/>
    </row>
    <row r="2" spans="1:11" ht="16.5" customHeight="1">
      <c r="A2" s="272"/>
      <c r="B2" s="273"/>
      <c r="C2" s="278"/>
      <c r="D2" s="279"/>
      <c r="E2" s="279"/>
      <c r="F2" s="279"/>
      <c r="G2" s="279"/>
      <c r="H2" s="279"/>
      <c r="I2" s="282" t="s">
        <v>312</v>
      </c>
      <c r="J2" s="282"/>
      <c r="K2" s="89"/>
    </row>
    <row r="3" spans="1:11" ht="15.75" customHeight="1">
      <c r="A3" s="272"/>
      <c r="B3" s="273"/>
      <c r="C3" s="278"/>
      <c r="D3" s="279"/>
      <c r="E3" s="279"/>
      <c r="F3" s="279"/>
      <c r="G3" s="279"/>
      <c r="H3" s="279"/>
      <c r="I3" s="282" t="s">
        <v>313</v>
      </c>
      <c r="J3" s="282"/>
      <c r="K3" s="89"/>
    </row>
    <row r="4" spans="1:11" ht="15.75" customHeight="1">
      <c r="A4" s="272"/>
      <c r="B4" s="273"/>
      <c r="C4" s="278"/>
      <c r="D4" s="279"/>
      <c r="E4" s="279"/>
      <c r="F4" s="279"/>
      <c r="G4" s="279"/>
      <c r="H4" s="279"/>
      <c r="I4" s="282" t="s">
        <v>314</v>
      </c>
      <c r="J4" s="282"/>
      <c r="K4" s="89"/>
    </row>
    <row r="5" spans="1:11" ht="15.75" customHeight="1">
      <c r="A5" s="272"/>
      <c r="B5" s="273"/>
      <c r="C5" s="280"/>
      <c r="D5" s="281"/>
      <c r="E5" s="281"/>
      <c r="F5" s="281"/>
      <c r="G5" s="281"/>
      <c r="H5" s="281"/>
      <c r="I5" s="282" t="s">
        <v>315</v>
      </c>
      <c r="J5" s="282"/>
      <c r="K5" s="89"/>
    </row>
    <row r="6" spans="1:11">
      <c r="A6" s="272"/>
      <c r="B6" s="273"/>
      <c r="C6" s="283" t="s">
        <v>316</v>
      </c>
      <c r="D6" s="284"/>
      <c r="E6" s="284"/>
      <c r="F6" s="289" t="s">
        <v>317</v>
      </c>
      <c r="G6" s="290"/>
      <c r="H6" s="290"/>
      <c r="I6" s="291" t="s">
        <v>318</v>
      </c>
      <c r="J6" s="292"/>
      <c r="K6" s="89"/>
    </row>
    <row r="7" spans="1:11" s="13" customFormat="1" ht="19.5" customHeight="1">
      <c r="A7" s="272"/>
      <c r="B7" s="273"/>
      <c r="C7" s="285"/>
      <c r="D7" s="286"/>
      <c r="E7" s="286"/>
      <c r="F7" s="290"/>
      <c r="G7" s="290"/>
      <c r="H7" s="290"/>
      <c r="I7" s="292"/>
      <c r="J7" s="292"/>
      <c r="K7" s="90"/>
    </row>
    <row r="8" spans="1:11" ht="15" customHeight="1">
      <c r="A8" s="274"/>
      <c r="B8" s="275"/>
      <c r="C8" s="287"/>
      <c r="D8" s="288"/>
      <c r="E8" s="288"/>
      <c r="F8" s="290"/>
      <c r="G8" s="290"/>
      <c r="H8" s="290"/>
      <c r="I8" s="292"/>
      <c r="J8" s="292"/>
      <c r="K8" s="91"/>
    </row>
    <row r="9" spans="1:11" s="6" customFormat="1" ht="15" customHeight="1">
      <c r="A9" s="357" t="s">
        <v>155</v>
      </c>
      <c r="B9" s="357"/>
      <c r="C9" s="357"/>
      <c r="D9" s="357"/>
      <c r="E9" s="10"/>
      <c r="F9" s="10"/>
      <c r="G9" s="130" t="s">
        <v>118</v>
      </c>
      <c r="H9" s="358"/>
      <c r="I9" s="358"/>
      <c r="J9" s="7"/>
    </row>
    <row r="10" spans="1:11" s="6" customFormat="1" ht="16.5">
      <c r="A10" s="359" t="s">
        <v>8</v>
      </c>
      <c r="B10" s="359"/>
      <c r="C10" s="73">
        <f>+'POA-01'!C10</f>
        <v>745055953</v>
      </c>
      <c r="D10" s="81"/>
      <c r="E10" s="10"/>
      <c r="F10" s="10"/>
      <c r="G10" s="10"/>
      <c r="H10" s="10"/>
      <c r="I10" s="10"/>
      <c r="J10" s="7"/>
    </row>
    <row r="11" spans="1:11" s="6" customFormat="1" ht="16.5">
      <c r="A11" s="359" t="s">
        <v>10</v>
      </c>
      <c r="B11" s="359"/>
      <c r="C11" s="266">
        <f>'POA-01'!C11</f>
        <v>0</v>
      </c>
      <c r="D11" s="81"/>
      <c r="E11" s="10"/>
      <c r="F11" s="10"/>
      <c r="G11" s="10"/>
      <c r="H11" s="10"/>
      <c r="I11" s="10"/>
      <c r="J11" s="7"/>
    </row>
    <row r="12" spans="1:11" s="6" customFormat="1" ht="15" customHeight="1">
      <c r="A12" s="359" t="s">
        <v>152</v>
      </c>
      <c r="B12" s="359"/>
      <c r="C12" s="74">
        <f>+C11+C10</f>
        <v>745055953</v>
      </c>
      <c r="D12" s="81"/>
      <c r="E12" s="10"/>
      <c r="F12" s="10"/>
      <c r="G12" s="10"/>
      <c r="H12" s="10"/>
      <c r="I12" s="10"/>
      <c r="J12" s="7"/>
    </row>
    <row r="13" spans="1:11" s="5" customFormat="1" ht="12.75" customHeight="1">
      <c r="A13" s="100"/>
      <c r="B13" s="100"/>
      <c r="C13" s="100"/>
      <c r="D13" s="100"/>
    </row>
    <row r="14" spans="1:11" s="8" customFormat="1" ht="14.25" thickBot="1">
      <c r="A14" s="82" t="s">
        <v>48</v>
      </c>
      <c r="B14" s="82"/>
      <c r="C14" s="82"/>
      <c r="D14" s="83" t="s">
        <v>49</v>
      </c>
    </row>
    <row r="15" spans="1:11" s="5" customFormat="1" ht="12.75" customHeight="1" thickBot="1">
      <c r="A15" s="124" t="s">
        <v>50</v>
      </c>
      <c r="B15" s="362" t="s">
        <v>35</v>
      </c>
      <c r="C15" s="363"/>
      <c r="D15" s="125" t="s">
        <v>27</v>
      </c>
    </row>
    <row r="16" spans="1:11" s="5" customFormat="1" ht="13.5">
      <c r="A16" s="126">
        <v>2</v>
      </c>
      <c r="B16" s="364" t="s">
        <v>134</v>
      </c>
      <c r="C16" s="365"/>
      <c r="D16" s="127">
        <f>SUM(D17:D30)</f>
        <v>28698839</v>
      </c>
    </row>
    <row r="17" spans="1:9" s="5" customFormat="1" ht="13.5">
      <c r="A17" s="94" t="s">
        <v>121</v>
      </c>
      <c r="B17" s="360" t="s">
        <v>222</v>
      </c>
      <c r="C17" s="361"/>
      <c r="D17" s="95">
        <v>0</v>
      </c>
    </row>
    <row r="18" spans="1:9" s="5" customFormat="1" ht="13.5">
      <c r="A18" s="94" t="s">
        <v>122</v>
      </c>
      <c r="B18" s="360" t="s">
        <v>223</v>
      </c>
      <c r="C18" s="361"/>
      <c r="D18" s="95">
        <v>0</v>
      </c>
    </row>
    <row r="19" spans="1:9" s="5" customFormat="1" ht="13.5">
      <c r="A19" s="94" t="s">
        <v>123</v>
      </c>
      <c r="B19" s="360" t="s">
        <v>224</v>
      </c>
      <c r="C19" s="361"/>
      <c r="D19" s="95">
        <v>0</v>
      </c>
      <c r="I19" s="267"/>
    </row>
    <row r="20" spans="1:9" s="5" customFormat="1" ht="13.5">
      <c r="A20" s="94" t="s">
        <v>124</v>
      </c>
      <c r="B20" s="360" t="s">
        <v>225</v>
      </c>
      <c r="C20" s="361"/>
      <c r="D20" s="128">
        <v>28698839</v>
      </c>
    </row>
    <row r="21" spans="1:9" s="5" customFormat="1" ht="13.5" customHeight="1">
      <c r="A21" s="94" t="s">
        <v>125</v>
      </c>
      <c r="B21" s="360" t="s">
        <v>226</v>
      </c>
      <c r="C21" s="361"/>
      <c r="D21" s="128"/>
    </row>
    <row r="22" spans="1:9" s="5" customFormat="1" ht="13.5" customHeight="1">
      <c r="A22" s="94" t="s">
        <v>126</v>
      </c>
      <c r="B22" s="360" t="s">
        <v>227</v>
      </c>
      <c r="C22" s="361"/>
      <c r="D22" s="128"/>
    </row>
    <row r="23" spans="1:9" s="5" customFormat="1" ht="13.5">
      <c r="A23" s="94" t="s">
        <v>127</v>
      </c>
      <c r="B23" s="360" t="s">
        <v>228</v>
      </c>
      <c r="C23" s="361"/>
      <c r="D23" s="95">
        <v>0</v>
      </c>
    </row>
    <row r="24" spans="1:9" s="5" customFormat="1" ht="13.5" customHeight="1">
      <c r="A24" s="94" t="s">
        <v>128</v>
      </c>
      <c r="B24" s="360" t="s">
        <v>229</v>
      </c>
      <c r="C24" s="361"/>
      <c r="D24" s="95">
        <v>0</v>
      </c>
    </row>
    <row r="25" spans="1:9" s="5" customFormat="1" ht="13.5" customHeight="1">
      <c r="A25" s="94" t="s">
        <v>129</v>
      </c>
      <c r="B25" s="360" t="s">
        <v>230</v>
      </c>
      <c r="C25" s="361"/>
      <c r="D25" s="129"/>
    </row>
    <row r="26" spans="1:9" s="5" customFormat="1" ht="13.5">
      <c r="A26" s="94" t="s">
        <v>130</v>
      </c>
      <c r="B26" s="360" t="s">
        <v>235</v>
      </c>
      <c r="C26" s="361"/>
      <c r="D26" s="95"/>
    </row>
    <row r="27" spans="1:9" s="5" customFormat="1" ht="13.5" customHeight="1">
      <c r="A27" s="94" t="s">
        <v>131</v>
      </c>
      <c r="B27" s="360" t="s">
        <v>231</v>
      </c>
      <c r="C27" s="361"/>
      <c r="D27" s="95"/>
    </row>
    <row r="28" spans="1:9" s="5" customFormat="1" ht="13.5">
      <c r="A28" s="94" t="s">
        <v>132</v>
      </c>
      <c r="B28" s="360" t="s">
        <v>232</v>
      </c>
      <c r="C28" s="361"/>
      <c r="D28" s="95">
        <v>0</v>
      </c>
    </row>
    <row r="29" spans="1:9" s="5" customFormat="1" ht="13.5">
      <c r="A29" s="94" t="s">
        <v>133</v>
      </c>
      <c r="B29" s="360" t="s">
        <v>233</v>
      </c>
      <c r="C29" s="361"/>
      <c r="D29" s="95"/>
    </row>
    <row r="30" spans="1:9" s="5" customFormat="1" ht="13.5">
      <c r="A30" s="94" t="s">
        <v>135</v>
      </c>
      <c r="B30" s="360" t="s">
        <v>234</v>
      </c>
      <c r="C30" s="361"/>
      <c r="D30" s="95"/>
    </row>
    <row r="31" spans="1:9" s="5" customFormat="1" ht="13.5">
      <c r="A31" s="94"/>
      <c r="B31" s="366"/>
      <c r="C31" s="367"/>
      <c r="D31" s="95"/>
    </row>
    <row r="32" spans="1:9" s="5" customFormat="1" ht="13.5">
      <c r="A32" s="94"/>
      <c r="B32" s="360"/>
      <c r="C32" s="361"/>
      <c r="D32" s="95"/>
    </row>
    <row r="33" spans="1:4" s="5" customFormat="1" ht="13.5">
      <c r="A33" s="94"/>
      <c r="B33" s="360"/>
      <c r="C33" s="361"/>
      <c r="D33" s="95"/>
    </row>
    <row r="34" spans="1:4" s="5" customFormat="1" ht="13.5">
      <c r="A34" s="94"/>
      <c r="B34" s="360"/>
      <c r="C34" s="361"/>
      <c r="D34" s="95"/>
    </row>
    <row r="35" spans="1:4" s="5" customFormat="1" ht="13.5">
      <c r="A35" s="94"/>
      <c r="B35" s="360"/>
      <c r="C35" s="361"/>
      <c r="D35" s="95"/>
    </row>
    <row r="36" spans="1:4" s="5" customFormat="1" ht="11.25">
      <c r="A36" s="16"/>
    </row>
    <row r="37" spans="1:4" s="5" customFormat="1" ht="11.25"/>
    <row r="38" spans="1:4" s="5" customFormat="1" ht="11.25"/>
    <row r="39" spans="1:4" s="5" customFormat="1" ht="11.25"/>
    <row r="40" spans="1:4" s="5" customFormat="1" ht="11.25"/>
    <row r="41" spans="1:4" s="5" customFormat="1" ht="11.25"/>
    <row r="42" spans="1:4" s="5" customFormat="1" ht="11.25"/>
    <row r="43" spans="1:4" s="5" customFormat="1" ht="11.25"/>
    <row r="44" spans="1:4" s="5" customFormat="1" ht="11.25"/>
    <row r="45" spans="1:4" s="5" customFormat="1" ht="11.25"/>
    <row r="46" spans="1:4" s="5" customFormat="1" ht="11.25"/>
    <row r="47" spans="1:4" s="5" customFormat="1" ht="11.25"/>
    <row r="48" spans="1:4" s="5" customFormat="1" ht="11.25"/>
    <row r="49" s="5" customFormat="1" ht="12" customHeight="1"/>
    <row r="50" s="5" customFormat="1" ht="11.25"/>
    <row r="51" s="5" customFormat="1" ht="11.25"/>
    <row r="52" s="5" customFormat="1" ht="11.25"/>
    <row r="53" s="5" customFormat="1" ht="11.25"/>
    <row r="54" s="5" customFormat="1" ht="11.25"/>
    <row r="55" s="5" customFormat="1" ht="11.25"/>
    <row r="56" s="5" customFormat="1" ht="11.25"/>
    <row r="57" s="5" customFormat="1" ht="11.25"/>
    <row r="58" s="5" customFormat="1" ht="11.25"/>
    <row r="59" s="5" customFormat="1" ht="11.25"/>
    <row r="60" s="5" customFormat="1" ht="15" customHeight="1"/>
    <row r="61" s="5" customFormat="1" ht="11.25"/>
    <row r="62" s="5" customFormat="1" ht="11.25"/>
    <row r="63" s="5" customFormat="1" ht="11.25"/>
    <row r="64" s="5" customFormat="1" ht="11.25"/>
    <row r="65" s="5" customFormat="1" ht="11.25"/>
    <row r="66" s="5" customFormat="1" ht="11.25"/>
    <row r="67" s="5" customFormat="1" ht="11.25"/>
    <row r="68" s="5" customFormat="1" ht="11.25"/>
    <row r="69" s="5" customFormat="1" ht="11.25"/>
    <row r="70" s="5" customFormat="1" ht="11.25"/>
    <row r="71" s="5" customFormat="1" ht="11.25"/>
    <row r="72" s="5" customFormat="1" ht="11.25"/>
    <row r="73" s="5" customFormat="1" ht="11.25"/>
    <row r="74" s="5" customFormat="1" ht="11.25"/>
    <row r="75" s="5" customFormat="1" ht="11.25"/>
    <row r="76" s="5" customFormat="1" ht="11.25"/>
    <row r="77" s="5" customFormat="1" ht="11.25"/>
    <row r="78" s="5" customFormat="1" ht="11.25"/>
    <row r="79" s="5" customFormat="1" ht="11.25"/>
    <row r="80" s="5" customFormat="1" ht="11.25"/>
    <row r="81" s="5" customFormat="1" ht="11.25"/>
    <row r="82" s="5" customFormat="1" ht="11.25"/>
    <row r="83" s="5" customFormat="1" ht="11.25"/>
    <row r="84" s="5" customFormat="1" ht="11.25"/>
    <row r="85" s="5" customFormat="1" ht="11.25"/>
    <row r="86" s="5" customFormat="1" ht="11.25"/>
    <row r="87" s="5" customFormat="1" ht="11.25"/>
    <row r="88" s="5" customFormat="1" ht="11.25"/>
    <row r="89" s="5" customFormat="1" ht="11.25"/>
    <row r="90" s="5" customFormat="1" ht="11.25"/>
    <row r="91" s="5" customFormat="1" ht="11.25"/>
    <row r="92" s="5" customFormat="1" ht="11.25"/>
    <row r="93" s="5" customFormat="1" ht="11.25"/>
    <row r="94" s="5" customFormat="1" ht="11.25"/>
    <row r="95" s="5" customFormat="1" ht="11.25"/>
    <row r="96" s="5" customFormat="1" ht="11.25"/>
    <row r="97" s="5" customFormat="1" ht="11.25"/>
    <row r="98" s="5" customFormat="1" ht="11.25"/>
    <row r="99" s="5" customFormat="1" ht="11.25"/>
    <row r="100" s="5" customFormat="1" ht="11.25"/>
    <row r="101" s="5" customFormat="1" ht="11.25"/>
    <row r="102" s="5" customFormat="1" ht="11.25"/>
    <row r="103" s="5" customFormat="1" ht="11.25"/>
    <row r="104" s="5" customFormat="1" ht="11.25"/>
    <row r="105" s="5" customFormat="1" ht="11.25"/>
    <row r="106" s="5" customFormat="1" ht="11.25"/>
    <row r="107" s="5" customFormat="1" ht="11.25"/>
    <row r="108" s="5" customFormat="1" ht="11.25"/>
    <row r="109" s="5" customFormat="1" ht="11.25"/>
    <row r="110" s="5" customFormat="1" ht="11.25"/>
    <row r="111" s="5" customFormat="1" ht="11.25"/>
    <row r="112" s="5" customFormat="1" ht="11.25"/>
    <row r="113" s="5" customFormat="1" ht="11.25"/>
    <row r="114" s="5" customFormat="1" ht="11.25"/>
    <row r="115" s="5" customFormat="1" ht="11.25"/>
    <row r="116" s="5" customFormat="1" ht="11.25"/>
    <row r="117" s="5" customFormat="1" ht="11.25"/>
    <row r="118" s="5" customFormat="1" ht="11.25"/>
    <row r="119" s="5" customFormat="1" ht="11.25"/>
    <row r="120" s="5" customFormat="1" ht="11.25"/>
    <row r="121" s="5" customFormat="1" ht="11.25"/>
    <row r="122" s="5" customFormat="1" ht="11.25"/>
    <row r="123" s="5" customFormat="1" ht="11.25"/>
    <row r="124" s="5" customFormat="1" ht="11.25"/>
    <row r="125" s="5" customFormat="1" ht="11.25"/>
    <row r="126" s="5" customFormat="1" ht="11.25"/>
    <row r="127" s="5" customFormat="1" ht="11.25"/>
    <row r="128" s="5" customFormat="1" ht="11.25"/>
    <row r="129" s="5" customFormat="1" ht="11.25"/>
    <row r="130" s="5" customFormat="1" ht="11.25"/>
    <row r="131" s="5" customFormat="1" ht="11.25"/>
    <row r="132" s="5" customFormat="1" ht="11.25"/>
    <row r="133" s="5" customFormat="1" ht="11.25"/>
    <row r="134" s="5" customFormat="1" ht="11.25"/>
    <row r="135" s="5" customFormat="1" ht="11.25"/>
    <row r="136" s="5" customFormat="1" ht="11.25"/>
    <row r="137" s="5" customFormat="1" ht="11.25"/>
    <row r="138" s="5" customFormat="1" ht="11.25"/>
    <row r="139" s="5" customFormat="1" ht="11.25"/>
    <row r="140" s="5" customFormat="1" ht="11.25"/>
    <row r="141" s="5" customFormat="1" ht="11.25"/>
    <row r="142" s="5" customFormat="1" ht="11.25"/>
    <row r="143" s="5" customFormat="1" ht="11.25"/>
    <row r="144" s="5" customFormat="1" ht="11.25"/>
    <row r="145" s="5" customFormat="1" ht="11.25"/>
    <row r="146" s="5" customFormat="1" ht="11.25"/>
    <row r="147" s="5" customFormat="1" ht="11.25"/>
    <row r="148" s="5" customFormat="1" ht="11.25"/>
    <row r="149" s="5" customFormat="1" ht="11.25"/>
    <row r="150" s="5" customFormat="1" ht="11.25"/>
    <row r="151" s="5" customFormat="1" ht="11.25"/>
    <row r="152" s="5" customFormat="1" ht="11.25"/>
    <row r="153" s="5" customFormat="1" ht="11.25"/>
    <row r="154" s="5" customFormat="1" ht="11.25"/>
    <row r="155" s="5" customFormat="1" ht="11.25"/>
    <row r="156" s="5" customFormat="1" ht="11.25"/>
    <row r="157" s="5" customFormat="1" ht="11.25"/>
    <row r="158" s="5" customFormat="1" ht="11.25"/>
    <row r="159" s="5" customFormat="1" ht="11.25"/>
    <row r="160" s="5" customFormat="1" ht="11.25"/>
    <row r="161" s="5" customFormat="1" ht="11.25"/>
    <row r="162" s="5" customFormat="1" ht="11.25"/>
    <row r="163" s="5" customFormat="1" ht="11.25"/>
    <row r="164" s="5" customFormat="1" ht="11.25"/>
    <row r="165" s="5" customFormat="1" ht="11.25"/>
    <row r="166" s="5" customFormat="1" ht="11.25"/>
    <row r="167" s="5" customFormat="1" ht="11.25"/>
    <row r="168" s="5" customFormat="1" ht="11.25"/>
    <row r="169" s="5" customFormat="1" ht="11.25"/>
    <row r="170" s="5" customFormat="1" ht="11.25"/>
    <row r="171" s="5" customFormat="1" ht="11.25"/>
    <row r="172" s="5" customFormat="1" ht="11.25"/>
    <row r="173" s="5" customFormat="1" ht="11.25"/>
    <row r="174" s="5" customFormat="1" ht="11.25"/>
    <row r="175" s="5" customFormat="1" ht="11.25"/>
    <row r="176" s="5" customFormat="1" ht="11.25"/>
    <row r="177" s="5" customFormat="1" ht="11.25"/>
    <row r="178" s="5" customFormat="1" ht="11.25"/>
    <row r="179" s="5" customFormat="1" ht="11.25"/>
    <row r="180" s="5" customFormat="1" ht="11.25"/>
    <row r="181" s="5" customFormat="1" ht="11.25"/>
    <row r="182" s="5" customFormat="1" ht="11.25"/>
    <row r="183" s="5" customFormat="1" ht="11.25"/>
    <row r="184" s="5" customFormat="1" ht="11.25"/>
    <row r="185" s="5" customFormat="1" ht="11.25"/>
    <row r="186" s="5" customFormat="1" ht="11.25"/>
    <row r="187" s="5" customFormat="1" ht="11.25"/>
    <row r="188" s="5" customFormat="1" ht="11.25"/>
    <row r="189" s="5" customFormat="1" ht="11.25"/>
    <row r="190" s="5" customFormat="1" ht="11.25"/>
    <row r="191" s="5" customFormat="1" ht="11.25"/>
    <row r="192" s="5" customFormat="1" ht="11.25"/>
    <row r="193" s="5" customFormat="1" ht="11.25"/>
    <row r="194" s="5" customFormat="1" ht="11.25"/>
    <row r="195" s="5" customFormat="1" ht="11.25"/>
    <row r="196" s="5" customFormat="1" ht="11.25"/>
    <row r="197" s="5" customFormat="1" ht="11.25"/>
    <row r="198" s="5" customFormat="1" ht="11.25"/>
    <row r="199" s="5" customFormat="1" ht="11.25"/>
    <row r="200" s="5" customFormat="1" ht="11.25"/>
    <row r="201" s="5" customFormat="1" ht="11.25"/>
    <row r="202" s="5" customFormat="1" ht="11.25"/>
    <row r="203" s="5" customFormat="1" ht="11.25"/>
    <row r="204" s="5" customFormat="1" ht="11.25"/>
    <row r="205" s="5" customFormat="1" ht="11.25"/>
    <row r="206" s="5" customFormat="1" ht="11.25"/>
    <row r="207" s="5" customFormat="1" ht="11.25"/>
    <row r="208" s="5" customFormat="1" ht="11.25"/>
    <row r="209" s="5" customFormat="1" ht="11.25"/>
    <row r="210" s="5" customFormat="1" ht="11.25"/>
    <row r="211" s="5" customFormat="1" ht="11.25"/>
    <row r="212" s="5" customFormat="1" ht="11.25"/>
    <row r="213" s="5" customFormat="1" ht="11.25"/>
    <row r="214" s="5" customFormat="1" ht="11.25"/>
    <row r="215" s="5" customFormat="1" ht="11.25"/>
    <row r="216" s="5" customFormat="1" ht="11.25"/>
    <row r="217" s="5" customFormat="1" ht="11.25"/>
    <row r="218" s="5" customFormat="1" ht="11.25"/>
    <row r="219" s="5" customFormat="1" ht="11.25"/>
    <row r="220" s="5" customFormat="1" ht="11.25"/>
    <row r="221" s="5" customFormat="1" ht="11.25"/>
    <row r="222" s="5" customFormat="1" ht="11.25"/>
    <row r="223" s="5" customFormat="1" ht="11.25"/>
    <row r="224" s="5" customFormat="1" ht="11.25"/>
    <row r="225" s="5" customFormat="1" ht="11.25"/>
    <row r="226" s="5" customFormat="1" ht="11.25"/>
    <row r="227" s="5" customFormat="1" ht="11.25"/>
    <row r="228" s="5" customFormat="1" ht="11.25"/>
    <row r="229" s="5" customFormat="1" ht="11.25"/>
    <row r="230" s="5" customFormat="1" ht="11.25"/>
    <row r="231" s="5" customFormat="1" ht="11.25"/>
    <row r="232" s="5" customFormat="1" ht="11.25"/>
    <row r="233" s="5" customFormat="1" ht="11.25"/>
    <row r="234" s="5" customFormat="1" ht="11.25"/>
    <row r="235" s="5" customFormat="1" ht="11.25"/>
    <row r="236" s="5" customFormat="1" ht="11.25"/>
    <row r="237" s="5" customFormat="1" ht="11.25"/>
    <row r="238" s="5" customFormat="1" ht="11.25"/>
    <row r="239" s="5" customFormat="1" ht="11.25"/>
    <row r="240" s="5" customFormat="1" ht="11.25"/>
    <row r="241" s="5" customFormat="1" ht="11.25"/>
    <row r="242" s="5" customFormat="1" ht="11.25"/>
    <row r="243" s="5" customFormat="1" ht="11.25"/>
    <row r="244" s="5" customFormat="1" ht="11.25"/>
    <row r="245" s="5" customFormat="1" ht="11.25"/>
    <row r="246" s="5" customFormat="1" ht="11.25"/>
    <row r="247" s="5" customFormat="1" ht="11.25"/>
    <row r="248" s="5" customFormat="1" ht="11.25"/>
    <row r="249" s="5" customFormat="1" ht="11.25"/>
    <row r="250" s="5" customFormat="1" ht="11.25"/>
    <row r="251" s="5" customFormat="1" ht="11.25"/>
    <row r="252" s="5" customFormat="1" ht="11.25"/>
    <row r="253" s="5" customFormat="1" ht="11.25"/>
    <row r="254" s="5" customFormat="1" ht="11.25"/>
    <row r="255" s="5" customFormat="1" ht="11.25"/>
    <row r="256" s="5" customFormat="1" ht="11.25"/>
    <row r="257" s="5" customFormat="1" ht="11.25"/>
    <row r="258" s="5" customFormat="1" ht="11.25"/>
    <row r="259" s="5" customFormat="1" ht="11.25"/>
    <row r="260" s="5" customFormat="1" ht="11.25"/>
    <row r="261" s="5" customFormat="1" ht="11.25"/>
    <row r="262" s="5" customFormat="1" ht="11.25"/>
    <row r="263" s="5" customFormat="1" ht="11.25"/>
    <row r="264" s="5" customFormat="1" ht="11.25"/>
    <row r="265" s="5" customFormat="1" ht="11.25"/>
    <row r="266" s="5" customFormat="1" ht="11.25"/>
    <row r="267" s="5" customFormat="1" ht="11.25"/>
    <row r="268" s="5" customFormat="1" ht="11.25"/>
    <row r="269" s="5" customFormat="1" ht="11.25"/>
    <row r="270" s="5" customFormat="1" ht="11.25"/>
    <row r="271" s="5" customFormat="1" ht="11.25"/>
    <row r="272" s="5" customFormat="1" ht="11.25"/>
    <row r="273" s="5" customFormat="1" ht="11.25"/>
    <row r="274" s="5" customFormat="1" ht="11.25"/>
    <row r="275" s="5" customFormat="1" ht="11.25"/>
    <row r="276" s="5" customFormat="1" ht="11.25"/>
    <row r="277" s="5" customFormat="1" ht="11.25"/>
    <row r="278" s="5" customFormat="1" ht="11.25"/>
    <row r="279" s="5" customFormat="1" ht="11.25"/>
    <row r="280" s="5" customFormat="1" ht="11.25"/>
    <row r="281" s="5" customFormat="1" ht="11.25"/>
    <row r="282" s="5" customFormat="1" ht="11.25"/>
    <row r="283" s="5" customFormat="1" ht="11.25"/>
    <row r="284" s="5" customFormat="1" ht="11.25"/>
    <row r="285" s="5" customFormat="1" ht="11.25"/>
    <row r="286" s="5" customFormat="1" ht="11.25"/>
    <row r="287" s="5" customFormat="1" ht="11.25"/>
    <row r="288" s="5" customFormat="1" ht="11.25"/>
    <row r="289" s="5" customFormat="1" ht="11.25"/>
    <row r="290" s="5" customFormat="1" ht="11.25"/>
    <row r="291" s="5" customFormat="1" ht="11.25"/>
    <row r="292" s="5" customFormat="1" ht="11.25"/>
    <row r="293" s="5" customFormat="1" ht="11.25"/>
    <row r="294" s="5" customFormat="1" ht="11.25"/>
    <row r="295" s="5" customFormat="1" ht="11.25"/>
    <row r="296" s="5" customFormat="1" ht="11.25"/>
    <row r="297" s="5" customFormat="1" ht="11.25"/>
    <row r="298" s="5" customFormat="1" ht="11.25"/>
    <row r="299" s="5" customFormat="1" ht="11.25"/>
    <row r="300" s="5" customFormat="1" ht="11.25"/>
    <row r="301" s="5" customFormat="1" ht="11.25"/>
    <row r="302" s="5" customFormat="1" ht="11.25"/>
    <row r="303" s="5" customFormat="1" ht="11.25"/>
    <row r="304" s="5" customFormat="1" ht="11.25"/>
    <row r="305" s="5" customFormat="1" ht="11.25"/>
    <row r="306" s="5" customFormat="1" ht="11.25"/>
    <row r="307" s="5" customFormat="1" ht="11.25"/>
    <row r="308" s="5" customFormat="1" ht="11.25"/>
    <row r="309" s="5" customFormat="1" ht="11.25"/>
    <row r="310" s="5" customFormat="1" ht="11.25"/>
    <row r="311" s="5" customFormat="1" ht="11.25"/>
    <row r="312" s="5" customFormat="1" ht="11.25"/>
    <row r="313" s="5" customFormat="1" ht="11.25"/>
    <row r="314" s="5" customFormat="1" ht="11.25"/>
    <row r="315" s="5" customFormat="1" ht="11.25"/>
    <row r="316" s="5" customFormat="1" ht="11.25"/>
    <row r="317" s="5" customFormat="1" ht="11.25"/>
    <row r="318" s="5" customFormat="1" ht="11.25"/>
    <row r="319" s="5" customFormat="1" ht="11.25"/>
    <row r="320" s="5" customFormat="1" ht="11.25"/>
    <row r="321" s="5" customFormat="1" ht="11.25"/>
    <row r="322" s="5" customFormat="1" ht="11.25"/>
    <row r="323" s="5" customFormat="1" ht="11.25"/>
    <row r="324" s="5" customFormat="1" ht="11.25"/>
    <row r="325" s="5" customFormat="1" ht="11.25"/>
    <row r="326" s="5" customFormat="1" ht="11.25"/>
    <row r="327" s="5" customFormat="1" ht="11.25"/>
    <row r="328" s="5" customFormat="1" ht="11.25"/>
    <row r="329" s="5" customFormat="1" ht="11.25"/>
    <row r="330" s="5" customFormat="1" ht="11.25"/>
    <row r="331" s="5" customFormat="1" ht="11.25"/>
    <row r="332" s="5" customFormat="1" ht="11.25"/>
    <row r="333" s="5" customFormat="1" ht="11.25"/>
    <row r="334" s="5" customFormat="1" ht="11.25"/>
    <row r="335" s="5" customFormat="1" ht="11.25"/>
    <row r="336" s="5" customFormat="1" ht="11.25"/>
    <row r="337" s="5" customFormat="1" ht="11.25"/>
    <row r="338" s="5" customFormat="1" ht="11.25"/>
    <row r="339" s="5" customFormat="1" ht="11.25"/>
    <row r="340" s="5" customFormat="1" ht="11.25"/>
    <row r="341" s="5" customFormat="1" ht="11.25"/>
    <row r="342" s="5" customFormat="1" ht="11.25"/>
    <row r="343" s="5" customFormat="1" ht="11.25"/>
    <row r="344" s="5" customFormat="1" ht="11.25"/>
    <row r="345" s="5" customFormat="1" ht="11.25"/>
    <row r="346" s="5" customFormat="1" ht="11.25"/>
    <row r="347" s="5" customFormat="1" ht="11.25"/>
    <row r="348" s="5" customFormat="1" ht="11.25"/>
    <row r="349" s="5" customFormat="1" ht="11.25"/>
    <row r="350" s="5" customFormat="1" ht="11.25"/>
    <row r="351" s="5" customFormat="1" ht="11.25"/>
    <row r="352" s="5" customFormat="1" ht="11.25"/>
    <row r="353" s="5" customFormat="1" ht="11.25"/>
    <row r="354" s="5" customFormat="1" ht="11.25"/>
    <row r="355" s="5" customFormat="1" ht="11.25"/>
    <row r="356" s="5" customFormat="1" ht="11.25"/>
    <row r="357" s="5" customFormat="1" ht="11.25"/>
    <row r="358" s="5" customFormat="1" ht="11.25"/>
    <row r="359" s="5" customFormat="1" ht="11.25"/>
    <row r="360" s="5" customFormat="1" ht="11.25"/>
    <row r="361" s="5" customFormat="1" ht="11.25"/>
    <row r="362" s="5" customFormat="1" ht="11.25"/>
  </sheetData>
  <mergeCells count="37">
    <mergeCell ref="B27:C27"/>
    <mergeCell ref="B28:C28"/>
    <mergeCell ref="B29:C29"/>
    <mergeCell ref="B30:C30"/>
    <mergeCell ref="B35:C35"/>
    <mergeCell ref="B31:C31"/>
    <mergeCell ref="B32:C32"/>
    <mergeCell ref="B33:C33"/>
    <mergeCell ref="B34:C34"/>
    <mergeCell ref="B26:C26"/>
    <mergeCell ref="B19:C19"/>
    <mergeCell ref="B20:C20"/>
    <mergeCell ref="B21:C21"/>
    <mergeCell ref="B22:C22"/>
    <mergeCell ref="B23:C23"/>
    <mergeCell ref="B24:C24"/>
    <mergeCell ref="B25:C25"/>
    <mergeCell ref="A11:B11"/>
    <mergeCell ref="A12:B12"/>
    <mergeCell ref="B18:C18"/>
    <mergeCell ref="B15:C15"/>
    <mergeCell ref="B16:C16"/>
    <mergeCell ref="B17:C17"/>
    <mergeCell ref="A9:B9"/>
    <mergeCell ref="H9:I9"/>
    <mergeCell ref="A10:B10"/>
    <mergeCell ref="A1:B8"/>
    <mergeCell ref="C1:H5"/>
    <mergeCell ref="I1:J1"/>
    <mergeCell ref="I2:J2"/>
    <mergeCell ref="I3:J3"/>
    <mergeCell ref="I4:J4"/>
    <mergeCell ref="I5:J5"/>
    <mergeCell ref="C6:E8"/>
    <mergeCell ref="F6:H8"/>
    <mergeCell ref="I6:J8"/>
    <mergeCell ref="C9:D9"/>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X59"/>
  <sheetViews>
    <sheetView topLeftCell="C28" workbookViewId="0">
      <selection activeCell="E56" sqref="E56"/>
    </sheetView>
  </sheetViews>
  <sheetFormatPr baseColWidth="10" defaultRowHeight="10.5"/>
  <cols>
    <col min="1" max="1" width="7" style="18" customWidth="1"/>
    <col min="2" max="2" width="18.7109375" style="18" customWidth="1"/>
    <col min="3" max="3" width="11.28515625" style="18" customWidth="1"/>
    <col min="4" max="5" width="10.28515625" style="18" bestFit="1" customWidth="1"/>
    <col min="6" max="6" width="11" style="18" bestFit="1" customWidth="1"/>
    <col min="7" max="14" width="10.28515625" style="18" bestFit="1" customWidth="1"/>
    <col min="15" max="15" width="10.42578125" style="18" customWidth="1"/>
    <col min="16" max="16" width="10.85546875" style="18" customWidth="1"/>
    <col min="17" max="17" width="12.7109375" style="18" bestFit="1" customWidth="1"/>
    <col min="18" max="16384" width="11.42578125" style="18"/>
  </cols>
  <sheetData>
    <row r="1" spans="1:24" s="4" customFormat="1" ht="12.75" customHeight="1">
      <c r="A1" s="270"/>
      <c r="B1" s="271"/>
      <c r="C1" s="276" t="s">
        <v>157</v>
      </c>
      <c r="D1" s="277"/>
      <c r="E1" s="277"/>
      <c r="F1" s="277"/>
      <c r="G1" s="277"/>
      <c r="H1" s="277"/>
      <c r="I1" s="282" t="s">
        <v>311</v>
      </c>
      <c r="J1" s="282"/>
      <c r="K1" s="89"/>
    </row>
    <row r="2" spans="1:24" s="4" customFormat="1" ht="16.5" customHeight="1">
      <c r="A2" s="272"/>
      <c r="B2" s="273"/>
      <c r="C2" s="278"/>
      <c r="D2" s="279"/>
      <c r="E2" s="279"/>
      <c r="F2" s="279"/>
      <c r="G2" s="279"/>
      <c r="H2" s="279"/>
      <c r="I2" s="282" t="s">
        <v>312</v>
      </c>
      <c r="J2" s="282"/>
      <c r="K2" s="89"/>
    </row>
    <row r="3" spans="1:24" s="4" customFormat="1" ht="15.75" customHeight="1">
      <c r="A3" s="272"/>
      <c r="B3" s="273"/>
      <c r="C3" s="278"/>
      <c r="D3" s="279"/>
      <c r="E3" s="279"/>
      <c r="F3" s="279"/>
      <c r="G3" s="279"/>
      <c r="H3" s="279"/>
      <c r="I3" s="282" t="s">
        <v>313</v>
      </c>
      <c r="J3" s="282"/>
      <c r="K3" s="89"/>
    </row>
    <row r="4" spans="1:24" s="4" customFormat="1" ht="15.75" customHeight="1">
      <c r="A4" s="272"/>
      <c r="B4" s="273"/>
      <c r="C4" s="278"/>
      <c r="D4" s="279"/>
      <c r="E4" s="279"/>
      <c r="F4" s="279"/>
      <c r="G4" s="279"/>
      <c r="H4" s="279"/>
      <c r="I4" s="282" t="s">
        <v>314</v>
      </c>
      <c r="J4" s="282"/>
      <c r="K4" s="89"/>
    </row>
    <row r="5" spans="1:24" s="4" customFormat="1" ht="15.75" customHeight="1">
      <c r="A5" s="272"/>
      <c r="B5" s="273"/>
      <c r="C5" s="280"/>
      <c r="D5" s="281"/>
      <c r="E5" s="281"/>
      <c r="F5" s="281"/>
      <c r="G5" s="281"/>
      <c r="H5" s="281"/>
      <c r="I5" s="282" t="s">
        <v>315</v>
      </c>
      <c r="J5" s="282"/>
      <c r="K5" s="89"/>
    </row>
    <row r="6" spans="1:24" s="4" customFormat="1" ht="12.75">
      <c r="A6" s="272"/>
      <c r="B6" s="273"/>
      <c r="C6" s="283" t="s">
        <v>316</v>
      </c>
      <c r="D6" s="284"/>
      <c r="E6" s="284"/>
      <c r="F6" s="289" t="s">
        <v>317</v>
      </c>
      <c r="G6" s="290"/>
      <c r="H6" s="290"/>
      <c r="I6" s="291" t="s">
        <v>318</v>
      </c>
      <c r="J6" s="292"/>
      <c r="K6" s="89"/>
    </row>
    <row r="7" spans="1:24" s="13" customFormat="1" ht="19.5" customHeight="1">
      <c r="A7" s="272"/>
      <c r="B7" s="273"/>
      <c r="C7" s="285"/>
      <c r="D7" s="286"/>
      <c r="E7" s="286"/>
      <c r="F7" s="290"/>
      <c r="G7" s="290"/>
      <c r="H7" s="290"/>
      <c r="I7" s="292"/>
      <c r="J7" s="292"/>
      <c r="K7" s="90"/>
    </row>
    <row r="8" spans="1:24" s="4" customFormat="1" ht="15" customHeight="1">
      <c r="A8" s="274"/>
      <c r="B8" s="275"/>
      <c r="C8" s="287"/>
      <c r="D8" s="288"/>
      <c r="E8" s="288"/>
      <c r="F8" s="290"/>
      <c r="G8" s="290"/>
      <c r="H8" s="290"/>
      <c r="I8" s="292"/>
      <c r="J8" s="292"/>
      <c r="K8" s="91"/>
    </row>
    <row r="9" spans="1:24" ht="13.5">
      <c r="A9" s="371"/>
      <c r="B9" s="371"/>
      <c r="C9" s="371"/>
      <c r="D9" s="371"/>
      <c r="E9" s="371"/>
      <c r="F9" s="371"/>
      <c r="G9" s="371"/>
      <c r="H9" s="371"/>
      <c r="I9" s="371"/>
      <c r="J9" s="371"/>
      <c r="K9" s="371"/>
      <c r="L9" s="371"/>
      <c r="M9" s="371"/>
      <c r="N9" s="371"/>
      <c r="O9" s="371"/>
      <c r="P9" s="131"/>
    </row>
    <row r="10" spans="1:24" ht="12.75" customHeight="1" thickBot="1">
      <c r="A10" s="370" t="s">
        <v>120</v>
      </c>
      <c r="B10" s="370"/>
      <c r="C10" s="370"/>
      <c r="D10" s="370"/>
      <c r="E10" s="370"/>
      <c r="F10" s="370"/>
      <c r="G10" s="370"/>
      <c r="H10" s="370"/>
      <c r="I10" s="370"/>
      <c r="J10" s="370"/>
      <c r="K10" s="370"/>
      <c r="L10" s="370"/>
      <c r="M10" s="370"/>
      <c r="N10" s="370"/>
      <c r="O10" s="370"/>
      <c r="P10" s="132"/>
      <c r="Q10" s="45"/>
      <c r="R10" s="45"/>
      <c r="S10" s="45"/>
      <c r="T10" s="45"/>
      <c r="U10" s="45"/>
      <c r="V10" s="45"/>
      <c r="W10" s="45"/>
      <c r="X10" s="45"/>
    </row>
    <row r="11" spans="1:24" ht="3" hidden="1" customHeight="1" thickBot="1">
      <c r="A11" s="133"/>
      <c r="B11" s="134"/>
      <c r="C11" s="135"/>
      <c r="D11" s="135"/>
      <c r="E11" s="135"/>
      <c r="F11" s="135"/>
      <c r="G11" s="135"/>
      <c r="H11" s="135"/>
      <c r="I11" s="135"/>
      <c r="J11" s="135"/>
      <c r="K11" s="135"/>
      <c r="L11" s="135"/>
      <c r="M11" s="135"/>
      <c r="N11" s="135"/>
      <c r="O11" s="135"/>
      <c r="P11" s="136"/>
      <c r="Q11" s="41"/>
      <c r="R11" s="45"/>
      <c r="S11" s="39"/>
      <c r="T11" s="45"/>
      <c r="U11" s="45"/>
      <c r="V11" s="41"/>
      <c r="W11" s="45"/>
      <c r="X11" s="39"/>
    </row>
    <row r="12" spans="1:24" ht="13.5" thickBot="1">
      <c r="A12" s="372"/>
      <c r="B12" s="374" t="s">
        <v>28</v>
      </c>
      <c r="C12" s="376" t="s">
        <v>137</v>
      </c>
      <c r="D12" s="378" t="s">
        <v>53</v>
      </c>
      <c r="E12" s="379"/>
      <c r="F12" s="379"/>
      <c r="G12" s="379"/>
      <c r="H12" s="379"/>
      <c r="I12" s="379"/>
      <c r="J12" s="379"/>
      <c r="K12" s="379"/>
      <c r="L12" s="379"/>
      <c r="M12" s="379"/>
      <c r="N12" s="379"/>
      <c r="O12" s="380"/>
      <c r="P12" s="368" t="s">
        <v>31</v>
      </c>
    </row>
    <row r="13" spans="1:24" ht="13.5" thickBot="1">
      <c r="A13" s="373"/>
      <c r="B13" s="375"/>
      <c r="C13" s="377"/>
      <c r="D13" s="137" t="s">
        <v>55</v>
      </c>
      <c r="E13" s="138" t="s">
        <v>56</v>
      </c>
      <c r="F13" s="138" t="s">
        <v>57</v>
      </c>
      <c r="G13" s="138" t="s">
        <v>58</v>
      </c>
      <c r="H13" s="138" t="s">
        <v>59</v>
      </c>
      <c r="I13" s="138" t="s">
        <v>60</v>
      </c>
      <c r="J13" s="138" t="s">
        <v>61</v>
      </c>
      <c r="K13" s="138" t="s">
        <v>62</v>
      </c>
      <c r="L13" s="138" t="s">
        <v>63</v>
      </c>
      <c r="M13" s="138" t="s">
        <v>64</v>
      </c>
      <c r="N13" s="138" t="s">
        <v>65</v>
      </c>
      <c r="O13" s="139" t="s">
        <v>66</v>
      </c>
      <c r="P13" s="369"/>
      <c r="Q13" s="43"/>
      <c r="R13" s="43"/>
      <c r="S13" s="43"/>
      <c r="T13" s="42"/>
      <c r="U13" s="42"/>
      <c r="V13" s="44"/>
      <c r="W13" s="42"/>
      <c r="X13" s="42"/>
    </row>
    <row r="14" spans="1:24" ht="12.75">
      <c r="A14" s="140">
        <v>1000</v>
      </c>
      <c r="B14" s="157" t="s">
        <v>67</v>
      </c>
      <c r="C14" s="141">
        <f>SUM(C15:C16)</f>
        <v>280272953.39999998</v>
      </c>
      <c r="D14" s="142"/>
      <c r="E14" s="142"/>
      <c r="F14" s="142"/>
      <c r="G14" s="142"/>
      <c r="H14" s="142"/>
      <c r="I14" s="142"/>
      <c r="J14" s="142"/>
      <c r="K14" s="142"/>
      <c r="L14" s="142"/>
      <c r="M14" s="142"/>
      <c r="N14" s="142"/>
      <c r="O14" s="142"/>
      <c r="P14" s="143">
        <f>SUM(D14:O14)</f>
        <v>0</v>
      </c>
    </row>
    <row r="15" spans="1:24" ht="12.75">
      <c r="A15" s="144">
        <v>1001</v>
      </c>
      <c r="B15" s="158" t="s">
        <v>68</v>
      </c>
      <c r="C15" s="146">
        <f>'POA-02'!J27</f>
        <v>84000000</v>
      </c>
      <c r="D15" s="146"/>
      <c r="E15" s="146"/>
      <c r="F15" s="146">
        <f>+$C$15/10</f>
        <v>8400000</v>
      </c>
      <c r="G15" s="146">
        <f t="shared" ref="G15:O15" si="0">+$C$15/10</f>
        <v>8400000</v>
      </c>
      <c r="H15" s="146">
        <f t="shared" si="0"/>
        <v>8400000</v>
      </c>
      <c r="I15" s="146">
        <f t="shared" si="0"/>
        <v>8400000</v>
      </c>
      <c r="J15" s="146">
        <f t="shared" si="0"/>
        <v>8400000</v>
      </c>
      <c r="K15" s="146">
        <f t="shared" si="0"/>
        <v>8400000</v>
      </c>
      <c r="L15" s="146">
        <f t="shared" si="0"/>
        <v>8400000</v>
      </c>
      <c r="M15" s="146">
        <f t="shared" si="0"/>
        <v>8400000</v>
      </c>
      <c r="N15" s="146">
        <f t="shared" si="0"/>
        <v>8400000</v>
      </c>
      <c r="O15" s="146">
        <f t="shared" si="0"/>
        <v>8400000</v>
      </c>
      <c r="P15" s="143">
        <f>SUM(D15:O15)</f>
        <v>84000000</v>
      </c>
      <c r="Q15" s="43"/>
      <c r="R15" s="43"/>
      <c r="S15" s="43"/>
      <c r="T15" s="42"/>
      <c r="U15" s="42"/>
      <c r="V15" s="44"/>
      <c r="W15" s="42"/>
      <c r="X15" s="42"/>
    </row>
    <row r="16" spans="1:24" ht="12.75">
      <c r="A16" s="144">
        <v>1002</v>
      </c>
      <c r="B16" s="158" t="s">
        <v>69</v>
      </c>
      <c r="C16" s="146">
        <f>'POA-02'!J34</f>
        <v>196272953.39999998</v>
      </c>
      <c r="D16" s="146">
        <f>+$C$16/12</f>
        <v>16356079.449999997</v>
      </c>
      <c r="E16" s="146">
        <f>+$C$16/12</f>
        <v>16356079.449999997</v>
      </c>
      <c r="F16" s="146">
        <f>+$C$16/12</f>
        <v>16356079.449999997</v>
      </c>
      <c r="G16" s="146">
        <f t="shared" ref="G16:O16" si="1">+$C$16/12</f>
        <v>16356079.449999997</v>
      </c>
      <c r="H16" s="146">
        <f t="shared" si="1"/>
        <v>16356079.449999997</v>
      </c>
      <c r="I16" s="146">
        <f t="shared" si="1"/>
        <v>16356079.449999997</v>
      </c>
      <c r="J16" s="146">
        <f t="shared" si="1"/>
        <v>16356079.449999997</v>
      </c>
      <c r="K16" s="146">
        <f t="shared" si="1"/>
        <v>16356079.449999997</v>
      </c>
      <c r="L16" s="146">
        <f t="shared" si="1"/>
        <v>16356079.449999997</v>
      </c>
      <c r="M16" s="146">
        <f t="shared" si="1"/>
        <v>16356079.449999997</v>
      </c>
      <c r="N16" s="146">
        <f t="shared" si="1"/>
        <v>16356079.449999997</v>
      </c>
      <c r="O16" s="146">
        <f t="shared" si="1"/>
        <v>16356079.449999997</v>
      </c>
      <c r="P16" s="143">
        <f>SUM(D16:O16)</f>
        <v>196272953.39999995</v>
      </c>
    </row>
    <row r="17" spans="1:24" ht="12.75">
      <c r="A17" s="147">
        <v>2000</v>
      </c>
      <c r="B17" s="158" t="s">
        <v>70</v>
      </c>
      <c r="C17" s="141">
        <f>+C18+C19+C23+C24+C28+C31+C35+C36+C37+C38+C39+C40+C41+C42+C43+C46+C47</f>
        <v>145282999.29255939</v>
      </c>
      <c r="D17" s="143">
        <f t="shared" ref="D17:P17" si="2">+D18+D19+D23+D24+D28+D31+D35+D36+D37+D38+D39+D40+D41+D42+D43+D46+D47</f>
        <v>0</v>
      </c>
      <c r="E17" s="143">
        <f t="shared" si="2"/>
        <v>2869883.9</v>
      </c>
      <c r="F17" s="143">
        <f>+F18+F19+F23+F24+F28+F31+F35+F36+F37+F38+F39+F40+F41+F42+F43+F46+F47</f>
        <v>118041503.72455941</v>
      </c>
      <c r="G17" s="143">
        <f t="shared" si="2"/>
        <v>4282424.3679999998</v>
      </c>
      <c r="H17" s="143">
        <f t="shared" si="2"/>
        <v>2869883.9</v>
      </c>
      <c r="I17" s="143">
        <f t="shared" si="2"/>
        <v>2869883.9</v>
      </c>
      <c r="J17" s="143">
        <f t="shared" si="2"/>
        <v>2869883.9</v>
      </c>
      <c r="K17" s="143">
        <f t="shared" si="2"/>
        <v>2869883.9</v>
      </c>
      <c r="L17" s="143">
        <f t="shared" si="2"/>
        <v>2869883.9</v>
      </c>
      <c r="M17" s="143">
        <f t="shared" si="2"/>
        <v>2869883.9</v>
      </c>
      <c r="N17" s="143">
        <f t="shared" si="2"/>
        <v>2869883.9</v>
      </c>
      <c r="O17" s="143">
        <f t="shared" si="2"/>
        <v>0</v>
      </c>
      <c r="P17" s="143">
        <f t="shared" si="2"/>
        <v>145282999.29255939</v>
      </c>
      <c r="Q17" s="43"/>
      <c r="R17" s="43"/>
      <c r="S17" s="43"/>
      <c r="T17" s="42"/>
      <c r="U17" s="42"/>
      <c r="V17" s="44"/>
      <c r="W17" s="42"/>
      <c r="X17" s="42"/>
    </row>
    <row r="18" spans="1:24" ht="12.75">
      <c r="A18" s="144">
        <v>2001</v>
      </c>
      <c r="B18" s="158" t="s">
        <v>71</v>
      </c>
      <c r="C18" s="146">
        <f>'POA-04'!H19</f>
        <v>1412540.4679999999</v>
      </c>
      <c r="D18" s="146">
        <v>0</v>
      </c>
      <c r="E18" s="146"/>
      <c r="F18" s="146"/>
      <c r="G18" s="146">
        <f>+C18</f>
        <v>1412540.4679999999</v>
      </c>
      <c r="H18" s="146">
        <v>0</v>
      </c>
      <c r="I18" s="146"/>
      <c r="J18" s="146">
        <v>0</v>
      </c>
      <c r="K18" s="146">
        <v>0</v>
      </c>
      <c r="L18" s="146">
        <v>0</v>
      </c>
      <c r="M18" s="146">
        <v>0</v>
      </c>
      <c r="N18" s="146">
        <v>0</v>
      </c>
      <c r="O18" s="146">
        <v>0</v>
      </c>
      <c r="P18" s="143">
        <f t="shared" ref="P18:P52" si="3">SUM(D18:O18)</f>
        <v>1412540.4679999999</v>
      </c>
    </row>
    <row r="19" spans="1:24" ht="12.75">
      <c r="A19" s="144">
        <v>2002</v>
      </c>
      <c r="B19" s="158" t="s">
        <v>142</v>
      </c>
      <c r="C19" s="146">
        <f>'POA-03'!I90</f>
        <v>115171619.82455941</v>
      </c>
      <c r="D19" s="146"/>
      <c r="E19" s="146"/>
      <c r="F19" s="146">
        <f>+'POA-03'!I90</f>
        <v>115171619.82455941</v>
      </c>
      <c r="G19" s="146"/>
      <c r="H19" s="146"/>
      <c r="I19" s="146"/>
      <c r="J19" s="146"/>
      <c r="K19" s="146"/>
      <c r="L19" s="146"/>
      <c r="M19" s="146"/>
      <c r="N19" s="146"/>
      <c r="O19" s="146"/>
      <c r="P19" s="143">
        <f t="shared" si="3"/>
        <v>115171619.82455941</v>
      </c>
      <c r="Q19" s="46"/>
      <c r="R19" s="46"/>
      <c r="S19" s="46"/>
      <c r="T19" s="46"/>
      <c r="U19" s="46"/>
      <c r="V19" s="46"/>
      <c r="W19" s="46"/>
      <c r="X19" s="46"/>
    </row>
    <row r="20" spans="1:24" ht="12.75">
      <c r="A20" s="144" t="s">
        <v>73</v>
      </c>
      <c r="B20" s="158" t="s">
        <v>74</v>
      </c>
      <c r="C20" s="146"/>
      <c r="D20" s="146"/>
      <c r="E20" s="146"/>
      <c r="F20" s="146"/>
      <c r="G20" s="146"/>
      <c r="H20" s="146"/>
      <c r="I20" s="146"/>
      <c r="J20" s="146"/>
      <c r="K20" s="146"/>
      <c r="L20" s="146"/>
      <c r="M20" s="146"/>
      <c r="N20" s="146"/>
      <c r="O20" s="146"/>
      <c r="P20" s="143">
        <f t="shared" si="3"/>
        <v>0</v>
      </c>
    </row>
    <row r="21" spans="1:24" ht="12.75">
      <c r="A21" s="144" t="s">
        <v>75</v>
      </c>
      <c r="B21" s="158" t="s">
        <v>76</v>
      </c>
      <c r="C21" s="146"/>
      <c r="D21" s="146"/>
      <c r="E21" s="146"/>
      <c r="F21" s="146"/>
      <c r="G21" s="146"/>
      <c r="H21" s="146"/>
      <c r="I21" s="146"/>
      <c r="J21" s="146"/>
      <c r="K21" s="146"/>
      <c r="L21" s="146"/>
      <c r="M21" s="146"/>
      <c r="N21" s="146"/>
      <c r="O21" s="146"/>
      <c r="P21" s="143">
        <f t="shared" si="3"/>
        <v>0</v>
      </c>
      <c r="Q21" s="43"/>
      <c r="R21" s="43"/>
      <c r="S21" s="43"/>
      <c r="T21" s="42"/>
      <c r="U21" s="42"/>
      <c r="V21" s="44"/>
      <c r="W21" s="42"/>
      <c r="X21" s="42"/>
    </row>
    <row r="22" spans="1:24" ht="12.75">
      <c r="A22" s="144" t="s">
        <v>77</v>
      </c>
      <c r="B22" s="158" t="s">
        <v>78</v>
      </c>
      <c r="C22" s="146"/>
      <c r="D22" s="146"/>
      <c r="E22" s="146"/>
      <c r="F22" s="146"/>
      <c r="G22" s="146"/>
      <c r="H22" s="146"/>
      <c r="I22" s="146"/>
      <c r="J22" s="146"/>
      <c r="K22" s="146"/>
      <c r="L22" s="146"/>
      <c r="M22" s="146"/>
      <c r="N22" s="146"/>
      <c r="O22" s="146"/>
      <c r="P22" s="143">
        <f t="shared" si="3"/>
        <v>0</v>
      </c>
    </row>
    <row r="23" spans="1:24" ht="12" customHeight="1">
      <c r="A23" s="144">
        <v>2003</v>
      </c>
      <c r="B23" s="159" t="s">
        <v>79</v>
      </c>
      <c r="C23" s="145">
        <f>'POA-06'!D17</f>
        <v>0</v>
      </c>
      <c r="D23" s="146">
        <v>0</v>
      </c>
      <c r="E23" s="146">
        <f>+$C$23/10</f>
        <v>0</v>
      </c>
      <c r="F23" s="146">
        <f t="shared" ref="F23:N23" si="4">+$C$23/10</f>
        <v>0</v>
      </c>
      <c r="G23" s="146">
        <f t="shared" si="4"/>
        <v>0</v>
      </c>
      <c r="H23" s="146">
        <f t="shared" si="4"/>
        <v>0</v>
      </c>
      <c r="I23" s="146">
        <f t="shared" si="4"/>
        <v>0</v>
      </c>
      <c r="J23" s="146">
        <f t="shared" si="4"/>
        <v>0</v>
      </c>
      <c r="K23" s="146">
        <f t="shared" si="4"/>
        <v>0</v>
      </c>
      <c r="L23" s="146">
        <f t="shared" si="4"/>
        <v>0</v>
      </c>
      <c r="M23" s="146">
        <f t="shared" si="4"/>
        <v>0</v>
      </c>
      <c r="N23" s="146">
        <f t="shared" si="4"/>
        <v>0</v>
      </c>
      <c r="O23" s="146">
        <v>0</v>
      </c>
      <c r="P23" s="143">
        <f t="shared" si="3"/>
        <v>0</v>
      </c>
    </row>
    <row r="24" spans="1:24" ht="12.75">
      <c r="A24" s="144">
        <v>2004</v>
      </c>
      <c r="B24" s="158" t="s">
        <v>80</v>
      </c>
      <c r="C24" s="145">
        <f>'POA-06'!D69</f>
        <v>0</v>
      </c>
      <c r="D24" s="146">
        <v>0</v>
      </c>
      <c r="E24" s="146">
        <v>0</v>
      </c>
      <c r="F24" s="146">
        <v>0</v>
      </c>
      <c r="G24" s="146">
        <v>0</v>
      </c>
      <c r="H24" s="146">
        <v>0</v>
      </c>
      <c r="I24" s="146">
        <v>0</v>
      </c>
      <c r="J24" s="146">
        <v>0</v>
      </c>
      <c r="K24" s="146">
        <v>0</v>
      </c>
      <c r="L24" s="146">
        <v>0</v>
      </c>
      <c r="M24" s="146">
        <v>0</v>
      </c>
      <c r="N24" s="146">
        <v>0</v>
      </c>
      <c r="O24" s="146">
        <v>0</v>
      </c>
      <c r="P24" s="143">
        <f t="shared" si="3"/>
        <v>0</v>
      </c>
      <c r="Q24" s="43"/>
      <c r="R24" s="43"/>
      <c r="S24" s="43"/>
      <c r="T24" s="42"/>
      <c r="U24" s="42"/>
      <c r="V24" s="44"/>
      <c r="W24" s="42"/>
      <c r="X24" s="42"/>
    </row>
    <row r="25" spans="1:24" ht="12.75">
      <c r="A25" s="144" t="s">
        <v>81</v>
      </c>
      <c r="B25" s="158" t="s">
        <v>82</v>
      </c>
      <c r="C25" s="146"/>
      <c r="D25" s="146"/>
      <c r="E25" s="146"/>
      <c r="F25" s="146"/>
      <c r="G25" s="146"/>
      <c r="H25" s="146"/>
      <c r="I25" s="146"/>
      <c r="J25" s="146"/>
      <c r="K25" s="146"/>
      <c r="L25" s="146"/>
      <c r="M25" s="146"/>
      <c r="N25" s="146"/>
      <c r="O25" s="146"/>
      <c r="P25" s="143">
        <f t="shared" si="3"/>
        <v>0</v>
      </c>
    </row>
    <row r="26" spans="1:24" ht="12.75">
      <c r="A26" s="144" t="s">
        <v>83</v>
      </c>
      <c r="B26" s="158" t="s">
        <v>84</v>
      </c>
      <c r="C26" s="146"/>
      <c r="D26" s="146"/>
      <c r="E26" s="146"/>
      <c r="F26" s="146"/>
      <c r="G26" s="146"/>
      <c r="H26" s="146"/>
      <c r="I26" s="146"/>
      <c r="J26" s="146"/>
      <c r="K26" s="146"/>
      <c r="L26" s="146"/>
      <c r="M26" s="146"/>
      <c r="N26" s="146"/>
      <c r="O26" s="146"/>
      <c r="P26" s="143">
        <f t="shared" si="3"/>
        <v>0</v>
      </c>
    </row>
    <row r="27" spans="1:24" ht="12.75">
      <c r="A27" s="144" t="s">
        <v>85</v>
      </c>
      <c r="B27" s="158" t="s">
        <v>86</v>
      </c>
      <c r="C27" s="146"/>
      <c r="D27" s="146"/>
      <c r="E27" s="146"/>
      <c r="F27" s="146"/>
      <c r="G27" s="146"/>
      <c r="H27" s="146"/>
      <c r="I27" s="146"/>
      <c r="J27" s="146"/>
      <c r="K27" s="146"/>
      <c r="L27" s="146"/>
      <c r="M27" s="146"/>
      <c r="N27" s="146"/>
      <c r="O27" s="146"/>
      <c r="P27" s="143">
        <f t="shared" si="3"/>
        <v>0</v>
      </c>
    </row>
    <row r="28" spans="1:24" ht="12.75">
      <c r="A28" s="144">
        <v>2005</v>
      </c>
      <c r="B28" s="158" t="s">
        <v>87</v>
      </c>
      <c r="C28" s="145">
        <f>'POA-06'!D70</f>
        <v>0</v>
      </c>
      <c r="D28" s="146">
        <v>0</v>
      </c>
      <c r="E28" s="146">
        <v>0</v>
      </c>
      <c r="F28" s="146">
        <v>0</v>
      </c>
      <c r="G28" s="146">
        <v>0</v>
      </c>
      <c r="H28" s="146">
        <v>0</v>
      </c>
      <c r="I28" s="146">
        <v>0</v>
      </c>
      <c r="J28" s="146">
        <v>0</v>
      </c>
      <c r="K28" s="146">
        <v>0</v>
      </c>
      <c r="L28" s="146">
        <v>0</v>
      </c>
      <c r="M28" s="146">
        <v>0</v>
      </c>
      <c r="N28" s="146">
        <v>0</v>
      </c>
      <c r="O28" s="146">
        <v>0</v>
      </c>
      <c r="P28" s="143">
        <f t="shared" si="3"/>
        <v>0</v>
      </c>
      <c r="Q28" s="43"/>
      <c r="R28" s="43"/>
      <c r="S28" s="43"/>
      <c r="T28" s="42"/>
      <c r="U28" s="42"/>
      <c r="V28" s="44"/>
      <c r="W28" s="42"/>
      <c r="X28" s="42"/>
    </row>
    <row r="29" spans="1:24" ht="12.75">
      <c r="A29" s="144" t="s">
        <v>88</v>
      </c>
      <c r="B29" s="158" t="s">
        <v>89</v>
      </c>
      <c r="C29" s="146"/>
      <c r="D29" s="146"/>
      <c r="E29" s="146"/>
      <c r="F29" s="146"/>
      <c r="G29" s="146"/>
      <c r="H29" s="146"/>
      <c r="I29" s="146"/>
      <c r="J29" s="146"/>
      <c r="K29" s="146"/>
      <c r="L29" s="146"/>
      <c r="M29" s="146"/>
      <c r="N29" s="146"/>
      <c r="O29" s="146"/>
      <c r="P29" s="143">
        <f t="shared" si="3"/>
        <v>0</v>
      </c>
    </row>
    <row r="30" spans="1:24" ht="12.75">
      <c r="A30" s="144" t="s">
        <v>90</v>
      </c>
      <c r="B30" s="158" t="s">
        <v>91</v>
      </c>
      <c r="C30" s="146"/>
      <c r="D30" s="146"/>
      <c r="E30" s="146"/>
      <c r="F30" s="146"/>
      <c r="G30" s="146"/>
      <c r="H30" s="146"/>
      <c r="I30" s="146"/>
      <c r="J30" s="146"/>
      <c r="K30" s="146"/>
      <c r="L30" s="146"/>
      <c r="M30" s="146"/>
      <c r="N30" s="146"/>
      <c r="O30" s="146"/>
      <c r="P30" s="143">
        <f t="shared" si="3"/>
        <v>0</v>
      </c>
    </row>
    <row r="31" spans="1:24" ht="12.75">
      <c r="A31" s="144">
        <v>2006</v>
      </c>
      <c r="B31" s="158" t="s">
        <v>92</v>
      </c>
      <c r="C31" s="148">
        <f>+C32+C33</f>
        <v>0</v>
      </c>
      <c r="D31" s="146">
        <f>+D32+D33</f>
        <v>0</v>
      </c>
      <c r="E31" s="146">
        <f t="shared" ref="E31:O31" si="5">+E32+E33</f>
        <v>0</v>
      </c>
      <c r="F31" s="146">
        <f t="shared" si="5"/>
        <v>0</v>
      </c>
      <c r="G31" s="146">
        <f t="shared" si="5"/>
        <v>0</v>
      </c>
      <c r="H31" s="146">
        <f t="shared" si="5"/>
        <v>0</v>
      </c>
      <c r="I31" s="146">
        <f t="shared" si="5"/>
        <v>0</v>
      </c>
      <c r="J31" s="146">
        <f t="shared" si="5"/>
        <v>0</v>
      </c>
      <c r="K31" s="146">
        <f t="shared" si="5"/>
        <v>0</v>
      </c>
      <c r="L31" s="146">
        <f t="shared" si="5"/>
        <v>0</v>
      </c>
      <c r="M31" s="146">
        <f t="shared" si="5"/>
        <v>0</v>
      </c>
      <c r="N31" s="146">
        <f t="shared" si="5"/>
        <v>0</v>
      </c>
      <c r="O31" s="146">
        <f t="shared" si="5"/>
        <v>0</v>
      </c>
      <c r="P31" s="143">
        <f t="shared" si="3"/>
        <v>0</v>
      </c>
    </row>
    <row r="32" spans="1:24" ht="12.75">
      <c r="A32" s="144" t="s">
        <v>93</v>
      </c>
      <c r="B32" s="158" t="s">
        <v>94</v>
      </c>
      <c r="C32" s="149"/>
      <c r="D32" s="146"/>
      <c r="E32" s="146"/>
      <c r="F32" s="146"/>
      <c r="G32" s="146"/>
      <c r="H32" s="146"/>
      <c r="I32" s="146"/>
      <c r="J32" s="146"/>
      <c r="K32" s="146"/>
      <c r="L32" s="146"/>
      <c r="M32" s="146"/>
      <c r="N32" s="146"/>
      <c r="O32" s="146"/>
      <c r="P32" s="143">
        <f t="shared" si="3"/>
        <v>0</v>
      </c>
    </row>
    <row r="33" spans="1:16" ht="12.75">
      <c r="A33" s="144" t="s">
        <v>95</v>
      </c>
      <c r="B33" s="160" t="s">
        <v>160</v>
      </c>
      <c r="C33" s="149"/>
      <c r="D33" s="146"/>
      <c r="E33" s="146"/>
      <c r="F33" s="146"/>
      <c r="G33" s="146"/>
      <c r="H33" s="146"/>
      <c r="I33" s="146"/>
      <c r="J33" s="146"/>
      <c r="K33" s="146"/>
      <c r="L33" s="146"/>
      <c r="M33" s="146"/>
      <c r="N33" s="146"/>
      <c r="O33" s="146"/>
      <c r="P33" s="143">
        <f t="shared" si="3"/>
        <v>0</v>
      </c>
    </row>
    <row r="34" spans="1:16" ht="11.25" customHeight="1">
      <c r="A34" s="144" t="s">
        <v>96</v>
      </c>
      <c r="B34" s="158" t="s">
        <v>97</v>
      </c>
      <c r="C34" s="146"/>
      <c r="D34" s="146"/>
      <c r="E34" s="146"/>
      <c r="F34" s="146"/>
      <c r="G34" s="146"/>
      <c r="H34" s="146"/>
      <c r="I34" s="146"/>
      <c r="J34" s="146"/>
      <c r="K34" s="146"/>
      <c r="L34" s="146"/>
      <c r="M34" s="146"/>
      <c r="N34" s="146"/>
      <c r="O34" s="146"/>
      <c r="P34" s="143">
        <f t="shared" si="3"/>
        <v>0</v>
      </c>
    </row>
    <row r="35" spans="1:16" ht="12.75">
      <c r="A35" s="144">
        <v>2007</v>
      </c>
      <c r="B35" s="160" t="s">
        <v>141</v>
      </c>
      <c r="C35" s="145">
        <v>0</v>
      </c>
      <c r="D35" s="146">
        <v>0</v>
      </c>
      <c r="E35" s="146">
        <v>0</v>
      </c>
      <c r="F35" s="146">
        <v>0</v>
      </c>
      <c r="G35" s="146"/>
      <c r="H35" s="146"/>
      <c r="I35" s="146">
        <v>0</v>
      </c>
      <c r="J35" s="146"/>
      <c r="K35" s="146">
        <v>0</v>
      </c>
      <c r="L35" s="146">
        <v>0</v>
      </c>
      <c r="M35" s="146">
        <v>0</v>
      </c>
      <c r="N35" s="146"/>
      <c r="O35" s="146"/>
      <c r="P35" s="143">
        <f t="shared" si="3"/>
        <v>0</v>
      </c>
    </row>
    <row r="36" spans="1:16" ht="12.75" customHeight="1">
      <c r="A36" s="144">
        <v>2008</v>
      </c>
      <c r="B36" s="160" t="s">
        <v>159</v>
      </c>
      <c r="C36" s="145"/>
      <c r="D36" s="146">
        <v>0</v>
      </c>
      <c r="E36" s="146"/>
      <c r="F36" s="146"/>
      <c r="G36" s="146"/>
      <c r="H36" s="146"/>
      <c r="I36" s="146"/>
      <c r="J36" s="146"/>
      <c r="K36" s="146"/>
      <c r="L36" s="146"/>
      <c r="M36" s="146"/>
      <c r="N36" s="146"/>
      <c r="O36" s="146"/>
      <c r="P36" s="143">
        <f t="shared" si="3"/>
        <v>0</v>
      </c>
    </row>
    <row r="37" spans="1:16" ht="12.75">
      <c r="A37" s="144">
        <v>2009</v>
      </c>
      <c r="B37" s="158" t="s">
        <v>100</v>
      </c>
      <c r="C37" s="145">
        <f>'POA-06'!D74</f>
        <v>0</v>
      </c>
      <c r="D37" s="146">
        <v>0</v>
      </c>
      <c r="E37" s="146">
        <v>0</v>
      </c>
      <c r="F37" s="146"/>
      <c r="G37" s="146">
        <v>0</v>
      </c>
      <c r="H37" s="146">
        <v>0</v>
      </c>
      <c r="I37" s="146">
        <v>0</v>
      </c>
      <c r="J37" s="146">
        <v>0</v>
      </c>
      <c r="K37" s="146">
        <v>0</v>
      </c>
      <c r="L37" s="146">
        <v>0</v>
      </c>
      <c r="M37" s="146">
        <v>0</v>
      </c>
      <c r="N37" s="146">
        <v>0</v>
      </c>
      <c r="O37" s="146">
        <v>0</v>
      </c>
      <c r="P37" s="143">
        <f t="shared" si="3"/>
        <v>0</v>
      </c>
    </row>
    <row r="38" spans="1:16" ht="12.75">
      <c r="A38" s="144">
        <v>2010</v>
      </c>
      <c r="B38" s="160" t="s">
        <v>158</v>
      </c>
      <c r="C38" s="145">
        <f>'POA-06'!D75</f>
        <v>0</v>
      </c>
      <c r="D38" s="146">
        <v>0</v>
      </c>
      <c r="E38" s="146">
        <v>0</v>
      </c>
      <c r="F38" s="146">
        <v>0</v>
      </c>
      <c r="G38" s="146">
        <v>0</v>
      </c>
      <c r="H38" s="146">
        <v>0</v>
      </c>
      <c r="I38" s="146">
        <v>0</v>
      </c>
      <c r="J38" s="146">
        <v>0</v>
      </c>
      <c r="K38" s="146">
        <v>0</v>
      </c>
      <c r="L38" s="146">
        <v>0</v>
      </c>
      <c r="M38" s="146">
        <v>0</v>
      </c>
      <c r="N38" s="146">
        <v>0</v>
      </c>
      <c r="O38" s="146">
        <v>0</v>
      </c>
      <c r="P38" s="143">
        <f t="shared" si="3"/>
        <v>0</v>
      </c>
    </row>
    <row r="39" spans="1:16" ht="12.75">
      <c r="A39" s="144">
        <v>2011</v>
      </c>
      <c r="B39" s="158" t="s">
        <v>102</v>
      </c>
      <c r="C39" s="145"/>
      <c r="D39" s="146"/>
      <c r="E39" s="146"/>
      <c r="F39" s="146"/>
      <c r="G39" s="146"/>
      <c r="H39" s="146"/>
      <c r="I39" s="150"/>
      <c r="J39" s="146"/>
      <c r="K39" s="146"/>
      <c r="L39" s="146"/>
      <c r="M39" s="146"/>
      <c r="N39" s="146"/>
      <c r="O39" s="146"/>
      <c r="P39" s="143">
        <f t="shared" si="3"/>
        <v>0</v>
      </c>
    </row>
    <row r="40" spans="1:16" ht="12.75" customHeight="1">
      <c r="A40" s="144">
        <v>2012</v>
      </c>
      <c r="B40" s="159" t="s">
        <v>103</v>
      </c>
      <c r="C40" s="145">
        <f>'POA-06'!D77</f>
        <v>0</v>
      </c>
      <c r="D40" s="146">
        <v>0</v>
      </c>
      <c r="E40" s="146"/>
      <c r="F40" s="146">
        <v>0</v>
      </c>
      <c r="G40" s="146">
        <v>0</v>
      </c>
      <c r="H40" s="146"/>
      <c r="I40" s="146">
        <v>0</v>
      </c>
      <c r="J40" s="146">
        <v>0</v>
      </c>
      <c r="K40" s="146"/>
      <c r="L40" s="146">
        <v>0</v>
      </c>
      <c r="M40" s="146">
        <v>0</v>
      </c>
      <c r="N40" s="146"/>
      <c r="O40" s="146">
        <v>0</v>
      </c>
      <c r="P40" s="143">
        <f t="shared" si="3"/>
        <v>0</v>
      </c>
    </row>
    <row r="41" spans="1:16" ht="12.75">
      <c r="A41" s="144">
        <v>2013</v>
      </c>
      <c r="B41" s="158" t="s">
        <v>104</v>
      </c>
      <c r="C41" s="145"/>
      <c r="D41" s="146">
        <v>0</v>
      </c>
      <c r="E41" s="146"/>
      <c r="F41" s="146">
        <v>0</v>
      </c>
      <c r="G41" s="146">
        <v>0</v>
      </c>
      <c r="H41" s="146">
        <v>0</v>
      </c>
      <c r="I41" s="146">
        <v>0</v>
      </c>
      <c r="J41" s="146">
        <v>0</v>
      </c>
      <c r="K41" s="146">
        <v>0</v>
      </c>
      <c r="L41" s="146">
        <v>0</v>
      </c>
      <c r="M41" s="146">
        <v>0</v>
      </c>
      <c r="N41" s="146">
        <v>0</v>
      </c>
      <c r="O41" s="146">
        <v>0</v>
      </c>
      <c r="P41" s="143">
        <f t="shared" si="3"/>
        <v>0</v>
      </c>
    </row>
    <row r="42" spans="1:16" ht="12.75">
      <c r="A42" s="144">
        <v>2014</v>
      </c>
      <c r="B42" s="158" t="s">
        <v>105</v>
      </c>
      <c r="C42" s="145">
        <f>'POA-06'!D79</f>
        <v>0</v>
      </c>
      <c r="D42" s="146"/>
      <c r="E42" s="146"/>
      <c r="F42" s="146"/>
      <c r="G42" s="146"/>
      <c r="H42" s="146"/>
      <c r="I42" s="146"/>
      <c r="J42" s="146"/>
      <c r="K42" s="146"/>
      <c r="L42" s="146"/>
      <c r="M42" s="146"/>
      <c r="N42" s="146"/>
      <c r="O42" s="146"/>
      <c r="P42" s="143">
        <f t="shared" si="3"/>
        <v>0</v>
      </c>
    </row>
    <row r="43" spans="1:16" ht="12.75">
      <c r="A43" s="144">
        <v>2015</v>
      </c>
      <c r="B43" s="158" t="s">
        <v>106</v>
      </c>
      <c r="C43" s="145"/>
      <c r="D43" s="146"/>
      <c r="E43" s="146"/>
      <c r="F43" s="146"/>
      <c r="G43" s="146"/>
      <c r="H43" s="146"/>
      <c r="I43" s="146"/>
      <c r="J43" s="146"/>
      <c r="K43" s="146"/>
      <c r="L43" s="146"/>
      <c r="M43" s="146"/>
      <c r="N43" s="146">
        <v>0</v>
      </c>
      <c r="O43" s="146"/>
      <c r="P43" s="143">
        <f t="shared" si="3"/>
        <v>0</v>
      </c>
    </row>
    <row r="44" spans="1:16" ht="12.75">
      <c r="A44" s="144" t="s">
        <v>107</v>
      </c>
      <c r="B44" s="158" t="s">
        <v>108</v>
      </c>
      <c r="C44" s="146"/>
      <c r="D44" s="146"/>
      <c r="E44" s="146"/>
      <c r="F44" s="146"/>
      <c r="G44" s="146"/>
      <c r="H44" s="146"/>
      <c r="I44" s="146"/>
      <c r="J44" s="146"/>
      <c r="K44" s="146"/>
      <c r="L44" s="146"/>
      <c r="M44" s="146"/>
      <c r="N44" s="146"/>
      <c r="O44" s="146"/>
      <c r="P44" s="143">
        <f t="shared" si="3"/>
        <v>0</v>
      </c>
    </row>
    <row r="45" spans="1:16" ht="12.75">
      <c r="A45" s="144" t="s">
        <v>109</v>
      </c>
      <c r="B45" s="158" t="s">
        <v>110</v>
      </c>
      <c r="C45" s="146"/>
      <c r="D45" s="146"/>
      <c r="E45" s="146"/>
      <c r="F45" s="146"/>
      <c r="G45" s="146"/>
      <c r="H45" s="146"/>
      <c r="I45" s="146"/>
      <c r="J45" s="146"/>
      <c r="K45" s="146"/>
      <c r="L45" s="146"/>
      <c r="M45" s="146"/>
      <c r="N45" s="146"/>
      <c r="O45" s="146"/>
      <c r="P45" s="143">
        <f t="shared" si="3"/>
        <v>0</v>
      </c>
    </row>
    <row r="46" spans="1:16" ht="12.75">
      <c r="A46" s="144">
        <v>2016</v>
      </c>
      <c r="B46" s="158" t="s">
        <v>111</v>
      </c>
      <c r="C46" s="146">
        <f>'POA-06'!D81</f>
        <v>0</v>
      </c>
      <c r="D46" s="146">
        <v>0</v>
      </c>
      <c r="E46" s="146">
        <v>0</v>
      </c>
      <c r="F46" s="146">
        <v>0</v>
      </c>
      <c r="G46" s="146">
        <v>0</v>
      </c>
      <c r="H46" s="146"/>
      <c r="I46" s="146">
        <v>0</v>
      </c>
      <c r="J46" s="146"/>
      <c r="K46" s="146">
        <v>0</v>
      </c>
      <c r="L46" s="146">
        <v>0</v>
      </c>
      <c r="M46" s="146">
        <v>0</v>
      </c>
      <c r="N46" s="146">
        <v>0</v>
      </c>
      <c r="O46" s="146"/>
      <c r="P46" s="143">
        <f t="shared" si="3"/>
        <v>0</v>
      </c>
    </row>
    <row r="47" spans="1:16" ht="12.75">
      <c r="A47" s="144">
        <v>2017</v>
      </c>
      <c r="B47" s="158" t="s">
        <v>112</v>
      </c>
      <c r="C47" s="146">
        <f>+'POA-06'!D16</f>
        <v>28698839</v>
      </c>
      <c r="D47" s="146">
        <v>0</v>
      </c>
      <c r="E47" s="146">
        <f>+'POA-06'!$D$16/10</f>
        <v>2869883.9</v>
      </c>
      <c r="F47" s="146">
        <f>+'POA-06'!$D$16/10</f>
        <v>2869883.9</v>
      </c>
      <c r="G47" s="146">
        <f>+'POA-06'!$D$16/10</f>
        <v>2869883.9</v>
      </c>
      <c r="H47" s="146">
        <f>+'POA-06'!$D$16/10</f>
        <v>2869883.9</v>
      </c>
      <c r="I47" s="146">
        <f>+'POA-06'!$D$16/10</f>
        <v>2869883.9</v>
      </c>
      <c r="J47" s="146">
        <f>+'POA-06'!$D$16/10</f>
        <v>2869883.9</v>
      </c>
      <c r="K47" s="146">
        <f>+'POA-06'!$D$16/10</f>
        <v>2869883.9</v>
      </c>
      <c r="L47" s="146">
        <f>+'POA-06'!$D$16/10</f>
        <v>2869883.9</v>
      </c>
      <c r="M47" s="146">
        <f>+'POA-06'!$D$16/10</f>
        <v>2869883.9</v>
      </c>
      <c r="N47" s="146">
        <f>+'POA-06'!$D$16/10</f>
        <v>2869883.9</v>
      </c>
      <c r="O47" s="146">
        <v>0</v>
      </c>
      <c r="P47" s="143">
        <f t="shared" si="3"/>
        <v>28698838.999999993</v>
      </c>
    </row>
    <row r="48" spans="1:16" ht="12.75">
      <c r="A48" s="147">
        <v>3000</v>
      </c>
      <c r="B48" s="158" t="s">
        <v>113</v>
      </c>
      <c r="C48" s="143">
        <v>0</v>
      </c>
      <c r="D48" s="143"/>
      <c r="E48" s="143"/>
      <c r="F48" s="143"/>
      <c r="G48" s="143"/>
      <c r="H48" s="143"/>
      <c r="I48" s="143"/>
      <c r="J48" s="143"/>
      <c r="K48" s="143"/>
      <c r="L48" s="143"/>
      <c r="M48" s="143"/>
      <c r="N48" s="143"/>
      <c r="O48" s="143"/>
      <c r="P48" s="143">
        <f t="shared" si="3"/>
        <v>0</v>
      </c>
    </row>
    <row r="49" spans="1:17" ht="12.75">
      <c r="A49" s="147">
        <v>4000</v>
      </c>
      <c r="B49" s="158" t="s">
        <v>114</v>
      </c>
      <c r="C49" s="146">
        <f>'POA-05'!C31</f>
        <v>283500000</v>
      </c>
      <c r="D49" s="143">
        <v>0</v>
      </c>
      <c r="E49" s="146"/>
      <c r="F49" s="143">
        <f>+'POA-05'!C22+'POA-05'!C23/10</f>
        <v>29500000</v>
      </c>
      <c r="G49" s="143">
        <f>+'POA-05'!C24+'POA-05'!C23/10</f>
        <v>30000000</v>
      </c>
      <c r="H49" s="143">
        <f>+'POA-05'!$C$23/10</f>
        <v>27000000</v>
      </c>
      <c r="I49" s="143">
        <f>+'POA-05'!$C$23/10</f>
        <v>27000000</v>
      </c>
      <c r="J49" s="143">
        <f>+'POA-05'!$C$23/10</f>
        <v>27000000</v>
      </c>
      <c r="K49" s="143">
        <f>+'POA-05'!$C$23/10</f>
        <v>27000000</v>
      </c>
      <c r="L49" s="143">
        <f>+'POA-05'!$C$23/10</f>
        <v>27000000</v>
      </c>
      <c r="M49" s="143">
        <f>('POA-05'!C21/2)+'POA-05'!$C$23/10</f>
        <v>31000000</v>
      </c>
      <c r="N49" s="143">
        <f>('POA-05'!C21/2)+'POA-05'!$C$23/10</f>
        <v>31000000</v>
      </c>
      <c r="O49" s="143">
        <f>+'POA-05'!$C$23/10</f>
        <v>27000000</v>
      </c>
      <c r="P49" s="143">
        <f t="shared" si="3"/>
        <v>283500000</v>
      </c>
    </row>
    <row r="50" spans="1:17" ht="12.75">
      <c r="A50" s="147">
        <v>5000</v>
      </c>
      <c r="B50" s="158" t="s">
        <v>115</v>
      </c>
      <c r="C50" s="146">
        <f>+'POA-05'!C19</f>
        <v>36000000</v>
      </c>
      <c r="D50" s="143">
        <v>0</v>
      </c>
      <c r="E50" s="143">
        <v>0</v>
      </c>
      <c r="F50" s="143">
        <f>+$C$50/3</f>
        <v>12000000</v>
      </c>
      <c r="G50" s="143">
        <f>+$C$50/3</f>
        <v>12000000</v>
      </c>
      <c r="H50" s="143">
        <f>+$C$50/3</f>
        <v>12000000</v>
      </c>
      <c r="I50" s="151"/>
      <c r="J50" s="143">
        <v>0</v>
      </c>
      <c r="K50" s="143">
        <v>0</v>
      </c>
      <c r="L50" s="143">
        <v>0</v>
      </c>
      <c r="M50" s="143">
        <v>0</v>
      </c>
      <c r="N50" s="143">
        <v>0</v>
      </c>
      <c r="O50" s="143">
        <v>0</v>
      </c>
      <c r="P50" s="143">
        <f t="shared" si="3"/>
        <v>36000000</v>
      </c>
    </row>
    <row r="51" spans="1:17" ht="12.75">
      <c r="A51" s="147">
        <v>6000</v>
      </c>
      <c r="B51" s="158" t="s">
        <v>116</v>
      </c>
      <c r="C51" s="148">
        <v>0</v>
      </c>
      <c r="D51" s="143"/>
      <c r="E51" s="143">
        <v>0</v>
      </c>
      <c r="F51" s="143">
        <v>0</v>
      </c>
      <c r="G51" s="143">
        <v>0</v>
      </c>
      <c r="H51" s="143">
        <v>0</v>
      </c>
      <c r="I51" s="143">
        <v>0</v>
      </c>
      <c r="J51" s="143">
        <v>0</v>
      </c>
      <c r="K51" s="143">
        <v>0</v>
      </c>
      <c r="L51" s="143">
        <v>0</v>
      </c>
      <c r="M51" s="143">
        <v>0</v>
      </c>
      <c r="N51" s="143">
        <v>0</v>
      </c>
      <c r="O51" s="143"/>
      <c r="P51" s="143">
        <f t="shared" si="3"/>
        <v>0</v>
      </c>
    </row>
    <row r="52" spans="1:17" ht="12.75">
      <c r="A52" s="147">
        <v>7000</v>
      </c>
      <c r="B52" s="158" t="s">
        <v>117</v>
      </c>
      <c r="C52" s="148"/>
      <c r="D52" s="143">
        <v>0</v>
      </c>
      <c r="E52" s="143"/>
      <c r="F52" s="143"/>
      <c r="G52" s="143"/>
      <c r="H52" s="143">
        <v>0</v>
      </c>
      <c r="I52" s="143"/>
      <c r="J52" s="143">
        <v>0</v>
      </c>
      <c r="K52" s="143"/>
      <c r="L52" s="143">
        <v>0</v>
      </c>
      <c r="M52" s="143"/>
      <c r="N52" s="143"/>
      <c r="O52" s="143"/>
      <c r="P52" s="143">
        <f t="shared" si="3"/>
        <v>0</v>
      </c>
    </row>
    <row r="53" spans="1:17" ht="12.75">
      <c r="A53" s="152"/>
      <c r="B53" s="152" t="s">
        <v>31</v>
      </c>
      <c r="C53" s="148">
        <f>+C14+C17+C48+C49+C50+C51+C52</f>
        <v>745055952.69255936</v>
      </c>
      <c r="D53" s="148">
        <f t="shared" ref="D53:O53" si="6">+D14+D17+D48+D49+D50+D51+D52</f>
        <v>0</v>
      </c>
      <c r="E53" s="148">
        <f t="shared" si="6"/>
        <v>2869883.9</v>
      </c>
      <c r="F53" s="148">
        <f t="shared" si="6"/>
        <v>159541503.72455943</v>
      </c>
      <c r="G53" s="148">
        <f t="shared" si="6"/>
        <v>46282424.368000001</v>
      </c>
      <c r="H53" s="148">
        <f t="shared" si="6"/>
        <v>41869883.899999999</v>
      </c>
      <c r="I53" s="148">
        <f t="shared" si="6"/>
        <v>29869883.899999999</v>
      </c>
      <c r="J53" s="148">
        <f t="shared" si="6"/>
        <v>29869883.899999999</v>
      </c>
      <c r="K53" s="148">
        <f t="shared" si="6"/>
        <v>29869883.899999999</v>
      </c>
      <c r="L53" s="148">
        <f t="shared" si="6"/>
        <v>29869883.899999999</v>
      </c>
      <c r="M53" s="148">
        <f t="shared" si="6"/>
        <v>33869883.899999999</v>
      </c>
      <c r="N53" s="148">
        <f t="shared" si="6"/>
        <v>33869883.899999999</v>
      </c>
      <c r="O53" s="148">
        <f t="shared" si="6"/>
        <v>27000000</v>
      </c>
      <c r="P53" s="148">
        <f>+P15+P16+P17+P48+P49+P50+P51+P52</f>
        <v>745055952.69255936</v>
      </c>
      <c r="Q53" s="155">
        <f>+'POA-01'!C10-'POA-07'!P53</f>
        <v>0.30744063854217529</v>
      </c>
    </row>
    <row r="55" spans="1:17">
      <c r="C55" s="21"/>
      <c r="O55" s="155"/>
    </row>
    <row r="57" spans="1:17">
      <c r="C57" s="21"/>
    </row>
    <row r="59" spans="1:17">
      <c r="C59" s="21"/>
      <c r="E59" s="21"/>
    </row>
  </sheetData>
  <mergeCells count="17">
    <mergeCell ref="P12:P13"/>
    <mergeCell ref="A10:O10"/>
    <mergeCell ref="A9:O9"/>
    <mergeCell ref="A12:A13"/>
    <mergeCell ref="B12:B13"/>
    <mergeCell ref="C12:C13"/>
    <mergeCell ref="D12:O12"/>
    <mergeCell ref="A1:B8"/>
    <mergeCell ref="C1:H5"/>
    <mergeCell ref="I1:J1"/>
    <mergeCell ref="I2:J2"/>
    <mergeCell ref="I3:J3"/>
    <mergeCell ref="I4:J4"/>
    <mergeCell ref="I5:J5"/>
    <mergeCell ref="C6:E8"/>
    <mergeCell ref="F6:H8"/>
    <mergeCell ref="I6:J8"/>
  </mergeCells>
  <phoneticPr fontId="0" type="noConversion"/>
  <printOptions horizontalCentered="1" verticalCentered="1"/>
  <pageMargins left="0.98425196850393704" right="0.98425196850393704" top="0.98425196850393704" bottom="0.98425196850393704" header="0" footer="0"/>
  <pageSetup paperSize="5"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dimension ref="A1:K55"/>
  <sheetViews>
    <sheetView topLeftCell="A22" zoomScale="75" workbookViewId="0">
      <selection activeCell="L55" sqref="L55"/>
    </sheetView>
  </sheetViews>
  <sheetFormatPr baseColWidth="10" defaultRowHeight="12.75"/>
  <cols>
    <col min="2" max="2" width="23.28515625" customWidth="1"/>
    <col min="3" max="3" width="13.5703125" customWidth="1"/>
    <col min="4" max="4" width="15" customWidth="1"/>
    <col min="5" max="5" width="13.5703125" customWidth="1"/>
    <col min="6" max="6" width="12.5703125" customWidth="1"/>
    <col min="7" max="7" width="12.28515625" customWidth="1"/>
    <col min="8" max="8" width="14" customWidth="1"/>
    <col min="9" max="9" width="12.7109375" customWidth="1"/>
  </cols>
  <sheetData>
    <row r="1" spans="1:11" s="4" customFormat="1" ht="12.75" customHeight="1">
      <c r="A1" s="270"/>
      <c r="B1" s="271"/>
      <c r="C1" s="276" t="s">
        <v>157</v>
      </c>
      <c r="D1" s="277"/>
      <c r="E1" s="277"/>
      <c r="F1" s="277"/>
      <c r="G1" s="277"/>
      <c r="H1" s="277"/>
      <c r="I1" s="282" t="s">
        <v>311</v>
      </c>
      <c r="J1" s="282"/>
      <c r="K1" s="89"/>
    </row>
    <row r="2" spans="1:11" s="4" customFormat="1" ht="16.5" customHeight="1">
      <c r="A2" s="272"/>
      <c r="B2" s="273"/>
      <c r="C2" s="278"/>
      <c r="D2" s="279"/>
      <c r="E2" s="279"/>
      <c r="F2" s="279"/>
      <c r="G2" s="279"/>
      <c r="H2" s="279"/>
      <c r="I2" s="282" t="s">
        <v>312</v>
      </c>
      <c r="J2" s="282"/>
      <c r="K2" s="89"/>
    </row>
    <row r="3" spans="1:11" s="4" customFormat="1" ht="15.75" customHeight="1">
      <c r="A3" s="272"/>
      <c r="B3" s="273"/>
      <c r="C3" s="278"/>
      <c r="D3" s="279"/>
      <c r="E3" s="279"/>
      <c r="F3" s="279"/>
      <c r="G3" s="279"/>
      <c r="H3" s="279"/>
      <c r="I3" s="282" t="s">
        <v>313</v>
      </c>
      <c r="J3" s="282"/>
      <c r="K3" s="89"/>
    </row>
    <row r="4" spans="1:11" s="4" customFormat="1" ht="15.75" customHeight="1">
      <c r="A4" s="272"/>
      <c r="B4" s="273"/>
      <c r="C4" s="278"/>
      <c r="D4" s="279"/>
      <c r="E4" s="279"/>
      <c r="F4" s="279"/>
      <c r="G4" s="279"/>
      <c r="H4" s="279"/>
      <c r="I4" s="282" t="s">
        <v>314</v>
      </c>
      <c r="J4" s="282"/>
      <c r="K4" s="89"/>
    </row>
    <row r="5" spans="1:11" s="4" customFormat="1" ht="15.75" customHeight="1">
      <c r="A5" s="272"/>
      <c r="B5" s="273"/>
      <c r="C5" s="280"/>
      <c r="D5" s="281"/>
      <c r="E5" s="281"/>
      <c r="F5" s="281"/>
      <c r="G5" s="281"/>
      <c r="H5" s="281"/>
      <c r="I5" s="282" t="s">
        <v>315</v>
      </c>
      <c r="J5" s="282"/>
      <c r="K5" s="89"/>
    </row>
    <row r="6" spans="1:11" s="4" customFormat="1">
      <c r="A6" s="272"/>
      <c r="B6" s="273"/>
      <c r="C6" s="283" t="s">
        <v>316</v>
      </c>
      <c r="D6" s="284"/>
      <c r="E6" s="284"/>
      <c r="F6" s="289" t="s">
        <v>317</v>
      </c>
      <c r="G6" s="290"/>
      <c r="H6" s="290"/>
      <c r="I6" s="291" t="s">
        <v>318</v>
      </c>
      <c r="J6" s="292"/>
      <c r="K6" s="89"/>
    </row>
    <row r="7" spans="1:11" s="13" customFormat="1" ht="19.5" customHeight="1">
      <c r="A7" s="272"/>
      <c r="B7" s="273"/>
      <c r="C7" s="285"/>
      <c r="D7" s="286"/>
      <c r="E7" s="286"/>
      <c r="F7" s="290"/>
      <c r="G7" s="290"/>
      <c r="H7" s="290"/>
      <c r="I7" s="292"/>
      <c r="J7" s="292"/>
      <c r="K7" s="90"/>
    </row>
    <row r="8" spans="1:11" s="4" customFormat="1" ht="15" customHeight="1">
      <c r="A8" s="274"/>
      <c r="B8" s="275"/>
      <c r="C8" s="287"/>
      <c r="D8" s="288"/>
      <c r="E8" s="288"/>
      <c r="F8" s="290"/>
      <c r="G8" s="290"/>
      <c r="H8" s="290"/>
      <c r="I8" s="292"/>
      <c r="J8" s="292"/>
      <c r="K8" s="91"/>
    </row>
    <row r="9" spans="1:11">
      <c r="A9" s="381"/>
      <c r="B9" s="381"/>
      <c r="C9" s="381"/>
      <c r="D9" s="381"/>
      <c r="E9" s="381"/>
      <c r="F9" s="381"/>
      <c r="G9" s="381"/>
      <c r="H9" s="381"/>
      <c r="I9" s="19"/>
    </row>
    <row r="10" spans="1:11">
      <c r="A10" s="382" t="s">
        <v>120</v>
      </c>
      <c r="B10" s="382"/>
      <c r="C10" s="382"/>
      <c r="D10" s="382"/>
      <c r="E10" s="382"/>
      <c r="F10" s="382"/>
      <c r="G10" s="382"/>
      <c r="H10" s="382"/>
      <c r="I10" s="382"/>
    </row>
    <row r="11" spans="1:11" ht="13.5" thickBot="1">
      <c r="A11" s="20"/>
      <c r="B11" s="21"/>
      <c r="C11" s="22"/>
      <c r="D11" s="22"/>
      <c r="E11" s="22"/>
      <c r="F11" s="22"/>
      <c r="G11" s="22"/>
      <c r="H11" s="22"/>
      <c r="I11" s="23"/>
    </row>
    <row r="12" spans="1:11" ht="13.5" thickBot="1">
      <c r="A12" s="383"/>
      <c r="B12" s="385" t="s">
        <v>28</v>
      </c>
      <c r="C12" s="387" t="s">
        <v>143</v>
      </c>
      <c r="D12" s="388"/>
      <c r="E12" s="388"/>
      <c r="F12" s="388"/>
      <c r="G12" s="388"/>
      <c r="H12" s="388"/>
      <c r="I12" s="389" t="s">
        <v>31</v>
      </c>
    </row>
    <row r="13" spans="1:11" ht="13.5" thickBot="1">
      <c r="A13" s="384"/>
      <c r="B13" s="386"/>
      <c r="C13" s="35" t="s">
        <v>144</v>
      </c>
      <c r="D13" s="35" t="s">
        <v>145</v>
      </c>
      <c r="E13" s="35" t="s">
        <v>146</v>
      </c>
      <c r="F13" s="35" t="s">
        <v>147</v>
      </c>
      <c r="G13" s="35" t="s">
        <v>148</v>
      </c>
      <c r="H13" s="35" t="s">
        <v>149</v>
      </c>
      <c r="I13" s="390"/>
    </row>
    <row r="14" spans="1:11">
      <c r="A14" s="32">
        <v>1000</v>
      </c>
      <c r="B14" s="33" t="s">
        <v>67</v>
      </c>
      <c r="C14" s="34">
        <f t="shared" ref="C14:H14" si="0">SUM(C15:C16)</f>
        <v>77703697.079999983</v>
      </c>
      <c r="D14" s="34">
        <f t="shared" si="0"/>
        <v>23580931.079999998</v>
      </c>
      <c r="E14" s="34">
        <f t="shared" si="0"/>
        <v>77703697.079999983</v>
      </c>
      <c r="F14" s="34">
        <f t="shared" si="0"/>
        <v>23580931.079999998</v>
      </c>
      <c r="G14" s="34">
        <f t="shared" si="0"/>
        <v>77703697.079999983</v>
      </c>
      <c r="H14" s="34">
        <f t="shared" si="0"/>
        <v>0</v>
      </c>
      <c r="I14" s="28">
        <f>SUM(C14:H14)</f>
        <v>280272953.39999992</v>
      </c>
    </row>
    <row r="15" spans="1:11">
      <c r="A15" s="24">
        <v>1001</v>
      </c>
      <c r="B15" s="24" t="s">
        <v>68</v>
      </c>
      <c r="C15" s="30">
        <f>+'POA-02'!J27/3</f>
        <v>28000000</v>
      </c>
      <c r="D15" s="30"/>
      <c r="E15" s="30">
        <f>+C15</f>
        <v>28000000</v>
      </c>
      <c r="F15" s="30"/>
      <c r="G15" s="30">
        <f>+E15</f>
        <v>28000000</v>
      </c>
      <c r="H15" s="30">
        <v>0</v>
      </c>
      <c r="I15" s="30">
        <f>SUM(C15:H15)</f>
        <v>84000000</v>
      </c>
    </row>
    <row r="16" spans="1:11">
      <c r="A16" s="24">
        <v>1002</v>
      </c>
      <c r="B16" s="24" t="s">
        <v>69</v>
      </c>
      <c r="C16" s="30">
        <f>+('POA-02'!J34-'POA-02'!J33)/3</f>
        <v>49703697.079999991</v>
      </c>
      <c r="D16" s="30">
        <f>+'POA-02'!J33/2</f>
        <v>23580931.079999998</v>
      </c>
      <c r="E16" s="30">
        <f>+C16</f>
        <v>49703697.079999991</v>
      </c>
      <c r="F16" s="30">
        <f>+D16</f>
        <v>23580931.079999998</v>
      </c>
      <c r="G16" s="30">
        <f>+E16</f>
        <v>49703697.079999991</v>
      </c>
      <c r="H16" s="30"/>
      <c r="I16" s="30">
        <f>SUM(C16:H16)</f>
        <v>196272953.39999998</v>
      </c>
    </row>
    <row r="17" spans="1:9">
      <c r="A17" s="26">
        <v>2000</v>
      </c>
      <c r="B17" s="24" t="s">
        <v>70</v>
      </c>
      <c r="C17" s="34">
        <f>SUM(C18:C47)</f>
        <v>23316832.058511883</v>
      </c>
      <c r="D17" s="34">
        <f>SUM(D18:D47)</f>
        <v>23316832.058511883</v>
      </c>
      <c r="E17" s="34">
        <f>SUM(E18:E47)</f>
        <v>23316832.058511883</v>
      </c>
      <c r="F17" s="34">
        <f>SUM(F18:F47)</f>
        <v>23316832.058511883</v>
      </c>
      <c r="G17" s="34">
        <f>SUM(G18:G47)</f>
        <v>23316832.058511883</v>
      </c>
      <c r="H17" s="28"/>
      <c r="I17" s="28">
        <f t="shared" ref="I17:I23" si="1">SUM(C17:H17)</f>
        <v>116584160.29255942</v>
      </c>
    </row>
    <row r="18" spans="1:9">
      <c r="A18" s="24">
        <v>2001</v>
      </c>
      <c r="B18" s="24" t="s">
        <v>71</v>
      </c>
      <c r="C18" s="30">
        <f>+E18</f>
        <v>282508.09359999996</v>
      </c>
      <c r="D18" s="30">
        <f>+E18</f>
        <v>282508.09359999996</v>
      </c>
      <c r="E18" s="30">
        <f>'POA-04'!H19/5</f>
        <v>282508.09359999996</v>
      </c>
      <c r="F18" s="30">
        <f>+E18</f>
        <v>282508.09359999996</v>
      </c>
      <c r="G18" s="30">
        <f>+F18</f>
        <v>282508.09359999996</v>
      </c>
      <c r="H18" s="30"/>
      <c r="I18" s="30">
        <f t="shared" si="1"/>
        <v>1412540.4679999999</v>
      </c>
    </row>
    <row r="19" spans="1:9">
      <c r="A19" s="24">
        <v>2002</v>
      </c>
      <c r="B19" s="24" t="s">
        <v>142</v>
      </c>
      <c r="C19" s="30">
        <f>+D19</f>
        <v>23034323.964911882</v>
      </c>
      <c r="D19" s="30">
        <f>+E19</f>
        <v>23034323.964911882</v>
      </c>
      <c r="E19" s="30">
        <f>'POA-03'!I90/5</f>
        <v>23034323.964911882</v>
      </c>
      <c r="F19" s="30">
        <f>+E19</f>
        <v>23034323.964911882</v>
      </c>
      <c r="G19" s="30">
        <f>+F19</f>
        <v>23034323.964911882</v>
      </c>
      <c r="H19" s="30"/>
      <c r="I19" s="30">
        <f t="shared" si="1"/>
        <v>115171619.82455941</v>
      </c>
    </row>
    <row r="20" spans="1:9">
      <c r="A20" s="24" t="s">
        <v>73</v>
      </c>
      <c r="B20" s="24" t="s">
        <v>74</v>
      </c>
      <c r="C20" s="30"/>
      <c r="D20" s="30"/>
      <c r="E20" s="30"/>
      <c r="F20" s="30"/>
      <c r="G20" s="30"/>
      <c r="H20" s="30"/>
      <c r="I20" s="30">
        <f t="shared" si="1"/>
        <v>0</v>
      </c>
    </row>
    <row r="21" spans="1:9">
      <c r="A21" s="24" t="s">
        <v>75</v>
      </c>
      <c r="B21" s="24" t="s">
        <v>76</v>
      </c>
      <c r="C21" s="30"/>
      <c r="D21" s="30"/>
      <c r="E21" s="30"/>
      <c r="F21" s="30"/>
      <c r="G21" s="30"/>
      <c r="H21" s="30"/>
      <c r="I21" s="30">
        <f t="shared" si="1"/>
        <v>0</v>
      </c>
    </row>
    <row r="22" spans="1:9">
      <c r="A22" s="24" t="s">
        <v>77</v>
      </c>
      <c r="B22" s="24" t="s">
        <v>78</v>
      </c>
      <c r="C22" s="30"/>
      <c r="D22" s="30"/>
      <c r="E22" s="30"/>
      <c r="F22" s="30"/>
      <c r="G22" s="30"/>
      <c r="H22" s="30"/>
      <c r="I22" s="30">
        <f t="shared" si="1"/>
        <v>0</v>
      </c>
    </row>
    <row r="23" spans="1:9">
      <c r="A23" s="24">
        <v>2003</v>
      </c>
      <c r="B23" s="31" t="s">
        <v>79</v>
      </c>
      <c r="C23" s="30">
        <f>+'POA-07'!P23/3</f>
        <v>0</v>
      </c>
      <c r="D23" s="30"/>
      <c r="E23" s="30">
        <f>+C23</f>
        <v>0</v>
      </c>
      <c r="F23" s="30">
        <v>0</v>
      </c>
      <c r="G23" s="30">
        <f>+E23</f>
        <v>0</v>
      </c>
      <c r="H23" s="30">
        <v>0</v>
      </c>
      <c r="I23" s="30">
        <f t="shared" si="1"/>
        <v>0</v>
      </c>
    </row>
    <row r="24" spans="1:9">
      <c r="A24" s="24">
        <v>2004</v>
      </c>
      <c r="B24" s="24" t="s">
        <v>80</v>
      </c>
      <c r="C24" s="30"/>
      <c r="D24" s="30"/>
      <c r="E24" s="30">
        <v>0</v>
      </c>
      <c r="F24" s="30">
        <v>0</v>
      </c>
      <c r="G24" s="30">
        <v>0</v>
      </c>
      <c r="H24" s="30"/>
      <c r="I24" s="28"/>
    </row>
    <row r="25" spans="1:9">
      <c r="A25" s="24" t="s">
        <v>81</v>
      </c>
      <c r="B25" s="24" t="s">
        <v>82</v>
      </c>
      <c r="C25" s="30"/>
      <c r="D25" s="30"/>
      <c r="E25" s="30"/>
      <c r="F25" s="30"/>
      <c r="G25" s="30"/>
      <c r="H25" s="30"/>
      <c r="I25" s="28"/>
    </row>
    <row r="26" spans="1:9">
      <c r="A26" s="24" t="s">
        <v>83</v>
      </c>
      <c r="B26" s="24" t="s">
        <v>84</v>
      </c>
      <c r="C26" s="30"/>
      <c r="D26" s="30"/>
      <c r="E26" s="30"/>
      <c r="F26" s="30"/>
      <c r="G26" s="30"/>
      <c r="H26" s="30"/>
      <c r="I26" s="28"/>
    </row>
    <row r="27" spans="1:9">
      <c r="A27" s="24" t="s">
        <v>85</v>
      </c>
      <c r="B27" s="24" t="s">
        <v>86</v>
      </c>
      <c r="C27" s="30"/>
      <c r="D27" s="30"/>
      <c r="E27" s="30"/>
      <c r="F27" s="30"/>
      <c r="G27" s="30"/>
      <c r="H27" s="30"/>
      <c r="I27" s="28"/>
    </row>
    <row r="28" spans="1:9">
      <c r="A28" s="24">
        <v>2005</v>
      </c>
      <c r="B28" s="24" t="s">
        <v>87</v>
      </c>
      <c r="C28" s="30"/>
      <c r="D28" s="30">
        <v>0</v>
      </c>
      <c r="E28" s="30">
        <v>0</v>
      </c>
      <c r="F28" s="30">
        <v>0</v>
      </c>
      <c r="G28" s="30">
        <v>0</v>
      </c>
      <c r="H28" s="30"/>
      <c r="I28" s="28"/>
    </row>
    <row r="29" spans="1:9">
      <c r="A29" s="24" t="s">
        <v>88</v>
      </c>
      <c r="B29" s="24" t="s">
        <v>89</v>
      </c>
      <c r="C29" s="30"/>
      <c r="D29" s="30"/>
      <c r="E29" s="30"/>
      <c r="F29" s="30"/>
      <c r="G29" s="30"/>
      <c r="H29" s="30"/>
      <c r="I29" s="28"/>
    </row>
    <row r="30" spans="1:9">
      <c r="A30" s="24" t="s">
        <v>90</v>
      </c>
      <c r="B30" s="24" t="s">
        <v>91</v>
      </c>
      <c r="C30" s="30"/>
      <c r="D30" s="30"/>
      <c r="E30" s="30"/>
      <c r="F30" s="30"/>
      <c r="G30" s="30"/>
      <c r="H30" s="30"/>
      <c r="I30" s="28"/>
    </row>
    <row r="31" spans="1:9">
      <c r="A31" s="24">
        <v>2006</v>
      </c>
      <c r="B31" s="24" t="s">
        <v>92</v>
      </c>
      <c r="C31" s="30"/>
      <c r="D31" s="30"/>
      <c r="E31" s="30"/>
      <c r="F31" s="30"/>
      <c r="G31" s="30"/>
      <c r="H31" s="30"/>
      <c r="I31" s="28"/>
    </row>
    <row r="32" spans="1:9">
      <c r="A32" s="24" t="s">
        <v>93</v>
      </c>
      <c r="B32" s="24" t="s">
        <v>94</v>
      </c>
      <c r="C32" s="30"/>
      <c r="D32" s="30"/>
      <c r="E32" s="30"/>
      <c r="F32" s="30"/>
      <c r="G32" s="30"/>
      <c r="H32" s="30"/>
      <c r="I32" s="28"/>
    </row>
    <row r="33" spans="1:9" ht="21.75">
      <c r="A33" s="24" t="s">
        <v>95</v>
      </c>
      <c r="B33" s="31" t="s">
        <v>136</v>
      </c>
      <c r="C33" s="30"/>
      <c r="D33" s="30"/>
      <c r="E33" s="30"/>
      <c r="F33" s="30"/>
      <c r="G33" s="30"/>
      <c r="H33" s="30"/>
      <c r="I33" s="28"/>
    </row>
    <row r="34" spans="1:9">
      <c r="A34" s="24" t="s">
        <v>96</v>
      </c>
      <c r="B34" s="24" t="s">
        <v>97</v>
      </c>
      <c r="C34" s="30"/>
      <c r="D34" s="30"/>
      <c r="E34" s="30"/>
      <c r="F34" s="30"/>
      <c r="G34" s="30"/>
      <c r="H34" s="30"/>
      <c r="I34" s="28"/>
    </row>
    <row r="35" spans="1:9">
      <c r="A35" s="24">
        <v>2007</v>
      </c>
      <c r="B35" s="31" t="s">
        <v>141</v>
      </c>
      <c r="C35" s="30"/>
      <c r="D35" s="48"/>
      <c r="E35" s="30"/>
      <c r="F35" s="30"/>
      <c r="G35" s="30"/>
      <c r="H35" s="30"/>
      <c r="I35" s="28"/>
    </row>
    <row r="36" spans="1:9" ht="21.75">
      <c r="A36" s="24">
        <v>2008</v>
      </c>
      <c r="B36" s="31" t="s">
        <v>99</v>
      </c>
      <c r="C36" s="30"/>
      <c r="D36" s="30"/>
      <c r="E36" s="30"/>
      <c r="F36" s="30"/>
      <c r="G36" s="30"/>
      <c r="H36" s="30"/>
      <c r="I36" s="28"/>
    </row>
    <row r="37" spans="1:9">
      <c r="A37" s="24">
        <v>2009</v>
      </c>
      <c r="B37" s="24" t="s">
        <v>100</v>
      </c>
      <c r="C37" s="30"/>
      <c r="D37" s="30"/>
      <c r="E37" s="30"/>
      <c r="F37" s="30"/>
      <c r="G37" s="30"/>
      <c r="H37" s="30"/>
      <c r="I37" s="28"/>
    </row>
    <row r="38" spans="1:9">
      <c r="A38" s="24">
        <v>2010</v>
      </c>
      <c r="B38" s="31" t="s">
        <v>101</v>
      </c>
      <c r="C38" s="30"/>
      <c r="D38" s="30"/>
      <c r="E38" s="30"/>
      <c r="F38" s="30"/>
      <c r="G38" s="30"/>
      <c r="H38" s="30"/>
      <c r="I38" s="28"/>
    </row>
    <row r="39" spans="1:9">
      <c r="A39" s="24">
        <v>2011</v>
      </c>
      <c r="B39" s="24" t="s">
        <v>102</v>
      </c>
      <c r="C39" s="30"/>
      <c r="D39" s="30"/>
      <c r="E39" s="30"/>
      <c r="F39" s="30"/>
      <c r="G39" s="30"/>
      <c r="H39" s="30"/>
      <c r="I39" s="28"/>
    </row>
    <row r="40" spans="1:9">
      <c r="A40" s="24">
        <v>2012</v>
      </c>
      <c r="B40" s="31" t="s">
        <v>103</v>
      </c>
      <c r="C40" s="30"/>
      <c r="D40" s="30"/>
      <c r="E40" s="30"/>
      <c r="F40" s="30"/>
      <c r="G40" s="30"/>
      <c r="H40" s="30"/>
      <c r="I40" s="28"/>
    </row>
    <row r="41" spans="1:9">
      <c r="A41" s="24">
        <v>2013</v>
      </c>
      <c r="B41" s="24" t="s">
        <v>104</v>
      </c>
      <c r="C41" s="30"/>
      <c r="D41" s="30"/>
      <c r="E41" s="30"/>
      <c r="F41" s="30"/>
      <c r="G41" s="30"/>
      <c r="H41" s="30"/>
      <c r="I41" s="28"/>
    </row>
    <row r="42" spans="1:9">
      <c r="A42" s="24">
        <v>2014</v>
      </c>
      <c r="B42" s="24" t="s">
        <v>105</v>
      </c>
      <c r="C42" s="30"/>
      <c r="D42" s="30"/>
      <c r="E42" s="30"/>
      <c r="F42" s="30"/>
      <c r="G42" s="30"/>
      <c r="H42" s="30"/>
      <c r="I42" s="28"/>
    </row>
    <row r="43" spans="1:9">
      <c r="A43" s="24">
        <v>2015</v>
      </c>
      <c r="B43" s="24" t="s">
        <v>106</v>
      </c>
      <c r="C43" s="5"/>
      <c r="D43" s="30"/>
      <c r="E43" s="30"/>
      <c r="F43" s="47"/>
      <c r="G43" s="30"/>
      <c r="H43" s="30"/>
      <c r="I43" s="28"/>
    </row>
    <row r="44" spans="1:9">
      <c r="A44" s="24" t="s">
        <v>107</v>
      </c>
      <c r="B44" s="24" t="s">
        <v>108</v>
      </c>
      <c r="C44" s="30"/>
      <c r="D44" s="30"/>
      <c r="E44" s="30"/>
      <c r="F44" s="30"/>
      <c r="G44" s="30"/>
      <c r="H44" s="30"/>
      <c r="I44" s="28"/>
    </row>
    <row r="45" spans="1:9">
      <c r="A45" s="24" t="s">
        <v>109</v>
      </c>
      <c r="B45" s="24" t="s">
        <v>110</v>
      </c>
      <c r="C45" s="30"/>
      <c r="D45" s="30"/>
      <c r="E45" s="30"/>
      <c r="F45" s="30"/>
      <c r="G45" s="30"/>
      <c r="H45" s="30"/>
      <c r="I45" s="28"/>
    </row>
    <row r="46" spans="1:9">
      <c r="A46" s="24">
        <v>2016</v>
      </c>
      <c r="B46" s="24" t="s">
        <v>111</v>
      </c>
      <c r="C46" s="30"/>
      <c r="D46" s="30"/>
      <c r="E46" s="30"/>
      <c r="F46" s="30"/>
      <c r="G46" s="30"/>
      <c r="H46" s="30"/>
      <c r="I46" s="28"/>
    </row>
    <row r="47" spans="1:9">
      <c r="A47" s="24">
        <v>2017</v>
      </c>
      <c r="B47" s="24" t="s">
        <v>112</v>
      </c>
      <c r="C47" s="30"/>
      <c r="D47" s="30"/>
      <c r="E47" s="30"/>
      <c r="F47" s="30"/>
      <c r="G47" s="30"/>
      <c r="H47" s="30"/>
      <c r="I47" s="28"/>
    </row>
    <row r="48" spans="1:9">
      <c r="A48" s="26">
        <v>3000</v>
      </c>
      <c r="B48" s="24" t="s">
        <v>113</v>
      </c>
      <c r="C48" s="28"/>
      <c r="D48" s="28"/>
      <c r="E48" s="28"/>
      <c r="F48" s="28"/>
      <c r="G48" s="28"/>
      <c r="H48" s="28"/>
      <c r="I48" s="28"/>
    </row>
    <row r="49" spans="1:9">
      <c r="A49" s="26">
        <v>4000</v>
      </c>
      <c r="B49" s="24" t="s">
        <v>114</v>
      </c>
      <c r="C49" s="28">
        <f>+'POA-05'!C31/5</f>
        <v>56700000</v>
      </c>
      <c r="D49" s="220">
        <f t="shared" ref="D49:G50" si="2">+C49</f>
        <v>56700000</v>
      </c>
      <c r="E49" s="220">
        <f t="shared" si="2"/>
        <v>56700000</v>
      </c>
      <c r="F49" s="220">
        <f t="shared" si="2"/>
        <v>56700000</v>
      </c>
      <c r="G49" s="220">
        <f t="shared" si="2"/>
        <v>56700000</v>
      </c>
      <c r="H49" s="220"/>
      <c r="I49" s="28">
        <f>SUM(C49:H49)</f>
        <v>283500000</v>
      </c>
    </row>
    <row r="50" spans="1:9">
      <c r="A50" s="26">
        <v>5000</v>
      </c>
      <c r="B50" s="24" t="s">
        <v>115</v>
      </c>
      <c r="C50" s="28">
        <f>+'POA-05'!C19/5</f>
        <v>7200000</v>
      </c>
      <c r="D50" s="28">
        <f t="shared" si="2"/>
        <v>7200000</v>
      </c>
      <c r="E50" s="28">
        <f t="shared" si="2"/>
        <v>7200000</v>
      </c>
      <c r="F50" s="28">
        <f t="shared" si="2"/>
        <v>7200000</v>
      </c>
      <c r="G50" s="28">
        <f t="shared" si="2"/>
        <v>7200000</v>
      </c>
      <c r="H50" s="48"/>
      <c r="I50" s="28">
        <f>SUM(C50:H50)</f>
        <v>36000000</v>
      </c>
    </row>
    <row r="51" spans="1:9">
      <c r="A51" s="26">
        <v>6000</v>
      </c>
      <c r="B51" s="24" t="s">
        <v>116</v>
      </c>
      <c r="C51" s="28"/>
      <c r="D51" s="28"/>
      <c r="E51" s="28"/>
      <c r="F51" s="28"/>
      <c r="G51" s="28"/>
      <c r="H51" s="28"/>
      <c r="I51" s="28">
        <f>SUM(C51:H51)</f>
        <v>0</v>
      </c>
    </row>
    <row r="52" spans="1:9">
      <c r="A52" s="26">
        <v>7000</v>
      </c>
      <c r="B52" s="24" t="s">
        <v>117</v>
      </c>
      <c r="C52" s="28"/>
      <c r="D52" s="28"/>
      <c r="E52" s="28"/>
      <c r="F52" s="28"/>
      <c r="G52" s="28"/>
      <c r="H52" s="28"/>
      <c r="I52" s="28">
        <f>SUM(C52:H52)</f>
        <v>0</v>
      </c>
    </row>
    <row r="53" spans="1:9">
      <c r="A53" s="38"/>
      <c r="B53" s="38" t="s">
        <v>31</v>
      </c>
      <c r="C53" s="27">
        <f t="shared" ref="C53:H53" si="3">+C52+C51+C50+C49+C48+C17+C14</f>
        <v>164920529.13851187</v>
      </c>
      <c r="D53" s="27">
        <f t="shared" si="3"/>
        <v>110797763.13851188</v>
      </c>
      <c r="E53" s="27">
        <f t="shared" si="3"/>
        <v>164920529.13851187</v>
      </c>
      <c r="F53" s="27">
        <f t="shared" si="3"/>
        <v>110797763.13851188</v>
      </c>
      <c r="G53" s="27">
        <f t="shared" si="3"/>
        <v>164920529.13851187</v>
      </c>
      <c r="H53" s="27">
        <f t="shared" si="3"/>
        <v>0</v>
      </c>
      <c r="I53" s="27">
        <f>+I52+I51+I50+I49+I48+I17+I14</f>
        <v>716357113.69255924</v>
      </c>
    </row>
    <row r="54" spans="1:9">
      <c r="A54" s="18"/>
      <c r="B54" s="18"/>
      <c r="C54" s="18"/>
      <c r="D54" s="18"/>
      <c r="E54" s="18"/>
      <c r="F54" s="18"/>
      <c r="G54" s="18"/>
      <c r="H54" s="18"/>
      <c r="I54" s="18"/>
    </row>
    <row r="55" spans="1:9">
      <c r="A55" s="18"/>
      <c r="B55" s="18"/>
      <c r="C55" s="18"/>
      <c r="D55" s="18"/>
      <c r="E55" s="18"/>
      <c r="F55" s="18"/>
      <c r="G55" s="18"/>
      <c r="H55" s="18"/>
      <c r="I55" s="18"/>
    </row>
  </sheetData>
  <mergeCells count="16">
    <mergeCell ref="A9:H9"/>
    <mergeCell ref="A10:I10"/>
    <mergeCell ref="A12:A13"/>
    <mergeCell ref="B12:B13"/>
    <mergeCell ref="C12:H12"/>
    <mergeCell ref="I12:I13"/>
    <mergeCell ref="A1:B8"/>
    <mergeCell ref="C1:H5"/>
    <mergeCell ref="I1:J1"/>
    <mergeCell ref="I2:J2"/>
    <mergeCell ref="I3:J3"/>
    <mergeCell ref="I4:J4"/>
    <mergeCell ref="I5:J5"/>
    <mergeCell ref="C6:E8"/>
    <mergeCell ref="F6:H8"/>
    <mergeCell ref="I6:J8"/>
  </mergeCells>
  <phoneticPr fontId="0" type="noConversion"/>
  <printOptions horizontalCentered="1" verticalCentered="1"/>
  <pageMargins left="0.98425196850393704" right="0.98425196850393704" top="0.98425196850393704" bottom="0.98425196850393704" header="0" footer="0"/>
  <pageSetup paperSize="5" scale="95" orientation="landscape" r:id="rId1"/>
  <drawing r:id="rId2"/>
</worksheet>
</file>

<file path=xl/worksheets/sheet9.xml><?xml version="1.0" encoding="utf-8"?>
<worksheet xmlns="http://schemas.openxmlformats.org/spreadsheetml/2006/main" xmlns:r="http://schemas.openxmlformats.org/officeDocument/2006/relationships">
  <sheetPr filterMode="1"/>
  <dimension ref="A1:O52"/>
  <sheetViews>
    <sheetView zoomScale="75" workbookViewId="0">
      <selection activeCell="G11" sqref="G11"/>
    </sheetView>
  </sheetViews>
  <sheetFormatPr baseColWidth="10" defaultRowHeight="12.75"/>
  <cols>
    <col min="2" max="2" width="14.7109375" customWidth="1"/>
    <col min="3" max="3" width="12.5703125" customWidth="1"/>
    <col min="4" max="4" width="13.28515625" customWidth="1"/>
    <col min="5" max="5" width="16" customWidth="1"/>
    <col min="6" max="6" width="7.7109375" customWidth="1"/>
    <col min="7" max="7" width="5.28515625" customWidth="1"/>
    <col min="9" max="9" width="12.28515625" customWidth="1"/>
  </cols>
  <sheetData>
    <row r="1" spans="1:15" s="4" customFormat="1" ht="12.75" customHeight="1">
      <c r="A1" s="270"/>
      <c r="B1" s="271"/>
      <c r="C1" s="276" t="s">
        <v>157</v>
      </c>
      <c r="D1" s="277"/>
      <c r="E1" s="277"/>
      <c r="F1" s="277"/>
      <c r="G1" s="277"/>
      <c r="H1" s="277"/>
      <c r="I1" s="282" t="s">
        <v>311</v>
      </c>
      <c r="J1" s="282"/>
      <c r="K1" s="89"/>
    </row>
    <row r="2" spans="1:15" s="4" customFormat="1" ht="16.5" customHeight="1">
      <c r="A2" s="272"/>
      <c r="B2" s="273"/>
      <c r="C2" s="278"/>
      <c r="D2" s="279"/>
      <c r="E2" s="279"/>
      <c r="F2" s="279"/>
      <c r="G2" s="279"/>
      <c r="H2" s="279"/>
      <c r="I2" s="282" t="s">
        <v>312</v>
      </c>
      <c r="J2" s="282"/>
      <c r="K2" s="89"/>
    </row>
    <row r="3" spans="1:15" s="4" customFormat="1" ht="15.75" customHeight="1">
      <c r="A3" s="272"/>
      <c r="B3" s="273"/>
      <c r="C3" s="278"/>
      <c r="D3" s="279"/>
      <c r="E3" s="279"/>
      <c r="F3" s="279"/>
      <c r="G3" s="279"/>
      <c r="H3" s="279"/>
      <c r="I3" s="282" t="s">
        <v>313</v>
      </c>
      <c r="J3" s="282"/>
      <c r="K3" s="89"/>
    </row>
    <row r="4" spans="1:15" s="4" customFormat="1" ht="15.75" customHeight="1">
      <c r="A4" s="272"/>
      <c r="B4" s="273"/>
      <c r="C4" s="278"/>
      <c r="D4" s="279"/>
      <c r="E4" s="279"/>
      <c r="F4" s="279"/>
      <c r="G4" s="279"/>
      <c r="H4" s="279"/>
      <c r="I4" s="282" t="s">
        <v>314</v>
      </c>
      <c r="J4" s="282"/>
      <c r="K4" s="89"/>
    </row>
    <row r="5" spans="1:15" s="4" customFormat="1" ht="15.75" customHeight="1">
      <c r="A5" s="272"/>
      <c r="B5" s="273"/>
      <c r="C5" s="280"/>
      <c r="D5" s="281"/>
      <c r="E5" s="281"/>
      <c r="F5" s="281"/>
      <c r="G5" s="281"/>
      <c r="H5" s="281"/>
      <c r="I5" s="282" t="s">
        <v>315</v>
      </c>
      <c r="J5" s="282"/>
      <c r="K5" s="89"/>
    </row>
    <row r="6" spans="1:15" s="4" customFormat="1">
      <c r="A6" s="272"/>
      <c r="B6" s="273"/>
      <c r="C6" s="283" t="s">
        <v>316</v>
      </c>
      <c r="D6" s="284"/>
      <c r="E6" s="284"/>
      <c r="F6" s="289" t="s">
        <v>317</v>
      </c>
      <c r="G6" s="290"/>
      <c r="H6" s="290"/>
      <c r="I6" s="291" t="s">
        <v>318</v>
      </c>
      <c r="J6" s="292"/>
      <c r="K6" s="89"/>
    </row>
    <row r="7" spans="1:15" s="13" customFormat="1" ht="19.5" customHeight="1">
      <c r="A7" s="272"/>
      <c r="B7" s="273"/>
      <c r="C7" s="285"/>
      <c r="D7" s="286"/>
      <c r="E7" s="286"/>
      <c r="F7" s="290"/>
      <c r="G7" s="290"/>
      <c r="H7" s="290"/>
      <c r="I7" s="292"/>
      <c r="J7" s="292"/>
      <c r="K7" s="90"/>
    </row>
    <row r="8" spans="1:15" s="4" customFormat="1" ht="15" customHeight="1">
      <c r="A8" s="274"/>
      <c r="B8" s="275"/>
      <c r="C8" s="287"/>
      <c r="D8" s="288"/>
      <c r="E8" s="288"/>
      <c r="F8" s="290"/>
      <c r="G8" s="290"/>
      <c r="H8" s="290"/>
      <c r="I8" s="292"/>
      <c r="J8" s="292"/>
      <c r="K8" s="91"/>
    </row>
    <row r="9" spans="1:15">
      <c r="A9" s="381"/>
      <c r="B9" s="381"/>
      <c r="C9" s="381"/>
      <c r="D9" s="381"/>
      <c r="E9" s="381"/>
      <c r="F9" s="381"/>
      <c r="G9" s="381"/>
      <c r="H9" s="61"/>
      <c r="I9" s="61"/>
      <c r="J9" s="61"/>
      <c r="K9" s="61"/>
      <c r="L9" s="61"/>
      <c r="M9" s="61"/>
      <c r="N9" s="61"/>
      <c r="O9" s="61"/>
    </row>
    <row r="10" spans="1:15">
      <c r="A10" s="382" t="s">
        <v>120</v>
      </c>
      <c r="B10" s="382"/>
      <c r="C10" s="382"/>
      <c r="D10" s="382"/>
      <c r="E10" s="382"/>
      <c r="F10" s="382"/>
      <c r="G10" s="382"/>
      <c r="H10" s="60"/>
      <c r="I10" s="60"/>
      <c r="J10" s="60"/>
      <c r="K10" s="60"/>
      <c r="L10" s="60"/>
      <c r="M10" s="60"/>
      <c r="N10" s="60"/>
      <c r="O10" s="60"/>
    </row>
    <row r="13" spans="1:15" ht="15" customHeight="1">
      <c r="A13" s="24"/>
      <c r="B13" s="26" t="s">
        <v>28</v>
      </c>
      <c r="C13" s="25" t="s">
        <v>54</v>
      </c>
    </row>
    <row r="14" spans="1:15" ht="16.5" customHeight="1">
      <c r="A14" s="26">
        <v>1000</v>
      </c>
      <c r="B14" s="36" t="s">
        <v>139</v>
      </c>
      <c r="C14" s="28">
        <f>'POA-07'!C14</f>
        <v>280272953.39999998</v>
      </c>
    </row>
    <row r="15" spans="1:15" ht="21">
      <c r="A15" s="24">
        <v>1001</v>
      </c>
      <c r="B15" s="221" t="s">
        <v>68</v>
      </c>
      <c r="C15" s="27">
        <f>+'POA-02'!J27</f>
        <v>84000000</v>
      </c>
    </row>
    <row r="16" spans="1:15" ht="14.25" customHeight="1">
      <c r="A16" s="24">
        <v>1002</v>
      </c>
      <c r="B16" s="221" t="s">
        <v>69</v>
      </c>
      <c r="C16" s="27">
        <f>+'POA-02'!J34</f>
        <v>196272953.39999998</v>
      </c>
    </row>
    <row r="17" spans="1:3" ht="21" customHeight="1">
      <c r="A17" s="26">
        <v>2000</v>
      </c>
      <c r="B17" s="221" t="s">
        <v>140</v>
      </c>
      <c r="C17" s="28">
        <f>'POA-07'!C17</f>
        <v>145282999.29255939</v>
      </c>
    </row>
    <row r="18" spans="1:3" ht="14.25" customHeight="1">
      <c r="A18" s="24">
        <v>2001</v>
      </c>
      <c r="B18" s="221" t="s">
        <v>71</v>
      </c>
      <c r="C18" s="30">
        <f>'POA-04'!H19</f>
        <v>1412540.4679999999</v>
      </c>
    </row>
    <row r="19" spans="1:3" ht="14.25" customHeight="1">
      <c r="A19" s="24">
        <v>2002</v>
      </c>
      <c r="B19" s="221" t="s">
        <v>72</v>
      </c>
      <c r="C19" s="30">
        <f>'POA-03'!I90</f>
        <v>115171619.82455941</v>
      </c>
    </row>
    <row r="20" spans="1:3" hidden="1">
      <c r="A20" s="24" t="s">
        <v>73</v>
      </c>
      <c r="B20" s="221" t="s">
        <v>74</v>
      </c>
      <c r="C20" s="30"/>
    </row>
    <row r="21" spans="1:3" hidden="1">
      <c r="A21" s="24" t="s">
        <v>75</v>
      </c>
      <c r="B21" s="221" t="s">
        <v>76</v>
      </c>
      <c r="C21" s="30"/>
    </row>
    <row r="22" spans="1:3" hidden="1">
      <c r="A22" s="24" t="s">
        <v>77</v>
      </c>
      <c r="B22" s="221" t="s">
        <v>78</v>
      </c>
      <c r="C22" s="30"/>
    </row>
    <row r="23" spans="1:3" ht="21">
      <c r="A23" s="24">
        <v>2003</v>
      </c>
      <c r="B23" s="221" t="s">
        <v>79</v>
      </c>
      <c r="C23" s="29">
        <f>'POA-06'!D17</f>
        <v>0</v>
      </c>
    </row>
    <row r="24" spans="1:3" ht="21" hidden="1">
      <c r="A24" s="24">
        <v>2004</v>
      </c>
      <c r="B24" s="221" t="s">
        <v>80</v>
      </c>
      <c r="C24" s="29">
        <f>'POA-06'!D18</f>
        <v>0</v>
      </c>
    </row>
    <row r="25" spans="1:3" hidden="1">
      <c r="A25" s="24" t="s">
        <v>81</v>
      </c>
      <c r="B25" s="221" t="s">
        <v>82</v>
      </c>
      <c r="C25" s="30"/>
    </row>
    <row r="26" spans="1:3" hidden="1">
      <c r="A26" s="24" t="s">
        <v>83</v>
      </c>
      <c r="B26" s="221" t="s">
        <v>84</v>
      </c>
      <c r="C26" s="30"/>
    </row>
    <row r="27" spans="1:3" hidden="1">
      <c r="A27" s="24" t="s">
        <v>85</v>
      </c>
      <c r="B27" s="221" t="s">
        <v>86</v>
      </c>
      <c r="C27" s="30"/>
    </row>
    <row r="28" spans="1:3" hidden="1">
      <c r="A28" s="24">
        <v>2005</v>
      </c>
      <c r="B28" s="221" t="s">
        <v>87</v>
      </c>
      <c r="C28" s="29">
        <v>0</v>
      </c>
    </row>
    <row r="29" spans="1:3" hidden="1">
      <c r="A29" s="24" t="s">
        <v>88</v>
      </c>
      <c r="B29" s="221" t="s">
        <v>89</v>
      </c>
      <c r="C29" s="30"/>
    </row>
    <row r="30" spans="1:3" hidden="1">
      <c r="A30" s="24" t="s">
        <v>90</v>
      </c>
      <c r="B30" s="221" t="s">
        <v>91</v>
      </c>
      <c r="C30" s="30"/>
    </row>
    <row r="31" spans="1:3" hidden="1">
      <c r="A31" s="24">
        <v>2006</v>
      </c>
      <c r="B31" s="221" t="s">
        <v>92</v>
      </c>
      <c r="C31" s="29">
        <f>'POA-06'!D20</f>
        <v>28698839</v>
      </c>
    </row>
    <row r="32" spans="1:3" ht="21" hidden="1">
      <c r="A32" s="24" t="s">
        <v>93</v>
      </c>
      <c r="B32" s="221" t="s">
        <v>94</v>
      </c>
      <c r="C32" s="30"/>
    </row>
    <row r="33" spans="1:3" ht="21" hidden="1">
      <c r="A33" s="24" t="s">
        <v>95</v>
      </c>
      <c r="B33" s="221" t="s">
        <v>136</v>
      </c>
      <c r="C33" s="30"/>
    </row>
    <row r="34" spans="1:3" hidden="1">
      <c r="A34" s="24" t="s">
        <v>96</v>
      </c>
      <c r="B34" s="221" t="s">
        <v>97</v>
      </c>
      <c r="C34" s="30"/>
    </row>
    <row r="35" spans="1:3" ht="21" hidden="1">
      <c r="A35" s="24">
        <v>2007</v>
      </c>
      <c r="B35" s="221" t="s">
        <v>98</v>
      </c>
      <c r="C35" s="29">
        <f>'POA-06'!D21</f>
        <v>0</v>
      </c>
    </row>
    <row r="36" spans="1:3" ht="21" hidden="1">
      <c r="A36" s="24">
        <v>2008</v>
      </c>
      <c r="B36" s="221" t="s">
        <v>99</v>
      </c>
      <c r="C36" s="29">
        <f>'POA-06'!D19</f>
        <v>0</v>
      </c>
    </row>
    <row r="37" spans="1:3" hidden="1">
      <c r="A37" s="24">
        <v>2009</v>
      </c>
      <c r="B37" s="221" t="s">
        <v>100</v>
      </c>
      <c r="C37" s="29">
        <v>0</v>
      </c>
    </row>
    <row r="38" spans="1:3" ht="21" hidden="1">
      <c r="A38" s="24">
        <v>2010</v>
      </c>
      <c r="B38" s="221" t="s">
        <v>101</v>
      </c>
      <c r="C38" s="29">
        <v>0</v>
      </c>
    </row>
    <row r="39" spans="1:3" ht="21" hidden="1">
      <c r="A39" s="24">
        <v>2011</v>
      </c>
      <c r="B39" s="221" t="s">
        <v>102</v>
      </c>
      <c r="C39" s="29">
        <f>'POA-06'!D25</f>
        <v>0</v>
      </c>
    </row>
    <row r="40" spans="1:3" ht="21" hidden="1">
      <c r="A40" s="24">
        <v>2012</v>
      </c>
      <c r="B40" s="221" t="s">
        <v>103</v>
      </c>
      <c r="C40" s="29">
        <f>'POA-06'!D26</f>
        <v>0</v>
      </c>
    </row>
    <row r="41" spans="1:3" ht="21" hidden="1">
      <c r="A41" s="24">
        <v>2013</v>
      </c>
      <c r="B41" s="221" t="s">
        <v>104</v>
      </c>
      <c r="C41" s="29">
        <f>'POA-06'!D24</f>
        <v>0</v>
      </c>
    </row>
    <row r="42" spans="1:3" hidden="1">
      <c r="A42" s="24">
        <v>2014</v>
      </c>
      <c r="B42" s="221" t="s">
        <v>105</v>
      </c>
      <c r="C42" s="29">
        <v>0</v>
      </c>
    </row>
    <row r="43" spans="1:3" hidden="1">
      <c r="A43" s="24">
        <v>2015</v>
      </c>
      <c r="B43" s="221" t="s">
        <v>106</v>
      </c>
      <c r="C43" s="29">
        <f>'POA-06'!D29</f>
        <v>0</v>
      </c>
    </row>
    <row r="44" spans="1:3" hidden="1">
      <c r="A44" s="24" t="s">
        <v>107</v>
      </c>
      <c r="B44" s="37" t="s">
        <v>108</v>
      </c>
      <c r="C44" s="30"/>
    </row>
    <row r="45" spans="1:3" ht="18" hidden="1" customHeight="1">
      <c r="A45" s="24">
        <v>2016</v>
      </c>
      <c r="B45" s="37" t="s">
        <v>110</v>
      </c>
      <c r="C45" s="30"/>
    </row>
    <row r="46" spans="1:3" ht="15.75" hidden="1" customHeight="1">
      <c r="A46" s="24">
        <v>2016</v>
      </c>
      <c r="B46" s="37" t="s">
        <v>111</v>
      </c>
      <c r="C46" s="30">
        <f>'POA-06'!D30</f>
        <v>0</v>
      </c>
    </row>
    <row r="47" spans="1:3" ht="12.75" hidden="1" customHeight="1">
      <c r="A47" s="24">
        <v>2017</v>
      </c>
      <c r="B47" s="37" t="s">
        <v>112</v>
      </c>
      <c r="C47" s="30">
        <v>0</v>
      </c>
    </row>
    <row r="48" spans="1:3" ht="12" customHeight="1">
      <c r="A48" s="26">
        <v>4000</v>
      </c>
      <c r="B48" s="37" t="s">
        <v>238</v>
      </c>
      <c r="C48" s="28">
        <f>'POA-07'!C49</f>
        <v>283500000</v>
      </c>
    </row>
    <row r="49" spans="1:3" ht="16.5" customHeight="1">
      <c r="A49" s="26">
        <v>5000</v>
      </c>
      <c r="B49" s="37" t="s">
        <v>239</v>
      </c>
      <c r="C49" s="28">
        <f>'POA-07'!C50</f>
        <v>36000000</v>
      </c>
    </row>
    <row r="50" spans="1:3" ht="15" customHeight="1">
      <c r="A50" s="26"/>
      <c r="B50" s="24"/>
      <c r="C50" s="27">
        <f>C14+C17+C48+C49</f>
        <v>745055952.69255936</v>
      </c>
    </row>
    <row r="51" spans="1:3" hidden="1">
      <c r="A51" s="26">
        <v>7000</v>
      </c>
      <c r="B51" s="24" t="s">
        <v>117</v>
      </c>
      <c r="C51" s="27">
        <v>0</v>
      </c>
    </row>
    <row r="52" spans="1:3" hidden="1">
      <c r="A52" s="26"/>
      <c r="B52" s="26" t="s">
        <v>31</v>
      </c>
      <c r="C52" s="27" t="e">
        <f>+C14+C17+C48+#REF!+C49+C50+C51</f>
        <v>#REF!</v>
      </c>
    </row>
  </sheetData>
  <autoFilter ref="A13:C52">
    <filterColumn colId="2">
      <filters>
        <filter val="196.272.953"/>
        <filter val="221.051.750"/>
        <filter val="24.000.000"/>
        <filter val="270.360.591"/>
        <filter val="294.360.591"/>
        <filter val="345.000.000"/>
        <filter val="45.000.000"/>
        <filter val="74.087.638"/>
        <filter val="83.031.037"/>
        <filter val="93.020.714"/>
      </filters>
    </filterColumn>
  </autoFilter>
  <mergeCells count="12">
    <mergeCell ref="F6:H8"/>
    <mergeCell ref="I6:J8"/>
    <mergeCell ref="A10:G10"/>
    <mergeCell ref="A9:G9"/>
    <mergeCell ref="A1:B8"/>
    <mergeCell ref="C1:H5"/>
    <mergeCell ref="I1:J1"/>
    <mergeCell ref="I2:J2"/>
    <mergeCell ref="I3:J3"/>
    <mergeCell ref="I4:J4"/>
    <mergeCell ref="I5:J5"/>
    <mergeCell ref="C6:E8"/>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POA-01</vt:lpstr>
      <vt:lpstr>POA-02</vt:lpstr>
      <vt:lpstr>POA-03</vt:lpstr>
      <vt:lpstr>POA-04</vt:lpstr>
      <vt:lpstr>POA-05</vt:lpstr>
      <vt:lpstr>POA-06</vt:lpstr>
      <vt:lpstr>POA-07</vt:lpstr>
      <vt:lpstr>PTOXACTIV</vt:lpstr>
      <vt:lpstr>grafico</vt:lpstr>
      <vt:lpstr>'POA-01'!Área_de_impresión</vt:lpstr>
      <vt:lpstr>'POA-05'!Área_de_impresión</vt:lpstr>
      <vt:lpstr>'POA-07'!Área_de_impresión</vt:lpstr>
      <vt:lpstr>'POA-01'!Títulos_a_imprimir</vt:lpstr>
      <vt:lpstr>'POA-07'!Títulos_a_imprimir</vt:lpstr>
      <vt:lpstr>PTOXACTIV!Títulos_a_imprimir</vt:lpstr>
    </vt:vector>
  </TitlesOfParts>
  <Company>CORPOGUAJIRA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Corpoguajira</cp:lastModifiedBy>
  <cp:lastPrinted>2011-10-20T21:44:00Z</cp:lastPrinted>
  <dcterms:created xsi:type="dcterms:W3CDTF">2004-12-29T19:49:42Z</dcterms:created>
  <dcterms:modified xsi:type="dcterms:W3CDTF">2013-02-25T23:12:37Z</dcterms:modified>
</cp:coreProperties>
</file>