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20" windowWidth="10110" windowHeight="8895" activeTab="4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'POA-01'!$A$1:$J$22</definedName>
    <definedName name="_xlnm.Print_Area" localSheetId="4">'POA-05'!$A$1:$I$26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C18" i="6" l="1"/>
  <c r="G19" i="9"/>
  <c r="C21" i="6" l="1"/>
  <c r="I48" i="4"/>
  <c r="C48" i="4"/>
  <c r="H48" i="14" l="1"/>
  <c r="G48" i="14"/>
  <c r="F48" i="14"/>
  <c r="D48" i="14"/>
  <c r="C48" i="14"/>
  <c r="H42" i="14"/>
  <c r="F42" i="14"/>
  <c r="E42" i="14"/>
  <c r="D42" i="14"/>
  <c r="C42" i="14"/>
  <c r="G32" i="14"/>
  <c r="H31" i="14"/>
  <c r="J19" i="9"/>
  <c r="C14" i="14" s="1"/>
  <c r="I22" i="9"/>
  <c r="M14" i="4" l="1"/>
  <c r="O14" i="4"/>
  <c r="G14" i="14"/>
  <c r="L14" i="4"/>
  <c r="N14" i="4"/>
  <c r="H9" i="5"/>
  <c r="C9" i="5"/>
  <c r="I9" i="6"/>
  <c r="C9" i="6"/>
  <c r="C9" i="7"/>
  <c r="C9" i="8"/>
  <c r="D9" i="9"/>
  <c r="C32" i="4"/>
  <c r="C31" i="4"/>
  <c r="O42" i="4"/>
  <c r="N42" i="4"/>
  <c r="M42" i="4"/>
  <c r="L42" i="4"/>
  <c r="K42" i="4"/>
  <c r="J42" i="4"/>
  <c r="I42" i="4"/>
  <c r="H42" i="4"/>
  <c r="G42" i="4"/>
  <c r="F42" i="4"/>
  <c r="E42" i="4"/>
  <c r="D42" i="4"/>
  <c r="O32" i="4"/>
  <c r="N32" i="4"/>
  <c r="M32" i="4"/>
  <c r="L32" i="4"/>
  <c r="K32" i="4"/>
  <c r="J32" i="4"/>
  <c r="I32" i="4"/>
  <c r="H32" i="4"/>
  <c r="G32" i="4"/>
  <c r="F32" i="4"/>
  <c r="E32" i="4"/>
  <c r="D32" i="4"/>
  <c r="O31" i="4"/>
  <c r="O30" i="4" s="1"/>
  <c r="N31" i="4"/>
  <c r="M31" i="4"/>
  <c r="L31" i="4"/>
  <c r="K31" i="4"/>
  <c r="J31" i="4"/>
  <c r="I31" i="4"/>
  <c r="I30" i="4" s="1"/>
  <c r="H31" i="4"/>
  <c r="G31" i="4"/>
  <c r="F31" i="4"/>
  <c r="E31" i="4"/>
  <c r="D31" i="4"/>
  <c r="F32" i="14"/>
  <c r="E32" i="14"/>
  <c r="D32" i="14"/>
  <c r="G30" i="14"/>
  <c r="G16" i="14" s="1"/>
  <c r="H30" i="14"/>
  <c r="C30" i="14"/>
  <c r="C16" i="14" s="1"/>
  <c r="F31" i="14"/>
  <c r="E31" i="14"/>
  <c r="D31" i="14"/>
  <c r="I43" i="14"/>
  <c r="I44" i="14"/>
  <c r="I45" i="14"/>
  <c r="I46" i="14"/>
  <c r="I47" i="14"/>
  <c r="I49" i="14"/>
  <c r="I50" i="14"/>
  <c r="I51" i="14"/>
  <c r="I19" i="14"/>
  <c r="I20" i="14"/>
  <c r="I21" i="14"/>
  <c r="I22" i="14"/>
  <c r="I23" i="14"/>
  <c r="I24" i="14"/>
  <c r="I25" i="14"/>
  <c r="I26" i="14"/>
  <c r="I27" i="14"/>
  <c r="I28" i="14"/>
  <c r="I29" i="14"/>
  <c r="I33" i="14"/>
  <c r="I34" i="14"/>
  <c r="I35" i="14"/>
  <c r="I36" i="14"/>
  <c r="I37" i="14"/>
  <c r="I38" i="14"/>
  <c r="I39" i="14"/>
  <c r="I40" i="14"/>
  <c r="I41" i="14"/>
  <c r="F21" i="6"/>
  <c r="H18" i="7"/>
  <c r="H17" i="7"/>
  <c r="H16" i="7"/>
  <c r="J18" i="9"/>
  <c r="D19" i="5"/>
  <c r="D28" i="5"/>
  <c r="D25" i="5"/>
  <c r="D30" i="5"/>
  <c r="C42" i="4" s="1"/>
  <c r="J23" i="9"/>
  <c r="J22" i="9"/>
  <c r="F15" i="14" s="1"/>
  <c r="I28" i="8"/>
  <c r="J9" i="8"/>
  <c r="J9" i="9"/>
  <c r="I25" i="8"/>
  <c r="I26" i="8"/>
  <c r="I27" i="8"/>
  <c r="C11" i="6"/>
  <c r="F30" i="4"/>
  <c r="F16" i="4" s="1"/>
  <c r="C14" i="11"/>
  <c r="C15" i="11"/>
  <c r="C19" i="6"/>
  <c r="I19" i="8"/>
  <c r="I20" i="8"/>
  <c r="I21" i="8"/>
  <c r="I22" i="8"/>
  <c r="I23" i="8"/>
  <c r="I24" i="8"/>
  <c r="I29" i="8"/>
  <c r="C18" i="11" s="1"/>
  <c r="C45" i="4"/>
  <c r="C41" i="4"/>
  <c r="C39" i="4"/>
  <c r="C37" i="4"/>
  <c r="C36" i="4"/>
  <c r="C27" i="4"/>
  <c r="C23" i="4"/>
  <c r="C22" i="4"/>
  <c r="P51" i="4"/>
  <c r="P50" i="4"/>
  <c r="P47" i="4"/>
  <c r="P46" i="4"/>
  <c r="P45" i="4"/>
  <c r="P44" i="4"/>
  <c r="P43" i="4"/>
  <c r="P41" i="4"/>
  <c r="P40" i="4"/>
  <c r="P39" i="4"/>
  <c r="P38" i="4"/>
  <c r="P37" i="4"/>
  <c r="P36" i="4"/>
  <c r="P35" i="4"/>
  <c r="P34" i="4"/>
  <c r="P33" i="4"/>
  <c r="H30" i="4"/>
  <c r="H16" i="4" s="1"/>
  <c r="G30" i="4"/>
  <c r="D30" i="4"/>
  <c r="D16" i="4" s="1"/>
  <c r="P29" i="4"/>
  <c r="P28" i="4"/>
  <c r="P27" i="4"/>
  <c r="P26" i="4"/>
  <c r="P25" i="4"/>
  <c r="P24" i="4"/>
  <c r="P23" i="4"/>
  <c r="P22" i="4"/>
  <c r="P21" i="4"/>
  <c r="P20" i="4"/>
  <c r="P19" i="4"/>
  <c r="P18" i="4"/>
  <c r="C39" i="11"/>
  <c r="C38" i="11"/>
  <c r="C42" i="11"/>
  <c r="C23" i="11"/>
  <c r="C22" i="11"/>
  <c r="C35" i="11"/>
  <c r="C40" i="11"/>
  <c r="C12" i="8"/>
  <c r="C11" i="7"/>
  <c r="C11" i="5"/>
  <c r="C13" i="14"/>
  <c r="C34" i="11"/>
  <c r="C30" i="11"/>
  <c r="C48" i="11"/>
  <c r="C18" i="4"/>
  <c r="E18" i="14" l="1"/>
  <c r="I18" i="14" s="1"/>
  <c r="L49" i="4"/>
  <c r="H49" i="4"/>
  <c r="O49" i="4"/>
  <c r="K49" i="4"/>
  <c r="G49" i="4"/>
  <c r="N49" i="4"/>
  <c r="J49" i="4"/>
  <c r="F49" i="4"/>
  <c r="E48" i="14"/>
  <c r="M49" i="4"/>
  <c r="I49" i="4"/>
  <c r="C49" i="4"/>
  <c r="C26" i="6"/>
  <c r="E15" i="14"/>
  <c r="D15" i="14"/>
  <c r="J20" i="9"/>
  <c r="H14" i="14"/>
  <c r="D14" i="14"/>
  <c r="J14" i="4"/>
  <c r="J13" i="4" s="1"/>
  <c r="H14" i="4"/>
  <c r="F14" i="4"/>
  <c r="F14" i="14"/>
  <c r="K14" i="4"/>
  <c r="K13" i="4" s="1"/>
  <c r="I14" i="4"/>
  <c r="G14" i="4"/>
  <c r="C52" i="14"/>
  <c r="C16" i="1" s="1"/>
  <c r="E30" i="14"/>
  <c r="E16" i="14" s="1"/>
  <c r="C14" i="4"/>
  <c r="F30" i="14"/>
  <c r="F16" i="14" s="1"/>
  <c r="I32" i="14"/>
  <c r="D30" i="14"/>
  <c r="E30" i="4"/>
  <c r="E16" i="4" s="1"/>
  <c r="K30" i="4"/>
  <c r="M30" i="4"/>
  <c r="M16" i="4" s="1"/>
  <c r="J30" i="4"/>
  <c r="J16" i="4" s="1"/>
  <c r="L30" i="4"/>
  <c r="N30" i="4"/>
  <c r="N16" i="4" s="1"/>
  <c r="C30" i="4"/>
  <c r="I48" i="14"/>
  <c r="P48" i="4"/>
  <c r="O16" i="4"/>
  <c r="L16" i="4"/>
  <c r="K16" i="4"/>
  <c r="I16" i="4"/>
  <c r="P42" i="4"/>
  <c r="P32" i="4"/>
  <c r="P31" i="4"/>
  <c r="F13" i="14"/>
  <c r="I31" i="14"/>
  <c r="I30" i="14" s="1"/>
  <c r="H24" i="7"/>
  <c r="D18" i="5" s="1"/>
  <c r="D17" i="5" s="1"/>
  <c r="H17" i="14" s="1"/>
  <c r="C17" i="4"/>
  <c r="G17" i="4" s="1"/>
  <c r="G16" i="4" s="1"/>
  <c r="J24" i="9"/>
  <c r="H15" i="14" s="1"/>
  <c r="M13" i="4"/>
  <c r="O13" i="4"/>
  <c r="L13" i="4"/>
  <c r="N13" i="4"/>
  <c r="G13" i="14"/>
  <c r="G52" i="14" s="1"/>
  <c r="C20" i="1" s="1"/>
  <c r="P49" i="4" l="1"/>
  <c r="J26" i="9"/>
  <c r="I42" i="14"/>
  <c r="J52" i="4"/>
  <c r="O52" i="4"/>
  <c r="K52" i="4"/>
  <c r="P17" i="4"/>
  <c r="D16" i="5"/>
  <c r="C16" i="4" s="1"/>
  <c r="C17" i="11"/>
  <c r="N52" i="4"/>
  <c r="F52" i="14"/>
  <c r="C19" i="1" s="1"/>
  <c r="P30" i="4"/>
  <c r="H16" i="14"/>
  <c r="I17" i="14"/>
  <c r="M52" i="4"/>
  <c r="D16" i="14"/>
  <c r="I14" i="14"/>
  <c r="P14" i="4"/>
  <c r="L52" i="4"/>
  <c r="P16" i="4"/>
  <c r="H15" i="4"/>
  <c r="H13" i="4" s="1"/>
  <c r="H52" i="4" s="1"/>
  <c r="F15" i="4"/>
  <c r="E15" i="4"/>
  <c r="E13" i="4" s="1"/>
  <c r="E52" i="4" s="1"/>
  <c r="I15" i="4"/>
  <c r="I13" i="4" s="1"/>
  <c r="I52" i="4" s="1"/>
  <c r="G15" i="4"/>
  <c r="G13" i="4" s="1"/>
  <c r="G52" i="4" s="1"/>
  <c r="D15" i="4"/>
  <c r="C15" i="4"/>
  <c r="F13" i="4"/>
  <c r="F52" i="4" s="1"/>
  <c r="C13" i="4"/>
  <c r="I15" i="14"/>
  <c r="D13" i="14"/>
  <c r="H13" i="14"/>
  <c r="E13" i="14"/>
  <c r="E52" i="14" s="1"/>
  <c r="C18" i="1" s="1"/>
  <c r="D52" i="14" l="1"/>
  <c r="C17" i="1" s="1"/>
  <c r="C16" i="11"/>
  <c r="H52" i="14"/>
  <c r="C21" i="1" s="1"/>
  <c r="C52" i="4"/>
  <c r="I16" i="14"/>
  <c r="C13" i="11"/>
  <c r="C22" i="1"/>
  <c r="C10" i="1" s="1"/>
  <c r="C49" i="11"/>
  <c r="C51" i="11" s="1"/>
  <c r="I13" i="14"/>
  <c r="D13" i="4"/>
  <c r="D52" i="4" s="1"/>
  <c r="P15" i="4"/>
  <c r="P13" i="4" s="1"/>
  <c r="P52" i="4" s="1"/>
  <c r="C10" i="5" l="1"/>
  <c r="C10" i="6"/>
  <c r="C11" i="8"/>
  <c r="D10" i="9"/>
  <c r="C10" i="7"/>
  <c r="C12" i="7" s="1"/>
  <c r="C12" i="1"/>
  <c r="I52" i="14"/>
  <c r="C12" i="5" l="1"/>
  <c r="D12" i="9"/>
  <c r="C12" i="6"/>
  <c r="C13" i="8"/>
</calcChain>
</file>

<file path=xl/sharedStrings.xml><?xml version="1.0" encoding="utf-8"?>
<sst xmlns="http://schemas.openxmlformats.org/spreadsheetml/2006/main" count="482" uniqueCount="219">
  <si>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</si>
  <si>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</si>
  <si>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</si>
  <si>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</si>
  <si>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</si>
  <si>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</si>
  <si>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</si>
  <si>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</si>
  <si>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</si>
  <si>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</si>
  <si>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</si>
  <si>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</si>
  <si>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</si>
  <si>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</si>
  <si>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</si>
  <si>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</si>
  <si>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</si>
  <si>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</si>
  <si>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</si>
  <si>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</si>
  <si>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</si>
  <si>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</si>
  <si>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</si>
  <si>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</si>
  <si>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</si>
  <si>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</si>
  <si>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</si>
  <si>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</si>
  <si>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</si>
  <si>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</si>
  <si>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</si>
  <si>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</si>
  <si>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</si>
  <si>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</si>
  <si>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</si>
  <si>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</si>
  <si>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</si>
  <si>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</si>
  <si>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</si>
  <si>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</si>
  <si>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</si>
  <si>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</si>
  <si>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</si>
  <si>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</si>
  <si>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</si>
  <si>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</si>
  <si>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</si>
  <si>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</si>
  <si>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</si>
  <si>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</si>
  <si>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</si>
  <si>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</si>
  <si>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</si>
  <si>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</si>
  <si>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</si>
  <si>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</si>
  <si>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</si>
  <si>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</si>
  <si>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</si>
  <si>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</si>
  <si>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</si>
  <si>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</si>
  <si>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</si>
  <si>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</si>
  <si>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</si>
  <si>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</si>
  <si>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</si>
  <si>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</si>
  <si>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</si>
  <si>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</si>
  <si>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</si>
  <si>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</si>
  <si>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</si>
  <si>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</si>
  <si>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</si>
  <si>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</si>
  <si>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</si>
  <si>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</si>
  <si>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</si>
  <si>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</si>
  <si>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</si>
  <si>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</si>
  <si>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</si>
  <si>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</si>
  <si>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</si>
  <si>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</si>
  <si>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</si>
  <si>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</si>
  <si>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</si>
  <si>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</si>
  <si>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</si>
  <si>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</si>
  <si>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</si>
  <si>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</si>
  <si>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</si>
  <si>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</si>
  <si>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</si>
  <si>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</si>
  <si>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</si>
  <si>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</si>
  <si>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</si>
  <si>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</si>
  <si>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</si>
  <si>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</si>
  <si>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</si>
  <si>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</si>
  <si>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</si>
  <si>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</si>
  <si>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</si>
  <si>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</si>
  <si>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</si>
  <si>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</si>
  <si>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</si>
  <si>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</si>
  <si>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</si>
  <si>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</si>
  <si>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</si>
  <si>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</si>
  <si>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</si>
  <si>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</si>
  <si>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</si>
  <si>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</si>
  <si>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</si>
  <si>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</si>
  <si>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</si>
  <si>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</si>
  <si>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</si>
  <si>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</si>
  <si>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</si>
  <si>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</si>
  <si>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</si>
  <si>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</si>
  <si>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</si>
  <si>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</si>
  <si>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</si>
  <si>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</si>
  <si>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</si>
  <si>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</si>
  <si>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</si>
  <si>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</si>
  <si>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</si>
  <si>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</si>
  <si>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</si>
  <si>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</si>
  <si>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</si>
  <si>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</si>
  <si>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</si>
  <si>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</si>
  <si>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</si>
  <si>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RECURSOS ADMINISTRADOS: 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</si>
  <si>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</si>
  <si>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</si>
  <si>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</si>
  <si>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</si>
  <si>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</si>
  <si>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</si>
  <si>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</si>
  <si>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</si>
  <si>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</si>
  <si>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</si>
  <si>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</si>
  <si>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</si>
  <si>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</si>
  <si>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</si>
  <si>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</si>
  <si>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</si>
  <si>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</si>
  <si>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</si>
  <si>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</si>
  <si>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</si>
  <si>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</si>
  <si>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</si>
  <si>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>SECCION: I</t>
  </si>
  <si>
    <t>ITEMS</t>
  </si>
  <si>
    <t>VIATICOS Y GASTOS DE VIAJE</t>
  </si>
  <si>
    <t>MANTENIMIENTO</t>
  </si>
  <si>
    <t>Mantenimiento equipo comunicaciones y computación</t>
  </si>
  <si>
    <t>Servicio de Aseo</t>
  </si>
  <si>
    <t>Servicio de seguridad y vigilancia</t>
  </si>
  <si>
    <t>GASTOS IMPREVISTOS</t>
  </si>
  <si>
    <t>Gadtos imprevistos servisios</t>
  </si>
  <si>
    <t>CAPACITACIÓN, BIENESTAR SOCIAL Y ESTIMULO</t>
  </si>
  <si>
    <t>Servicios de Bienestar Sociial</t>
  </si>
  <si>
    <t>Servicios de Capacitación</t>
  </si>
  <si>
    <t>2.04.5</t>
  </si>
  <si>
    <t>2.04.5.5</t>
  </si>
  <si>
    <t>2.04.5.6</t>
  </si>
  <si>
    <t>2.04</t>
  </si>
  <si>
    <t>Adquisicion de Bienes y Servicios</t>
  </si>
  <si>
    <t>2.04.2.1</t>
  </si>
  <si>
    <t>Equipos y Maquinas para oficina</t>
  </si>
  <si>
    <t>Mantenimiento equipo de navegación y transporte</t>
  </si>
  <si>
    <t>Viáticos y gastos de viaje al interior del Pais</t>
  </si>
  <si>
    <t>Viáticos y gastos de viaje al interior del Departamento</t>
  </si>
  <si>
    <t>Nombre del Proyecto</t>
  </si>
  <si>
    <t>Presupuesto Asignado</t>
  </si>
  <si>
    <t>Aporte Presupuesto Nacional</t>
  </si>
  <si>
    <t>Recursos Administrados</t>
  </si>
  <si>
    <t>Oficina Asesora de Planeacion</t>
  </si>
  <si>
    <t>Profesional Especializado Grado 12</t>
  </si>
  <si>
    <t>0410-1001-1</t>
  </si>
  <si>
    <t>Antonio Rumbo Barros</t>
  </si>
  <si>
    <t>Fortalecimiento del banco de proyectos.</t>
  </si>
  <si>
    <t>Fortalecer los Programas y Proyectos de Ciencia, innovación y tecnología para las investigaciones y estudios que sustenten científicamente la dimensión ambiental incorporada a los programas de desarrollo económico y social.</t>
  </si>
  <si>
    <t>Formular proyectos de investigación e innovación tecnológica, dirigidos a prevenir, evaluar, controlar y revertir el deterioro ambiental.</t>
  </si>
  <si>
    <t>Promover las investigaciones económicas y sociales requeridas como apoyo a la actividad ambiental</t>
  </si>
  <si>
    <t>Formulación de proyectos ambientales para acceder a recursos nacionales e internacionales.</t>
  </si>
  <si>
    <t>Gestion del conocimiento y Cooperacion Internacional</t>
  </si>
  <si>
    <t>Economista</t>
  </si>
  <si>
    <t>Apoyo al Banco de Proyectos, OCAD, Analisis, evaluacion y recomendación de los informes de gestion.</t>
  </si>
  <si>
    <t>Ingeniero de Sistemas</t>
  </si>
  <si>
    <t>Diligenciamiento revision, ajuste y envio de formatos DNP, OCAD, Contraloria y otros entes de control sobre la ejecucion de los proyectos inscritos en el banco de proyectos</t>
  </si>
  <si>
    <t>Oficina Asesora Deplaneacion</t>
  </si>
  <si>
    <t>Sistematización para formulación, seguimiento y evaluación de proyectos Corporativos y financiados por Sistema General de Regalías.</t>
  </si>
  <si>
    <t>Proyectos de Ciencia y Tecnología formulados.</t>
  </si>
  <si>
    <t>Proyectos con seguimiento</t>
  </si>
  <si>
    <t xml:space="preserve">Seguimiento a la sostenibilidad de los proyectos implementados en el marco de las convocatorias de COLCIENCIAS- IDEAS PARA EL CAMBIO
</t>
  </si>
  <si>
    <t>Proyectos ambientales formulados.</t>
  </si>
  <si>
    <t>proyectos de investigación e innovación tecnológica, dirigidos a prevenir, evaluar, controlar y revertir el deterioro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</si>
</sst>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  <numFmt numFmtId="170" formatCode="_ * #,##0_ ;_ * \-#,##0_ ;_ * &quot;-&quot;??_ ;_ @_ "/>
    <numFmt numFmtId="171" formatCode="_ * #,##0.000_ ;_ * \-#,##0.000_ ;_ * &quot;-&quot;??_ ;_ @_ "/>
  </numFmts>
  <fonts count="3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8" fillId="0" borderId="0"/>
  </cellStyleXfs>
  <cellXfs count="40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16" fillId="0" borderId="0" xfId="0" applyFont="1"/>
    <xf numFmtId="0" fontId="6" fillId="0" borderId="0" xfId="0" applyFont="1" applyAlignment="1">
      <alignment horizontal="center"/>
    </xf>
    <xf numFmtId="0" fontId="16" fillId="0" borderId="0" xfId="0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Protection="1"/>
    <xf numFmtId="168" fontId="16" fillId="0" borderId="0" xfId="0" applyNumberFormat="1" applyFont="1" applyProtection="1"/>
    <xf numFmtId="0" fontId="16" fillId="0" borderId="0" xfId="0" applyFont="1" applyAlignment="1" applyProtection="1">
      <alignment horizontal="center"/>
    </xf>
    <xf numFmtId="37" fontId="14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5" fillId="0" borderId="0" xfId="0" applyFont="1"/>
    <xf numFmtId="0" fontId="17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3" fillId="0" borderId="0" xfId="0" applyNumberFormat="1" applyFont="1" applyAlignment="1"/>
    <xf numFmtId="3" fontId="18" fillId="0" borderId="0" xfId="0" applyNumberFormat="1" applyFont="1" applyFill="1"/>
    <xf numFmtId="0" fontId="17" fillId="0" borderId="0" xfId="0" applyFont="1" applyAlignment="1"/>
    <xf numFmtId="0" fontId="22" fillId="0" borderId="0" xfId="0" applyFont="1" applyAlignment="1"/>
    <xf numFmtId="0" fontId="22" fillId="0" borderId="0" xfId="0" applyFont="1"/>
    <xf numFmtId="164" fontId="23" fillId="0" borderId="0" xfId="0" applyNumberFormat="1" applyFont="1" applyAlignment="1">
      <alignment vertical="justify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>
      <alignment horizontal="left" vertical="top"/>
    </xf>
    <xf numFmtId="0" fontId="25" fillId="0" borderId="0" xfId="0" applyFont="1" applyAlignment="1"/>
    <xf numFmtId="0" fontId="25" fillId="0" borderId="0" xfId="0" applyFont="1"/>
    <xf numFmtId="167" fontId="26" fillId="0" borderId="0" xfId="0" applyNumberFormat="1" applyFont="1" applyAlignment="1">
      <alignment horizontal="right" vertical="justify"/>
    </xf>
    <xf numFmtId="164" fontId="26" fillId="0" borderId="0" xfId="0" applyNumberFormat="1" applyFont="1" applyAlignment="1">
      <alignment vertical="justify"/>
    </xf>
    <xf numFmtId="0" fontId="26" fillId="0" borderId="0" xfId="0" applyFont="1" applyAlignment="1">
      <alignment horizontal="left" vertical="justify"/>
    </xf>
    <xf numFmtId="165" fontId="26" fillId="0" borderId="0" xfId="2" applyFont="1" applyAlignment="1">
      <alignment horizontal="right" vertical="justify"/>
    </xf>
    <xf numFmtId="166" fontId="26" fillId="0" borderId="0" xfId="1" applyFont="1" applyAlignment="1">
      <alignment vertical="justify"/>
    </xf>
    <xf numFmtId="165" fontId="26" fillId="0" borderId="0" xfId="2" applyFont="1" applyAlignment="1">
      <alignment vertical="justify"/>
    </xf>
    <xf numFmtId="0" fontId="0" fillId="0" borderId="0" xfId="0" applyBorder="1" applyAlignment="1"/>
    <xf numFmtId="0" fontId="27" fillId="0" borderId="0" xfId="0" applyFont="1" applyBorder="1" applyAlignment="1"/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left" vertical="justify"/>
    </xf>
    <xf numFmtId="0" fontId="2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9" fillId="0" borderId="0" xfId="0" applyFont="1" applyAlignment="1">
      <alignment horizontal="left" vertical="justify"/>
    </xf>
    <xf numFmtId="0" fontId="30" fillId="0" borderId="0" xfId="0" applyFont="1"/>
    <xf numFmtId="0" fontId="30" fillId="0" borderId="0" xfId="0" applyFont="1" applyAlignment="1">
      <alignment horizontal="right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0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3" fontId="30" fillId="0" borderId="1" xfId="0" applyNumberFormat="1" applyFont="1" applyBorder="1" applyAlignment="1">
      <alignment horizontal="right" vertical="top" wrapText="1"/>
    </xf>
    <xf numFmtId="166" fontId="24" fillId="0" borderId="2" xfId="1" applyFont="1" applyBorder="1" applyAlignment="1">
      <alignment horizontal="right" vertical="top" wrapText="1"/>
    </xf>
    <xf numFmtId="166" fontId="24" fillId="0" borderId="1" xfId="1" applyFont="1" applyBorder="1" applyAlignment="1">
      <alignment horizontal="right" vertical="top" wrapText="1"/>
    </xf>
    <xf numFmtId="166" fontId="30" fillId="0" borderId="1" xfId="1" applyFont="1" applyBorder="1" applyAlignment="1">
      <alignment horizontal="right" vertical="top" wrapText="1"/>
    </xf>
    <xf numFmtId="0" fontId="24" fillId="0" borderId="0" xfId="0" applyFont="1"/>
    <xf numFmtId="0" fontId="30" fillId="0" borderId="0" xfId="0" applyFont="1" applyAlignment="1"/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/>
    </xf>
    <xf numFmtId="169" fontId="22" fillId="0" borderId="1" xfId="1" applyNumberFormat="1" applyFont="1" applyFill="1" applyBorder="1" applyAlignment="1">
      <alignment horizontal="right" vertical="center" wrapText="1"/>
    </xf>
    <xf numFmtId="169" fontId="22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3" fontId="30" fillId="0" borderId="0" xfId="0" applyNumberFormat="1" applyFont="1" applyAlignment="1">
      <alignment horizontal="right" vertical="top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166" fontId="30" fillId="0" borderId="1" xfId="1" applyFont="1" applyBorder="1" applyAlignment="1">
      <alignment vertical="top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left" vertical="center" wrapText="1"/>
    </xf>
    <xf numFmtId="3" fontId="28" fillId="0" borderId="1" xfId="0" applyNumberFormat="1" applyFont="1" applyFill="1" applyBorder="1" applyAlignment="1">
      <alignment horizontal="right"/>
    </xf>
    <xf numFmtId="0" fontId="34" fillId="0" borderId="0" xfId="0" applyFont="1" applyAlignment="1">
      <alignment horizontal="left" vertical="justify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3" fillId="0" borderId="0" xfId="0" applyNumberFormat="1" applyFont="1"/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33" fillId="0" borderId="2" xfId="0" applyNumberFormat="1" applyFont="1" applyBorder="1"/>
    <xf numFmtId="166" fontId="33" fillId="2" borderId="2" xfId="1" applyFont="1" applyFill="1" applyBorder="1" applyAlignment="1">
      <alignment horizontal="right"/>
    </xf>
    <xf numFmtId="166" fontId="33" fillId="0" borderId="1" xfId="1" applyFont="1" applyBorder="1" applyAlignment="1">
      <alignment horizontal="right"/>
    </xf>
    <xf numFmtId="3" fontId="28" fillId="0" borderId="1" xfId="0" applyNumberFormat="1" applyFont="1" applyBorder="1"/>
    <xf numFmtId="166" fontId="28" fillId="2" borderId="1" xfId="1" applyFont="1" applyFill="1" applyBorder="1" applyAlignment="1">
      <alignment horizontal="right"/>
    </xf>
    <xf numFmtId="166" fontId="28" fillId="0" borderId="1" xfId="1" applyFont="1" applyBorder="1" applyAlignment="1">
      <alignment horizontal="right"/>
    </xf>
    <xf numFmtId="166" fontId="28" fillId="0" borderId="0" xfId="1" applyFont="1"/>
    <xf numFmtId="3" fontId="33" fillId="0" borderId="1" xfId="0" applyNumberFormat="1" applyFont="1" applyBorder="1"/>
    <xf numFmtId="166" fontId="33" fillId="2" borderId="1" xfId="1" applyFont="1" applyFill="1" applyBorder="1" applyAlignment="1">
      <alignment horizontal="right"/>
    </xf>
    <xf numFmtId="166" fontId="28" fillId="0" borderId="1" xfId="1" applyFont="1" applyFill="1" applyBorder="1" applyAlignment="1">
      <alignment horizontal="right"/>
    </xf>
    <xf numFmtId="166" fontId="28" fillId="0" borderId="1" xfId="1" quotePrefix="1" applyFont="1" applyBorder="1" applyAlignment="1">
      <alignment horizontal="right"/>
    </xf>
    <xf numFmtId="3" fontId="33" fillId="2" borderId="1" xfId="0" applyNumberFormat="1" applyFont="1" applyFill="1" applyBorder="1"/>
    <xf numFmtId="16" fontId="24" fillId="0" borderId="1" xfId="0" applyNumberFormat="1" applyFont="1" applyBorder="1" applyAlignment="1">
      <alignment horizontal="center" vertical="center" wrapText="1"/>
    </xf>
    <xf numFmtId="166" fontId="14" fillId="0" borderId="0" xfId="0" applyNumberFormat="1" applyFont="1"/>
    <xf numFmtId="0" fontId="26" fillId="0" borderId="0" xfId="0" applyFont="1" applyAlignment="1">
      <alignment horizontal="left" vertical="top"/>
    </xf>
    <xf numFmtId="3" fontId="28" fillId="0" borderId="2" xfId="0" applyNumberFormat="1" applyFont="1" applyBorder="1" applyAlignment="1">
      <alignment horizontal="justify" vertical="top"/>
    </xf>
    <xf numFmtId="3" fontId="28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8" fillId="0" borderId="1" xfId="0" applyNumberFormat="1" applyFont="1" applyBorder="1" applyAlignment="1">
      <alignment horizontal="justify" vertical="top" wrapText="1"/>
    </xf>
    <xf numFmtId="17" fontId="24" fillId="0" borderId="1" xfId="0" applyNumberFormat="1" applyFont="1" applyBorder="1" applyAlignment="1">
      <alignment horizontal="center" vertical="center" wrapText="1"/>
    </xf>
    <xf numFmtId="166" fontId="24" fillId="0" borderId="1" xfId="1" applyFont="1" applyBorder="1" applyAlignment="1">
      <alignment horizontal="center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" fontId="24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166" fontId="23" fillId="0" borderId="1" xfId="1" applyFont="1" applyBorder="1" applyAlignment="1">
      <alignment horizontal="right" vertical="top" wrapText="1"/>
    </xf>
    <xf numFmtId="166" fontId="30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3" fillId="0" borderId="1" xfId="1" applyFont="1" applyBorder="1" applyAlignment="1">
      <alignment horizontal="right" vertical="center"/>
    </xf>
    <xf numFmtId="166" fontId="23" fillId="0" borderId="0" xfId="1" applyFont="1" applyAlignment="1">
      <alignment horizontal="right" vertical="justify"/>
    </xf>
    <xf numFmtId="166" fontId="23" fillId="0" borderId="0" xfId="1" applyFont="1" applyAlignment="1">
      <alignment vertical="justify"/>
    </xf>
    <xf numFmtId="0" fontId="12" fillId="3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6" fontId="24" fillId="0" borderId="1" xfId="1" applyFont="1" applyBorder="1" applyAlignment="1">
      <alignment vertical="center" wrapText="1"/>
    </xf>
    <xf numFmtId="17" fontId="24" fillId="0" borderId="1" xfId="0" applyNumberFormat="1" applyFont="1" applyBorder="1" applyAlignment="1">
      <alignment vertical="center" wrapText="1"/>
    </xf>
    <xf numFmtId="0" fontId="26" fillId="0" borderId="9" xfId="0" applyFont="1" applyBorder="1" applyAlignment="1">
      <alignment wrapText="1"/>
    </xf>
    <xf numFmtId="0" fontId="26" fillId="0" borderId="9" xfId="0" applyFont="1" applyBorder="1" applyAlignment="1"/>
    <xf numFmtId="0" fontId="26" fillId="0" borderId="0" xfId="0" applyFont="1" applyAlignment="1">
      <alignment horizontal="center" wrapText="1"/>
    </xf>
    <xf numFmtId="0" fontId="30" fillId="0" borderId="12" xfId="0" applyFont="1" applyBorder="1" applyAlignment="1">
      <alignment horizontal="left"/>
    </xf>
    <xf numFmtId="0" fontId="24" fillId="0" borderId="12" xfId="0" applyFont="1" applyBorder="1"/>
    <xf numFmtId="0" fontId="30" fillId="0" borderId="13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6" fillId="0" borderId="0" xfId="0" applyFont="1" applyBorder="1" applyAlignment="1"/>
    <xf numFmtId="0" fontId="28" fillId="0" borderId="0" xfId="0" applyFont="1" applyBorder="1" applyAlignment="1"/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1" applyFont="1" applyBorder="1" applyAlignment="1">
      <alignment horizontal="center" vertical="center" wrapText="1"/>
    </xf>
    <xf numFmtId="166" fontId="14" fillId="0" borderId="1" xfId="1" applyFont="1" applyBorder="1" applyAlignment="1">
      <alignment horizontal="right"/>
    </xf>
    <xf numFmtId="166" fontId="13" fillId="0" borderId="2" xfId="1" applyFont="1" applyBorder="1" applyAlignment="1">
      <alignment horizontal="right"/>
    </xf>
    <xf numFmtId="166" fontId="13" fillId="0" borderId="1" xfId="1" applyFont="1" applyBorder="1" applyAlignment="1">
      <alignment horizontal="right"/>
    </xf>
    <xf numFmtId="0" fontId="16" fillId="0" borderId="1" xfId="0" applyFont="1" applyBorder="1" applyAlignment="1">
      <alignment horizontal="justify" vertical="top" wrapText="1"/>
    </xf>
    <xf numFmtId="166" fontId="13" fillId="2" borderId="1" xfId="1" applyFont="1" applyFill="1" applyBorder="1" applyAlignment="1">
      <alignment horizontal="right"/>
    </xf>
    <xf numFmtId="170" fontId="3" fillId="0" borderId="1" xfId="1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6" fontId="28" fillId="0" borderId="1" xfId="1" applyFont="1" applyBorder="1"/>
    <xf numFmtId="0" fontId="16" fillId="0" borderId="43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3" fontId="13" fillId="3" borderId="40" xfId="0" applyNumberFormat="1" applyFont="1" applyFill="1" applyBorder="1" applyAlignment="1">
      <alignment horizontal="center"/>
    </xf>
    <xf numFmtId="166" fontId="24" fillId="0" borderId="1" xfId="1" applyFont="1" applyBorder="1" applyAlignment="1">
      <alignment horizontal="right" vertical="center" wrapText="1"/>
    </xf>
    <xf numFmtId="166" fontId="24" fillId="0" borderId="2" xfId="1" applyFont="1" applyBorder="1" applyAlignment="1">
      <alignment horizontal="right" vertical="center" wrapText="1"/>
    </xf>
    <xf numFmtId="166" fontId="22" fillId="0" borderId="1" xfId="1" applyFont="1" applyFill="1" applyBorder="1" applyAlignment="1">
      <alignment vertical="center" wrapText="1"/>
    </xf>
    <xf numFmtId="0" fontId="30" fillId="0" borderId="1" xfId="0" applyFont="1" applyBorder="1" applyAlignment="1">
      <alignment horizontal="left" vertical="top" wrapText="1"/>
    </xf>
    <xf numFmtId="166" fontId="30" fillId="0" borderId="2" xfId="1" applyFont="1" applyBorder="1" applyAlignment="1">
      <alignment horizontal="right" vertical="top" wrapText="1"/>
    </xf>
    <xf numFmtId="166" fontId="6" fillId="0" borderId="0" xfId="1" applyFont="1"/>
    <xf numFmtId="166" fontId="14" fillId="0" borderId="0" xfId="1" applyFont="1"/>
    <xf numFmtId="0" fontId="24" fillId="0" borderId="8" xfId="0" applyFont="1" applyBorder="1" applyAlignment="1">
      <alignment horizontal="center" vertical="center" wrapText="1"/>
    </xf>
    <xf numFmtId="171" fontId="2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" fillId="0" borderId="1" xfId="0" applyFont="1" applyBorder="1" applyAlignment="1"/>
    <xf numFmtId="166" fontId="30" fillId="0" borderId="1" xfId="1" applyFont="1" applyBorder="1" applyAlignment="1">
      <alignment horizontal="left"/>
    </xf>
    <xf numFmtId="165" fontId="30" fillId="0" borderId="1" xfId="2" applyFont="1" applyBorder="1" applyAlignment="1">
      <alignment horizontal="right" vertical="justify"/>
    </xf>
    <xf numFmtId="167" fontId="30" fillId="0" borderId="1" xfId="0" applyNumberFormat="1" applyFont="1" applyBorder="1" applyAlignment="1">
      <alignment vertical="justify"/>
    </xf>
    <xf numFmtId="165" fontId="30" fillId="0" borderId="1" xfId="2" applyFont="1" applyBorder="1" applyAlignment="1">
      <alignment vertical="justify"/>
    </xf>
    <xf numFmtId="0" fontId="30" fillId="0" borderId="1" xfId="0" applyFont="1" applyBorder="1" applyAlignment="1">
      <alignment vertical="justify"/>
    </xf>
    <xf numFmtId="166" fontId="30" fillId="0" borderId="1" xfId="0" applyNumberFormat="1" applyFont="1" applyBorder="1" applyAlignment="1">
      <alignment horizontal="left"/>
    </xf>
    <xf numFmtId="165" fontId="30" fillId="0" borderId="1" xfId="0" applyNumberFormat="1" applyFont="1" applyBorder="1" applyAlignment="1">
      <alignment vertical="justify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center"/>
    </xf>
    <xf numFmtId="166" fontId="24" fillId="0" borderId="30" xfId="1" applyFont="1" applyBorder="1" applyAlignment="1">
      <alignment horizontal="center" vertical="center" wrapText="1"/>
    </xf>
    <xf numFmtId="17" fontId="24" fillId="0" borderId="13" xfId="0" applyNumberFormat="1" applyFont="1" applyBorder="1" applyAlignment="1">
      <alignment horizontal="center" vertical="center" wrapText="1"/>
    </xf>
    <xf numFmtId="17" fontId="24" fillId="0" borderId="10" xfId="0" applyNumberFormat="1" applyFont="1" applyBorder="1" applyAlignment="1">
      <alignment horizontal="center" vertical="center" wrapText="1"/>
    </xf>
    <xf numFmtId="17" fontId="24" fillId="0" borderId="8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vertical="top"/>
    </xf>
    <xf numFmtId="0" fontId="26" fillId="0" borderId="0" xfId="0" applyFont="1" applyAlignment="1"/>
    <xf numFmtId="166" fontId="2" fillId="0" borderId="1" xfId="1" applyFont="1" applyBorder="1"/>
    <xf numFmtId="166" fontId="26" fillId="0" borderId="0" xfId="1" applyFont="1" applyAlignment="1">
      <alignment horizontal="left" vertical="justify"/>
    </xf>
    <xf numFmtId="0" fontId="23" fillId="0" borderId="9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66" fontId="2" fillId="0" borderId="0" xfId="1" applyFont="1" applyBorder="1" applyAlignment="1">
      <alignment vertical="top" wrapText="1"/>
    </xf>
    <xf numFmtId="0" fontId="24" fillId="0" borderId="1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6" fontId="24" fillId="0" borderId="17" xfId="1" applyFont="1" applyBorder="1" applyAlignment="1">
      <alignment vertical="center" wrapText="1"/>
    </xf>
    <xf numFmtId="0" fontId="16" fillId="0" borderId="0" xfId="0" applyFont="1" applyBorder="1" applyAlignment="1">
      <alignment horizontal="justify" vertical="top" wrapText="1"/>
    </xf>
    <xf numFmtId="166" fontId="24" fillId="0" borderId="42" xfId="1" applyFont="1" applyBorder="1" applyAlignment="1">
      <alignment horizontal="center" vertical="center" wrapText="1"/>
    </xf>
    <xf numFmtId="166" fontId="24" fillId="0" borderId="1" xfId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justify" vertical="top" wrapText="1"/>
    </xf>
    <xf numFmtId="14" fontId="3" fillId="0" borderId="27" xfId="0" applyNumberFormat="1" applyFont="1" applyBorder="1" applyAlignment="1">
      <alignment horizontal="center" vertical="center" wrapText="1"/>
    </xf>
    <xf numFmtId="170" fontId="3" fillId="0" borderId="27" xfId="1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166" fontId="2" fillId="0" borderId="1" xfId="1" applyFont="1" applyBorder="1" applyAlignment="1">
      <alignment horizontal="left" vertical="center" wrapText="1"/>
    </xf>
    <xf numFmtId="170" fontId="3" fillId="0" borderId="1" xfId="1" applyNumberFormat="1" applyFont="1" applyBorder="1" applyAlignment="1">
      <alignment horizontal="center" vertical="center" wrapText="1"/>
    </xf>
    <xf numFmtId="166" fontId="28" fillId="0" borderId="2" xfId="1" applyFont="1" applyBorder="1" applyAlignment="1">
      <alignment horizontal="right"/>
    </xf>
    <xf numFmtId="17" fontId="24" fillId="0" borderId="38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14" fillId="0" borderId="1" xfId="1" applyFont="1" applyFill="1" applyBorder="1" applyAlignment="1">
      <alignment horizontal="right"/>
    </xf>
    <xf numFmtId="166" fontId="20" fillId="0" borderId="1" xfId="1" applyFont="1" applyFill="1" applyBorder="1" applyAlignment="1">
      <alignment horizontal="right"/>
    </xf>
    <xf numFmtId="3" fontId="13" fillId="3" borderId="44" xfId="0" applyNumberFormat="1" applyFont="1" applyFill="1" applyBorder="1" applyAlignment="1">
      <alignment horizontal="center"/>
    </xf>
    <xf numFmtId="3" fontId="13" fillId="0" borderId="8" xfId="0" applyNumberFormat="1" applyFont="1" applyBorder="1"/>
    <xf numFmtId="3" fontId="14" fillId="0" borderId="8" xfId="0" applyNumberFormat="1" applyFont="1" applyBorder="1"/>
    <xf numFmtId="166" fontId="13" fillId="0" borderId="8" xfId="1" applyFont="1" applyBorder="1" applyAlignment="1">
      <alignment horizontal="right"/>
    </xf>
    <xf numFmtId="3" fontId="13" fillId="2" borderId="3" xfId="0" applyNumberFormat="1" applyFont="1" applyFill="1" applyBorder="1"/>
    <xf numFmtId="3" fontId="13" fillId="2" borderId="5" xfId="0" applyNumberFormat="1" applyFont="1" applyFill="1" applyBorder="1"/>
    <xf numFmtId="166" fontId="13" fillId="2" borderId="5" xfId="1" applyFont="1" applyFill="1" applyBorder="1" applyAlignment="1">
      <alignment horizontal="right"/>
    </xf>
    <xf numFmtId="166" fontId="13" fillId="2" borderId="6" xfId="1" applyFont="1" applyFill="1" applyBorder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166" fontId="22" fillId="0" borderId="2" xfId="0" applyNumberFormat="1" applyFont="1" applyBorder="1"/>
    <xf numFmtId="166" fontId="23" fillId="0" borderId="1" xfId="1" applyFont="1" applyBorder="1" applyAlignment="1">
      <alignment vertical="top" wrapText="1"/>
    </xf>
    <xf numFmtId="0" fontId="18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/>
    </xf>
    <xf numFmtId="0" fontId="30" fillId="3" borderId="20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7" fillId="0" borderId="36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3" borderId="22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wrapText="1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65" fontId="11" fillId="3" borderId="22" xfId="2" applyFont="1" applyFill="1" applyBorder="1" applyAlignment="1">
      <alignment horizontal="center" vertical="center" wrapText="1"/>
    </xf>
    <xf numFmtId="165" fontId="11" fillId="3" borderId="8" xfId="2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167" fontId="26" fillId="3" borderId="22" xfId="0" applyNumberFormat="1" applyFont="1" applyFill="1" applyBorder="1" applyAlignment="1">
      <alignment horizontal="center" vertical="justify"/>
    </xf>
    <xf numFmtId="0" fontId="30" fillId="3" borderId="22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top"/>
    </xf>
    <xf numFmtId="0" fontId="30" fillId="3" borderId="25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25" fillId="0" borderId="9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justify"/>
    </xf>
    <xf numFmtId="0" fontId="30" fillId="0" borderId="9" xfId="0" applyFont="1" applyBorder="1" applyAlignment="1">
      <alignment horizontal="right" vertical="top" wrapText="1"/>
    </xf>
    <xf numFmtId="0" fontId="30" fillId="0" borderId="1" xfId="0" applyFont="1" applyBorder="1" applyAlignment="1">
      <alignment horizontal="right" vertical="top" wrapText="1"/>
    </xf>
    <xf numFmtId="0" fontId="30" fillId="0" borderId="3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3" borderId="33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/>
    </xf>
    <xf numFmtId="0" fontId="23" fillId="0" borderId="0" xfId="0" applyFont="1" applyAlignment="1">
      <alignment horizontal="left"/>
    </xf>
    <xf numFmtId="0" fontId="30" fillId="3" borderId="37" xfId="0" applyFont="1" applyFill="1" applyBorder="1" applyAlignment="1">
      <alignment horizontal="center" vertical="top" wrapText="1"/>
    </xf>
    <xf numFmtId="0" fontId="30" fillId="3" borderId="38" xfId="0" applyFont="1" applyFill="1" applyBorder="1" applyAlignment="1">
      <alignment horizontal="center" vertical="top" wrapText="1"/>
    </xf>
    <xf numFmtId="0" fontId="30" fillId="0" borderId="30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3" fontId="28" fillId="3" borderId="39" xfId="0" applyNumberFormat="1" applyFont="1" applyFill="1" applyBorder="1" applyAlignment="1">
      <alignment horizontal="center"/>
    </xf>
    <xf numFmtId="3" fontId="28" fillId="3" borderId="40" xfId="0" applyNumberFormat="1" applyFont="1" applyFill="1" applyBorder="1" applyAlignment="1">
      <alignment horizontal="center"/>
    </xf>
    <xf numFmtId="3" fontId="33" fillId="3" borderId="17" xfId="0" applyNumberFormat="1" applyFont="1" applyFill="1" applyBorder="1" applyAlignment="1">
      <alignment horizontal="center"/>
    </xf>
    <xf numFmtId="3" fontId="33" fillId="3" borderId="19" xfId="0" applyNumberFormat="1" applyFont="1" applyFill="1" applyBorder="1" applyAlignment="1">
      <alignment horizontal="center"/>
    </xf>
    <xf numFmtId="3" fontId="33" fillId="3" borderId="41" xfId="0" applyNumberFormat="1" applyFont="1" applyFill="1" applyBorder="1" applyAlignment="1">
      <alignment horizontal="center" wrapText="1"/>
    </xf>
    <xf numFmtId="3" fontId="33" fillId="3" borderId="42" xfId="0" applyNumberFormat="1" applyFont="1" applyFill="1" applyBorder="1" applyAlignment="1">
      <alignment horizontal="center" wrapText="1"/>
    </xf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23" fillId="0" borderId="9" xfId="0" applyNumberFormat="1" applyFont="1" applyBorder="1" applyAlignment="1">
      <alignment horizontal="center"/>
    </xf>
    <xf numFmtId="3" fontId="33" fillId="3" borderId="14" xfId="0" applyNumberFormat="1" applyFont="1" applyFill="1" applyBorder="1" applyAlignment="1">
      <alignment horizontal="center"/>
    </xf>
    <xf numFmtId="3" fontId="33" fillId="3" borderId="15" xfId="0" applyNumberFormat="1" applyFont="1" applyFill="1" applyBorder="1" applyAlignment="1">
      <alignment horizontal="center"/>
    </xf>
    <xf numFmtId="3" fontId="13" fillId="3" borderId="46" xfId="0" applyNumberFormat="1" applyFont="1" applyFill="1" applyBorder="1" applyAlignment="1">
      <alignment horizontal="center"/>
    </xf>
    <xf numFmtId="3" fontId="13" fillId="3" borderId="47" xfId="0" applyNumberFormat="1" applyFont="1" applyFill="1" applyBorder="1" applyAlignment="1">
      <alignment horizontal="center"/>
    </xf>
    <xf numFmtId="3" fontId="13" fillId="3" borderId="43" xfId="0" applyNumberFormat="1" applyFont="1" applyFill="1" applyBorder="1" applyAlignment="1">
      <alignment horizontal="center"/>
    </xf>
    <xf numFmtId="3" fontId="14" fillId="3" borderId="39" xfId="0" applyNumberFormat="1" applyFont="1" applyFill="1" applyBorder="1" applyAlignment="1">
      <alignment horizontal="center"/>
    </xf>
    <xf numFmtId="3" fontId="14" fillId="3" borderId="40" xfId="0" applyNumberFormat="1" applyFont="1" applyFill="1" applyBorder="1" applyAlignment="1">
      <alignment horizontal="center"/>
    </xf>
    <xf numFmtId="3" fontId="13" fillId="3" borderId="31" xfId="0" applyNumberFormat="1" applyFont="1" applyFill="1" applyBorder="1" applyAlignment="1">
      <alignment horizontal="center" vertical="center"/>
    </xf>
    <xf numFmtId="3" fontId="13" fillId="3" borderId="21" xfId="0" applyNumberFormat="1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36" fillId="0" borderId="1" xfId="0" applyFont="1" applyBorder="1" applyAlignment="1">
      <alignment horizontal="center" wrapText="1"/>
    </xf>
    <xf numFmtId="3" fontId="13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_ * #,##0.00_ ;_ * \-#,##0.00_ ;_ * "-"??_ ;_ @_ </c:formatCode>
                <c:ptCount val="7"/>
                <c:pt idx="0">
                  <c:v>38484693.399999999</c:v>
                </c:pt>
                <c:pt idx="1">
                  <c:v>35000000</c:v>
                </c:pt>
                <c:pt idx="4" formatCode="#,##0">
                  <c:v>0</c:v>
                </c:pt>
                <c:pt idx="5" formatCode="#,##0">
                  <c:v>0</c:v>
                </c:pt>
                <c:pt idx="6">
                  <c:v>22920253.100000001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04" r="0.75000000000000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20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80975"/>
          <a:ext cx="12477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410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51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61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61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103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zoomScaleSheetLayoutView="100" workbookViewId="0">
      <selection activeCell="H17" sqref="H17:H18"/>
    </sheetView>
  </sheetViews>
  <sheetFormatPr baseColWidth="10" defaultRowHeight="12.75" x14ac:dyDescent="0.2"/>
  <cols>
    <col min="1" max="1" width="5.5703125" style="4" customWidth="1"/>
    <col min="2" max="2" width="25.140625" style="4" customWidth="1"/>
    <col min="3" max="3" width="15.7109375" style="4" customWidth="1"/>
    <col min="4" max="4" width="15.85546875" style="4" customWidth="1"/>
    <col min="5" max="5" width="7.5703125" style="4" customWidth="1"/>
    <col min="6" max="6" width="8.7109375" style="4" customWidth="1"/>
    <col min="7" max="7" width="10.5703125" style="4" customWidth="1"/>
    <col min="8" max="8" width="18.85546875" style="4" customWidth="1"/>
    <col min="9" max="9" width="11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 x14ac:dyDescent="0.2">
      <c r="A1" s="298"/>
      <c r="B1" s="298"/>
      <c r="C1" s="302" t="s">
        <v>171</v>
      </c>
      <c r="D1" s="302"/>
      <c r="E1" s="302"/>
      <c r="F1" s="302"/>
      <c r="G1" s="302"/>
      <c r="H1" s="302"/>
      <c r="I1" s="277" t="s">
        <v>160</v>
      </c>
      <c r="J1" s="277"/>
      <c r="K1" s="70"/>
    </row>
    <row r="2" spans="1:14" ht="12.75" customHeight="1" x14ac:dyDescent="0.2">
      <c r="A2" s="298"/>
      <c r="B2" s="298"/>
      <c r="C2" s="303"/>
      <c r="D2" s="303"/>
      <c r="E2" s="303"/>
      <c r="F2" s="303"/>
      <c r="G2" s="303"/>
      <c r="H2" s="303"/>
      <c r="I2" s="277" t="s">
        <v>161</v>
      </c>
      <c r="J2" s="277"/>
      <c r="K2" s="70"/>
    </row>
    <row r="3" spans="1:14" ht="12.75" customHeight="1" x14ac:dyDescent="0.2">
      <c r="A3" s="298"/>
      <c r="B3" s="298"/>
      <c r="C3" s="303"/>
      <c r="D3" s="303"/>
      <c r="E3" s="303"/>
      <c r="F3" s="303"/>
      <c r="G3" s="303"/>
      <c r="H3" s="303"/>
      <c r="I3" s="277" t="s">
        <v>162</v>
      </c>
      <c r="J3" s="277"/>
      <c r="K3" s="70"/>
    </row>
    <row r="4" spans="1:14" ht="12.75" customHeight="1" x14ac:dyDescent="0.2">
      <c r="A4" s="298"/>
      <c r="B4" s="298"/>
      <c r="C4" s="303"/>
      <c r="D4" s="303"/>
      <c r="E4" s="303"/>
      <c r="F4" s="303"/>
      <c r="G4" s="303"/>
      <c r="H4" s="303"/>
      <c r="I4" s="277" t="s">
        <v>172</v>
      </c>
      <c r="J4" s="277"/>
      <c r="K4" s="70"/>
    </row>
    <row r="5" spans="1:14" ht="12.75" customHeight="1" x14ac:dyDescent="0.2">
      <c r="A5" s="298"/>
      <c r="B5" s="298"/>
      <c r="C5" s="303"/>
      <c r="D5" s="303"/>
      <c r="E5" s="303"/>
      <c r="F5" s="303"/>
      <c r="G5" s="303"/>
      <c r="H5" s="303"/>
      <c r="I5" s="278" t="s">
        <v>148</v>
      </c>
      <c r="J5" s="278"/>
      <c r="K5" s="71"/>
    </row>
    <row r="6" spans="1:14" s="14" customFormat="1" ht="13.5" customHeight="1" x14ac:dyDescent="0.25">
      <c r="A6" s="298"/>
      <c r="B6" s="298"/>
      <c r="C6" s="280" t="s">
        <v>163</v>
      </c>
      <c r="D6" s="280"/>
      <c r="E6" s="280" t="s">
        <v>164</v>
      </c>
      <c r="F6" s="280"/>
      <c r="G6" s="280"/>
      <c r="H6" s="280"/>
      <c r="I6" s="279" t="s">
        <v>165</v>
      </c>
      <c r="J6" s="279"/>
      <c r="K6" s="70"/>
    </row>
    <row r="7" spans="1:14" ht="16.5" customHeight="1" x14ac:dyDescent="0.25">
      <c r="A7" s="298"/>
      <c r="B7" s="298"/>
      <c r="C7" s="280" t="s">
        <v>166</v>
      </c>
      <c r="D7" s="280"/>
      <c r="E7" s="280" t="s">
        <v>167</v>
      </c>
      <c r="F7" s="280"/>
      <c r="G7" s="280"/>
      <c r="H7" s="280"/>
      <c r="I7" s="280" t="s">
        <v>169</v>
      </c>
      <c r="J7" s="280"/>
      <c r="K7" s="72"/>
    </row>
    <row r="8" spans="1:14" ht="16.5" customHeight="1" x14ac:dyDescent="0.25">
      <c r="A8" s="298"/>
      <c r="B8" s="298"/>
      <c r="C8" s="289"/>
      <c r="D8" s="289"/>
      <c r="E8" s="289" t="s">
        <v>168</v>
      </c>
      <c r="F8" s="289"/>
      <c r="G8" s="289"/>
      <c r="H8" s="289"/>
      <c r="I8" s="280" t="s">
        <v>170</v>
      </c>
      <c r="J8" s="280"/>
      <c r="K8" s="72"/>
    </row>
    <row r="9" spans="1:14" ht="13.5" customHeight="1" x14ac:dyDescent="0.25">
      <c r="A9" s="275" t="s">
        <v>194</v>
      </c>
      <c r="B9" s="275"/>
      <c r="C9" s="299" t="s">
        <v>207</v>
      </c>
      <c r="D9" s="300"/>
      <c r="E9" s="300"/>
      <c r="F9" s="300"/>
      <c r="G9" s="301"/>
      <c r="H9" s="215"/>
      <c r="I9" s="215"/>
      <c r="J9" s="216"/>
      <c r="K9" s="72"/>
    </row>
    <row r="10" spans="1:14" s="6" customFormat="1" ht="14.25" customHeight="1" x14ac:dyDescent="0.25">
      <c r="A10" s="275" t="s">
        <v>195</v>
      </c>
      <c r="B10" s="275"/>
      <c r="C10" s="217">
        <f>C22</f>
        <v>130396911.5</v>
      </c>
      <c r="D10" s="218"/>
      <c r="E10" s="219"/>
      <c r="F10" s="219"/>
      <c r="G10" s="219"/>
      <c r="H10" s="219" t="s">
        <v>118</v>
      </c>
      <c r="I10" s="219" t="s">
        <v>200</v>
      </c>
      <c r="J10" s="219"/>
    </row>
    <row r="11" spans="1:14" s="6" customFormat="1" ht="15" x14ac:dyDescent="0.25">
      <c r="A11" s="275" t="s">
        <v>196</v>
      </c>
      <c r="B11" s="275"/>
      <c r="C11" s="217">
        <v>0</v>
      </c>
      <c r="D11" s="220"/>
      <c r="E11" s="221"/>
      <c r="F11" s="221"/>
      <c r="G11" s="221"/>
      <c r="H11" s="221"/>
      <c r="I11" s="221"/>
      <c r="J11" s="221"/>
    </row>
    <row r="12" spans="1:14" s="6" customFormat="1" ht="15" x14ac:dyDescent="0.25">
      <c r="A12" s="275" t="s">
        <v>197</v>
      </c>
      <c r="B12" s="275"/>
      <c r="C12" s="222">
        <f>C10</f>
        <v>130396911.5</v>
      </c>
      <c r="D12" s="223"/>
      <c r="E12" s="221"/>
      <c r="F12" s="221"/>
      <c r="G12" s="221"/>
      <c r="H12" s="221"/>
      <c r="I12" s="221"/>
      <c r="J12" s="221"/>
    </row>
    <row r="13" spans="1:14" s="5" customFormat="1" ht="14.25" thickBot="1" x14ac:dyDescent="0.3">
      <c r="B13" s="182"/>
      <c r="C13" s="182"/>
      <c r="D13" s="183"/>
      <c r="E13" s="183"/>
      <c r="F13" s="183"/>
      <c r="G13" s="183"/>
      <c r="H13" s="183"/>
      <c r="I13" s="183"/>
      <c r="J13" s="184" t="s">
        <v>12</v>
      </c>
    </row>
    <row r="14" spans="1:14" s="9" customFormat="1" ht="13.5" customHeight="1" x14ac:dyDescent="0.2">
      <c r="A14" s="292" t="s">
        <v>173</v>
      </c>
      <c r="B14" s="305" t="s">
        <v>1</v>
      </c>
      <c r="C14" s="288" t="s">
        <v>152</v>
      </c>
      <c r="D14" s="288" t="s">
        <v>11</v>
      </c>
      <c r="E14" s="304" t="s">
        <v>0</v>
      </c>
      <c r="F14" s="304"/>
      <c r="G14" s="304"/>
      <c r="H14" s="288" t="s">
        <v>51</v>
      </c>
      <c r="I14" s="288" t="s">
        <v>52</v>
      </c>
      <c r="J14" s="290" t="s">
        <v>3</v>
      </c>
    </row>
    <row r="15" spans="1:14" s="9" customFormat="1" ht="27.75" customHeight="1" thickBot="1" x14ac:dyDescent="0.25">
      <c r="A15" s="293"/>
      <c r="B15" s="305"/>
      <c r="C15" s="297"/>
      <c r="D15" s="297"/>
      <c r="E15" s="85" t="s">
        <v>2</v>
      </c>
      <c r="F15" s="85" t="s">
        <v>6</v>
      </c>
      <c r="G15" s="85" t="s">
        <v>135</v>
      </c>
      <c r="H15" s="288"/>
      <c r="I15" s="297"/>
      <c r="J15" s="291"/>
    </row>
    <row r="16" spans="1:14" s="9" customFormat="1" ht="68.25" thickBot="1" x14ac:dyDescent="0.3">
      <c r="A16" s="224">
        <v>1</v>
      </c>
      <c r="B16" s="247" t="s">
        <v>202</v>
      </c>
      <c r="C16" s="248">
        <f>PTOXACTIV!C52</f>
        <v>13281383.683333334</v>
      </c>
      <c r="D16" s="246" t="s">
        <v>212</v>
      </c>
      <c r="E16" s="160">
        <v>41275</v>
      </c>
      <c r="F16" s="160">
        <v>41609</v>
      </c>
      <c r="G16" s="57">
        <v>12</v>
      </c>
      <c r="H16" s="196" t="s">
        <v>213</v>
      </c>
      <c r="I16" s="107">
        <v>2</v>
      </c>
      <c r="J16" s="284" t="s">
        <v>198</v>
      </c>
      <c r="L16" s="282"/>
      <c r="M16" s="282"/>
      <c r="N16" s="282"/>
    </row>
    <row r="17" spans="1:14" s="9" customFormat="1" ht="90.75" thickBot="1" x14ac:dyDescent="0.25">
      <c r="A17" s="224">
        <v>2</v>
      </c>
      <c r="B17" s="249" t="s">
        <v>203</v>
      </c>
      <c r="C17" s="251">
        <f>PTOXACTIV!D52</f>
        <v>17960544.783333331</v>
      </c>
      <c r="D17" s="246" t="s">
        <v>212</v>
      </c>
      <c r="E17" s="230">
        <v>41275</v>
      </c>
      <c r="F17" s="231">
        <v>41609</v>
      </c>
      <c r="G17" s="211">
        <v>12</v>
      </c>
      <c r="H17" s="294" t="s">
        <v>214</v>
      </c>
      <c r="I17" s="296">
        <v>1</v>
      </c>
      <c r="J17" s="285"/>
      <c r="L17" s="283"/>
      <c r="M17" s="283"/>
      <c r="N17" s="283"/>
    </row>
    <row r="18" spans="1:14" s="9" customFormat="1" ht="57" thickBot="1" x14ac:dyDescent="0.3">
      <c r="A18" s="227">
        <v>3</v>
      </c>
      <c r="B18" s="201" t="s">
        <v>204</v>
      </c>
      <c r="C18" s="250">
        <f>PTOXACTIV!E52</f>
        <v>51952509.783333339</v>
      </c>
      <c r="D18" s="246" t="s">
        <v>212</v>
      </c>
      <c r="E18" s="260">
        <v>41275</v>
      </c>
      <c r="F18" s="233">
        <v>41609</v>
      </c>
      <c r="G18" s="234">
        <v>12</v>
      </c>
      <c r="H18" s="295"/>
      <c r="I18" s="286"/>
      <c r="J18" s="286"/>
      <c r="L18" s="282"/>
      <c r="M18" s="282"/>
      <c r="N18" s="282"/>
    </row>
    <row r="19" spans="1:14" s="9" customFormat="1" ht="45.75" thickBot="1" x14ac:dyDescent="0.25">
      <c r="A19" s="225">
        <v>4</v>
      </c>
      <c r="B19" s="226" t="s">
        <v>205</v>
      </c>
      <c r="C19" s="228">
        <f>PTOXACTIV!F52</f>
        <v>17960544.783333331</v>
      </c>
      <c r="D19" s="246" t="s">
        <v>212</v>
      </c>
      <c r="E19" s="229">
        <v>41275</v>
      </c>
      <c r="F19" s="162">
        <v>41609</v>
      </c>
      <c r="G19" s="232">
        <v>12</v>
      </c>
      <c r="H19" s="272">
        <v>0</v>
      </c>
      <c r="I19" s="107">
        <v>0</v>
      </c>
      <c r="J19" s="287" t="s">
        <v>198</v>
      </c>
      <c r="L19" s="281"/>
      <c r="M19" s="281"/>
      <c r="N19" s="281"/>
    </row>
    <row r="20" spans="1:14" s="5" customFormat="1" ht="56.25" customHeight="1" x14ac:dyDescent="0.15">
      <c r="A20" s="242">
        <v>5</v>
      </c>
      <c r="B20" s="202" t="s">
        <v>216</v>
      </c>
      <c r="C20" s="161">
        <f>PTOXACTIV!G52</f>
        <v>13781383.683333334</v>
      </c>
      <c r="D20" s="246" t="s">
        <v>212</v>
      </c>
      <c r="E20" s="162">
        <v>41275</v>
      </c>
      <c r="F20" s="160">
        <v>41609</v>
      </c>
      <c r="G20" s="163">
        <v>12</v>
      </c>
      <c r="H20" s="261" t="s">
        <v>215</v>
      </c>
      <c r="I20" s="235">
        <v>3</v>
      </c>
      <c r="J20" s="287"/>
      <c r="K20" s="9"/>
      <c r="L20" s="276"/>
      <c r="M20" s="276"/>
      <c r="N20" s="276"/>
    </row>
    <row r="21" spans="1:14" s="5" customFormat="1" ht="45" x14ac:dyDescent="0.15">
      <c r="A21" s="242">
        <v>6</v>
      </c>
      <c r="B21" s="202" t="s">
        <v>206</v>
      </c>
      <c r="C21" s="177">
        <f>PTOXACTIV!H52</f>
        <v>15460544.783333333</v>
      </c>
      <c r="D21" s="176" t="s">
        <v>212</v>
      </c>
      <c r="E21" s="178">
        <v>41275</v>
      </c>
      <c r="F21" s="178">
        <v>41609</v>
      </c>
      <c r="G21" s="163">
        <v>12</v>
      </c>
      <c r="H21" s="261" t="s">
        <v>217</v>
      </c>
      <c r="I21" s="236">
        <v>2</v>
      </c>
      <c r="J21" s="287"/>
      <c r="K21" s="9"/>
      <c r="L21" s="38"/>
      <c r="M21" s="38"/>
      <c r="N21" s="38"/>
    </row>
    <row r="22" spans="1:14" x14ac:dyDescent="0.2">
      <c r="C22" s="273">
        <f>SUM(C16:C21)</f>
        <v>130396911.5</v>
      </c>
    </row>
  </sheetData>
  <mergeCells count="38">
    <mergeCell ref="A1:B8"/>
    <mergeCell ref="A9:B9"/>
    <mergeCell ref="A10:B10"/>
    <mergeCell ref="A11:B11"/>
    <mergeCell ref="C9:G9"/>
    <mergeCell ref="E7:H7"/>
    <mergeCell ref="C8:D8"/>
    <mergeCell ref="C1:H5"/>
    <mergeCell ref="J14:J15"/>
    <mergeCell ref="A14:A15"/>
    <mergeCell ref="H17:H18"/>
    <mergeCell ref="I17:I18"/>
    <mergeCell ref="I14:I15"/>
    <mergeCell ref="E14:G14"/>
    <mergeCell ref="B14:B15"/>
    <mergeCell ref="D14:D15"/>
    <mergeCell ref="C14:C15"/>
    <mergeCell ref="H14:H15"/>
    <mergeCell ref="C6:D6"/>
    <mergeCell ref="C7:D7"/>
    <mergeCell ref="E6:H6"/>
    <mergeCell ref="E8:H8"/>
    <mergeCell ref="A12:B12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  <mergeCell ref="I8:J8"/>
    <mergeCell ref="J16:J18"/>
    <mergeCell ref="J19:J21"/>
    <mergeCell ref="I4:J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opLeftCell="A10" workbookViewId="0">
      <selection activeCell="G19" sqref="G19"/>
    </sheetView>
  </sheetViews>
  <sheetFormatPr baseColWidth="10" defaultRowHeight="12.75" x14ac:dyDescent="0.2"/>
  <cols>
    <col min="1" max="1" width="5.28515625" style="15" customWidth="1"/>
    <col min="2" max="2" width="17.42578125" style="15" customWidth="1"/>
    <col min="3" max="3" width="20.28515625" style="15" customWidth="1"/>
    <col min="4" max="4" width="20.5703125" style="15" customWidth="1"/>
    <col min="5" max="5" width="9.7109375" style="15" customWidth="1"/>
    <col min="6" max="6" width="10" style="15" customWidth="1"/>
    <col min="7" max="7" width="9.42578125" style="15" customWidth="1"/>
    <col min="8" max="8" width="11.42578125" style="15"/>
    <col min="9" max="9" width="12.85546875" style="15" customWidth="1"/>
    <col min="10" max="10" width="14.7109375" style="15" customWidth="1"/>
    <col min="11" max="11" width="8.28515625" style="15" customWidth="1"/>
    <col min="12" max="12" width="21.140625" style="15" hidden="1" customWidth="1"/>
    <col min="13" max="13" width="14.85546875" style="15" bestFit="1" customWidth="1"/>
    <col min="14" max="16384" width="11.42578125" style="15"/>
  </cols>
  <sheetData>
    <row r="1" spans="1:11" ht="12.75" customHeight="1" x14ac:dyDescent="0.2">
      <c r="A1" s="316"/>
      <c r="B1" s="317"/>
      <c r="C1" s="302" t="s">
        <v>171</v>
      </c>
      <c r="D1" s="302"/>
      <c r="E1" s="302"/>
      <c r="F1" s="302"/>
      <c r="G1" s="302"/>
      <c r="H1" s="302"/>
      <c r="I1" s="310" t="s">
        <v>160</v>
      </c>
      <c r="J1" s="311"/>
    </row>
    <row r="2" spans="1:11" ht="12.75" customHeight="1" x14ac:dyDescent="0.2">
      <c r="A2" s="318"/>
      <c r="B2" s="319"/>
      <c r="C2" s="303"/>
      <c r="D2" s="303"/>
      <c r="E2" s="303"/>
      <c r="F2" s="303"/>
      <c r="G2" s="303"/>
      <c r="H2" s="303"/>
      <c r="I2" s="312" t="s">
        <v>161</v>
      </c>
      <c r="J2" s="313"/>
    </row>
    <row r="3" spans="1:11" ht="12.75" customHeight="1" x14ac:dyDescent="0.2">
      <c r="A3" s="318"/>
      <c r="B3" s="319"/>
      <c r="C3" s="303"/>
      <c r="D3" s="303"/>
      <c r="E3" s="303"/>
      <c r="F3" s="303"/>
      <c r="G3" s="303"/>
      <c r="H3" s="303"/>
      <c r="I3" s="312" t="s">
        <v>162</v>
      </c>
      <c r="J3" s="313"/>
    </row>
    <row r="4" spans="1:11" ht="12.75" customHeight="1" x14ac:dyDescent="0.2">
      <c r="A4" s="318"/>
      <c r="B4" s="319"/>
      <c r="C4" s="303"/>
      <c r="D4" s="303"/>
      <c r="E4" s="303"/>
      <c r="F4" s="303"/>
      <c r="G4" s="303"/>
      <c r="H4" s="303"/>
      <c r="I4" s="312" t="s">
        <v>172</v>
      </c>
      <c r="J4" s="313"/>
    </row>
    <row r="5" spans="1:11" x14ac:dyDescent="0.2">
      <c r="A5" s="318"/>
      <c r="B5" s="319"/>
      <c r="C5" s="303"/>
      <c r="D5" s="303"/>
      <c r="E5" s="303"/>
      <c r="F5" s="303"/>
      <c r="G5" s="303"/>
      <c r="H5" s="303"/>
      <c r="I5" s="314" t="s">
        <v>148</v>
      </c>
      <c r="J5" s="315"/>
    </row>
    <row r="6" spans="1:11" ht="18" customHeight="1" x14ac:dyDescent="0.2">
      <c r="A6" s="318"/>
      <c r="B6" s="319"/>
      <c r="C6" s="306" t="s">
        <v>163</v>
      </c>
      <c r="D6" s="306"/>
      <c r="E6" s="306" t="s">
        <v>164</v>
      </c>
      <c r="F6" s="306"/>
      <c r="G6" s="306"/>
      <c r="H6" s="306"/>
      <c r="I6" s="306" t="s">
        <v>165</v>
      </c>
      <c r="J6" s="307"/>
    </row>
    <row r="7" spans="1:11" ht="15.75" customHeight="1" x14ac:dyDescent="0.2">
      <c r="A7" s="318"/>
      <c r="B7" s="319"/>
      <c r="C7" s="306" t="s">
        <v>166</v>
      </c>
      <c r="D7" s="306"/>
      <c r="E7" s="306" t="s">
        <v>167</v>
      </c>
      <c r="F7" s="306"/>
      <c r="G7" s="306"/>
      <c r="H7" s="306"/>
      <c r="I7" s="306" t="s">
        <v>169</v>
      </c>
      <c r="J7" s="307"/>
    </row>
    <row r="8" spans="1:11" ht="15.75" customHeight="1" x14ac:dyDescent="0.2">
      <c r="A8" s="320"/>
      <c r="B8" s="321"/>
      <c r="C8" s="324"/>
      <c r="D8" s="324"/>
      <c r="E8" s="324" t="s">
        <v>168</v>
      </c>
      <c r="F8" s="324"/>
      <c r="G8" s="324"/>
      <c r="H8" s="324"/>
      <c r="I8" s="324" t="s">
        <v>170</v>
      </c>
      <c r="J8" s="325"/>
    </row>
    <row r="9" spans="1:11" ht="15.75" customHeight="1" x14ac:dyDescent="0.3">
      <c r="A9" s="237" t="s">
        <v>7</v>
      </c>
      <c r="B9" s="237"/>
      <c r="C9" s="179"/>
      <c r="D9" s="323" t="str">
        <f>'POA-01'!C9</f>
        <v>Gestion del conocimiento y Cooperacion Internacional</v>
      </c>
      <c r="E9" s="323"/>
      <c r="F9" s="323"/>
      <c r="G9" s="323"/>
      <c r="H9" s="323"/>
      <c r="I9" s="75" t="s">
        <v>118</v>
      </c>
      <c r="J9" s="181" t="str">
        <f>'POA-01'!I10</f>
        <v>0410-1001-1</v>
      </c>
      <c r="K9" s="74"/>
    </row>
    <row r="10" spans="1:11" ht="16.5" x14ac:dyDescent="0.3">
      <c r="A10" s="238" t="s">
        <v>8</v>
      </c>
      <c r="B10" s="238"/>
      <c r="C10" s="173"/>
      <c r="D10" s="240">
        <f>'POA-01'!C10</f>
        <v>130396911.5</v>
      </c>
      <c r="E10" s="76"/>
      <c r="F10" s="76"/>
      <c r="G10" s="76"/>
      <c r="H10" s="76"/>
      <c r="I10" s="76"/>
      <c r="J10" s="62"/>
    </row>
    <row r="11" spans="1:11" ht="16.5" x14ac:dyDescent="0.3">
      <c r="A11" s="332" t="s">
        <v>150</v>
      </c>
      <c r="B11" s="332"/>
      <c r="C11" s="56"/>
      <c r="D11" s="76"/>
      <c r="E11" s="76"/>
      <c r="F11" s="76"/>
      <c r="G11" s="76"/>
      <c r="H11" s="76"/>
      <c r="I11" s="76"/>
      <c r="J11" s="62"/>
    </row>
    <row r="12" spans="1:11" ht="16.5" x14ac:dyDescent="0.3">
      <c r="A12" s="238" t="s">
        <v>149</v>
      </c>
      <c r="B12" s="238"/>
      <c r="C12" s="174"/>
      <c r="D12" s="240">
        <f>'POA-01'!C12</f>
        <v>130396911.5</v>
      </c>
      <c r="E12" s="76"/>
      <c r="F12" s="76"/>
      <c r="G12" s="76"/>
      <c r="H12" s="76"/>
      <c r="I12" s="76"/>
      <c r="J12" s="62"/>
    </row>
    <row r="13" spans="1:1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1" ht="14.25" thickBot="1" x14ac:dyDescent="0.3">
      <c r="A14" s="77" t="s">
        <v>19</v>
      </c>
      <c r="B14" s="77"/>
      <c r="C14" s="77"/>
      <c r="D14" s="77"/>
      <c r="E14" s="77"/>
      <c r="F14" s="77"/>
      <c r="G14" s="77"/>
      <c r="H14" s="77"/>
      <c r="I14" s="77"/>
      <c r="J14" s="78" t="s">
        <v>20</v>
      </c>
    </row>
    <row r="15" spans="1:11" x14ac:dyDescent="0.2">
      <c r="A15" s="333" t="s">
        <v>50</v>
      </c>
      <c r="B15" s="322" t="s">
        <v>13</v>
      </c>
      <c r="C15" s="322" t="s">
        <v>14</v>
      </c>
      <c r="D15" s="322" t="s">
        <v>15</v>
      </c>
      <c r="E15" s="322" t="s">
        <v>0</v>
      </c>
      <c r="F15" s="322"/>
      <c r="G15" s="322"/>
      <c r="H15" s="322"/>
      <c r="I15" s="327" t="s">
        <v>24</v>
      </c>
      <c r="J15" s="329" t="s">
        <v>17</v>
      </c>
    </row>
    <row r="16" spans="1:11" ht="18" x14ac:dyDescent="0.2">
      <c r="A16" s="334"/>
      <c r="B16" s="331"/>
      <c r="C16" s="331"/>
      <c r="D16" s="331"/>
      <c r="E16" s="175" t="s">
        <v>2</v>
      </c>
      <c r="F16" s="175" t="s">
        <v>4</v>
      </c>
      <c r="G16" s="175" t="s">
        <v>5</v>
      </c>
      <c r="H16" s="175" t="s">
        <v>23</v>
      </c>
      <c r="I16" s="328"/>
      <c r="J16" s="330"/>
    </row>
    <row r="17" spans="1:10" x14ac:dyDescent="0.2">
      <c r="A17" s="326" t="s">
        <v>21</v>
      </c>
      <c r="B17" s="326"/>
      <c r="C17" s="326"/>
      <c r="D17" s="326"/>
      <c r="E17" s="326"/>
      <c r="F17" s="326"/>
      <c r="G17" s="326"/>
      <c r="H17" s="326"/>
      <c r="I17" s="326"/>
      <c r="J17" s="326"/>
    </row>
    <row r="18" spans="1:10" ht="44.25" customHeight="1" x14ac:dyDescent="0.2">
      <c r="A18" s="16">
        <v>1</v>
      </c>
      <c r="B18" s="16"/>
      <c r="C18" s="16" t="s">
        <v>208</v>
      </c>
      <c r="D18" s="196" t="s">
        <v>209</v>
      </c>
      <c r="E18" s="199">
        <v>41334</v>
      </c>
      <c r="F18" s="199">
        <v>41517</v>
      </c>
      <c r="G18" s="258">
        <v>6</v>
      </c>
      <c r="H18" s="1"/>
      <c r="I18" s="192">
        <v>0</v>
      </c>
      <c r="J18" s="192">
        <f>I18*G18</f>
        <v>0</v>
      </c>
    </row>
    <row r="19" spans="1:10" ht="78.75" x14ac:dyDescent="0.2">
      <c r="A19" s="16">
        <v>2</v>
      </c>
      <c r="B19" s="16"/>
      <c r="C19" s="16" t="s">
        <v>210</v>
      </c>
      <c r="D19" s="196" t="s">
        <v>211</v>
      </c>
      <c r="E19" s="199">
        <v>41365</v>
      </c>
      <c r="F19" s="199">
        <v>41639</v>
      </c>
      <c r="G19" s="198">
        <f>9-2.32346812999</f>
        <v>6.6765318700099998</v>
      </c>
      <c r="H19" s="256"/>
      <c r="I19" s="192">
        <v>2235095</v>
      </c>
      <c r="J19" s="192">
        <f>I19*G19</f>
        <v>14922683</v>
      </c>
    </row>
    <row r="20" spans="1:10" x14ac:dyDescent="0.2">
      <c r="A20" s="252"/>
      <c r="B20" s="252"/>
      <c r="C20" s="252"/>
      <c r="D20" s="253"/>
      <c r="E20" s="254"/>
      <c r="F20" s="254"/>
      <c r="G20" s="255"/>
      <c r="H20" s="256"/>
      <c r="I20" s="257" t="s">
        <v>119</v>
      </c>
      <c r="J20" s="192">
        <f>SUM(J18:J19)</f>
        <v>14922683</v>
      </c>
    </row>
    <row r="21" spans="1:10" ht="12.75" customHeight="1" x14ac:dyDescent="0.2">
      <c r="A21" s="308" t="s">
        <v>22</v>
      </c>
      <c r="B21" s="308"/>
      <c r="C21" s="308"/>
      <c r="D21" s="308"/>
      <c r="E21" s="308"/>
      <c r="F21" s="308"/>
      <c r="G21" s="308"/>
      <c r="H21" s="309"/>
      <c r="I21" s="3"/>
      <c r="J21" s="79"/>
    </row>
    <row r="22" spans="1:10" ht="24" x14ac:dyDescent="0.2">
      <c r="A22" s="1">
        <v>1</v>
      </c>
      <c r="B22" s="2" t="s">
        <v>201</v>
      </c>
      <c r="C22" s="2" t="s">
        <v>199</v>
      </c>
      <c r="D22" s="16"/>
      <c r="E22" s="189">
        <v>41275</v>
      </c>
      <c r="F22" s="189">
        <v>41455</v>
      </c>
      <c r="G22" s="213">
        <v>6</v>
      </c>
      <c r="H22" s="191">
        <v>100</v>
      </c>
      <c r="I22" s="212">
        <f>3927001.73+0.003333333</f>
        <v>3927001.7333333329</v>
      </c>
      <c r="J22" s="192">
        <f>I22*G22</f>
        <v>23562010.399999999</v>
      </c>
    </row>
    <row r="23" spans="1:10" x14ac:dyDescent="0.2">
      <c r="A23" s="1">
        <v>2</v>
      </c>
      <c r="B23" s="2"/>
      <c r="C23" s="2"/>
      <c r="D23" s="16"/>
      <c r="E23" s="189"/>
      <c r="F23" s="189"/>
      <c r="G23" s="190"/>
      <c r="H23" s="191"/>
      <c r="I23" s="214"/>
      <c r="J23" s="80">
        <f>I23*G23</f>
        <v>0</v>
      </c>
    </row>
    <row r="24" spans="1:10" x14ac:dyDescent="0.2">
      <c r="A24" s="45"/>
      <c r="B24" s="12"/>
      <c r="C24" s="12"/>
      <c r="D24" s="46"/>
      <c r="E24" s="12"/>
      <c r="F24" s="12"/>
      <c r="G24" s="12"/>
      <c r="H24" s="45"/>
      <c r="I24" s="3" t="s">
        <v>119</v>
      </c>
      <c r="J24" s="81">
        <f>SUM(J22:J23)</f>
        <v>23562010.399999999</v>
      </c>
    </row>
    <row r="25" spans="1:10" x14ac:dyDescent="0.2">
      <c r="A25" s="45"/>
      <c r="B25" s="12"/>
      <c r="C25" s="12"/>
      <c r="D25" s="46"/>
      <c r="E25" s="12"/>
      <c r="F25" s="12"/>
      <c r="G25" s="12"/>
      <c r="H25" s="45"/>
      <c r="I25" s="244"/>
      <c r="J25" s="245"/>
    </row>
    <row r="26" spans="1:10" x14ac:dyDescent="0.2">
      <c r="A26" s="47"/>
      <c r="B26" s="47"/>
      <c r="C26" s="47"/>
      <c r="D26" s="47"/>
      <c r="E26" s="47"/>
      <c r="F26" s="47"/>
      <c r="G26" s="47"/>
      <c r="H26" s="47"/>
      <c r="I26" s="48" t="s">
        <v>30</v>
      </c>
      <c r="J26" s="239">
        <f>+J20+J24</f>
        <v>38484693.399999999</v>
      </c>
    </row>
  </sheetData>
  <mergeCells count="27">
    <mergeCell ref="C8:D8"/>
    <mergeCell ref="E8:H8"/>
    <mergeCell ref="I8:J8"/>
    <mergeCell ref="A17:J17"/>
    <mergeCell ref="I15:I16"/>
    <mergeCell ref="J15:J16"/>
    <mergeCell ref="D15:D16"/>
    <mergeCell ref="A11:B11"/>
    <mergeCell ref="A15:A16"/>
    <mergeCell ref="B15:B16"/>
    <mergeCell ref="C15:C16"/>
    <mergeCell ref="E6:H6"/>
    <mergeCell ref="I6:J6"/>
    <mergeCell ref="C7:D7"/>
    <mergeCell ref="A21:H21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E15:H15"/>
    <mergeCell ref="E7:H7"/>
    <mergeCell ref="D9:H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opLeftCell="A10" workbookViewId="0">
      <selection activeCell="C14" sqref="C14"/>
    </sheetView>
  </sheetViews>
  <sheetFormatPr baseColWidth="10" defaultRowHeight="12.75" x14ac:dyDescent="0.2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 x14ac:dyDescent="0.2">
      <c r="A1" s="316"/>
      <c r="B1" s="317"/>
      <c r="C1" s="302" t="s">
        <v>171</v>
      </c>
      <c r="D1" s="302"/>
      <c r="E1" s="302"/>
      <c r="F1" s="302"/>
      <c r="G1" s="302"/>
      <c r="H1" s="302"/>
      <c r="I1" s="310" t="s">
        <v>160</v>
      </c>
      <c r="J1" s="311"/>
      <c r="K1" s="82"/>
    </row>
    <row r="2" spans="1:11" ht="16.5" customHeight="1" x14ac:dyDescent="0.2">
      <c r="A2" s="318"/>
      <c r="B2" s="319"/>
      <c r="C2" s="303"/>
      <c r="D2" s="303"/>
      <c r="E2" s="303"/>
      <c r="F2" s="303"/>
      <c r="G2" s="303"/>
      <c r="H2" s="303"/>
      <c r="I2" s="312" t="s">
        <v>161</v>
      </c>
      <c r="J2" s="313"/>
      <c r="K2" s="82"/>
    </row>
    <row r="3" spans="1:11" ht="15.75" customHeight="1" x14ac:dyDescent="0.2">
      <c r="A3" s="318"/>
      <c r="B3" s="319"/>
      <c r="C3" s="303"/>
      <c r="D3" s="303"/>
      <c r="E3" s="303"/>
      <c r="F3" s="303"/>
      <c r="G3" s="303"/>
      <c r="H3" s="303"/>
      <c r="I3" s="312" t="s">
        <v>162</v>
      </c>
      <c r="J3" s="313"/>
      <c r="K3" s="82"/>
    </row>
    <row r="4" spans="1:11" ht="15.75" customHeight="1" x14ac:dyDescent="0.2">
      <c r="A4" s="318"/>
      <c r="B4" s="319"/>
      <c r="C4" s="303"/>
      <c r="D4" s="303"/>
      <c r="E4" s="303"/>
      <c r="F4" s="303"/>
      <c r="G4" s="303"/>
      <c r="H4" s="303"/>
      <c r="I4" s="312" t="s">
        <v>172</v>
      </c>
      <c r="J4" s="313"/>
      <c r="K4" s="82"/>
    </row>
    <row r="5" spans="1:11" x14ac:dyDescent="0.2">
      <c r="A5" s="318"/>
      <c r="B5" s="319"/>
      <c r="C5" s="303"/>
      <c r="D5" s="303"/>
      <c r="E5" s="303"/>
      <c r="F5" s="303"/>
      <c r="G5" s="303"/>
      <c r="H5" s="303"/>
      <c r="I5" s="344" t="s">
        <v>148</v>
      </c>
      <c r="J5" s="345"/>
      <c r="K5" s="82"/>
    </row>
    <row r="6" spans="1:11" s="14" customFormat="1" ht="19.5" customHeight="1" x14ac:dyDescent="0.25">
      <c r="A6" s="318"/>
      <c r="B6" s="319"/>
      <c r="C6" s="306" t="s">
        <v>163</v>
      </c>
      <c r="D6" s="306"/>
      <c r="E6" s="306" t="s">
        <v>164</v>
      </c>
      <c r="F6" s="306"/>
      <c r="G6" s="306"/>
      <c r="H6" s="306"/>
      <c r="I6" s="306" t="s">
        <v>165</v>
      </c>
      <c r="J6" s="307"/>
      <c r="K6" s="83"/>
    </row>
    <row r="7" spans="1:11" ht="15" customHeight="1" x14ac:dyDescent="0.2">
      <c r="A7" s="318"/>
      <c r="B7" s="319"/>
      <c r="C7" s="306" t="s">
        <v>166</v>
      </c>
      <c r="D7" s="306"/>
      <c r="E7" s="306" t="s">
        <v>167</v>
      </c>
      <c r="F7" s="306"/>
      <c r="G7" s="306"/>
      <c r="H7" s="306"/>
      <c r="I7" s="306" t="s">
        <v>169</v>
      </c>
      <c r="J7" s="307"/>
      <c r="K7" s="84"/>
    </row>
    <row r="8" spans="1:11" ht="15" customHeight="1" x14ac:dyDescent="0.2">
      <c r="A8" s="320"/>
      <c r="B8" s="321"/>
      <c r="C8" s="324"/>
      <c r="D8" s="324"/>
      <c r="E8" s="324" t="s">
        <v>168</v>
      </c>
      <c r="F8" s="324"/>
      <c r="G8" s="324"/>
      <c r="H8" s="324"/>
      <c r="I8" s="324" t="s">
        <v>170</v>
      </c>
      <c r="J8" s="325"/>
      <c r="K8" s="84"/>
    </row>
    <row r="9" spans="1:11" s="6" customFormat="1" ht="15" customHeight="1" x14ac:dyDescent="0.3">
      <c r="A9" s="340" t="s">
        <v>7</v>
      </c>
      <c r="B9" s="340"/>
      <c r="C9" s="180" t="str">
        <f>'POA-01'!C9:G9</f>
        <v>Gestion del conocimiento y Cooperacion Internacional</v>
      </c>
      <c r="D9" s="180"/>
      <c r="E9" s="180"/>
      <c r="F9" s="180"/>
      <c r="G9" s="180"/>
      <c r="H9" s="180"/>
      <c r="I9" s="66" t="s">
        <v>118</v>
      </c>
      <c r="J9" s="60" t="str">
        <f>'POA-01'!I10</f>
        <v>0410-1001-1</v>
      </c>
      <c r="K9" s="7"/>
    </row>
    <row r="10" spans="1:11" s="6" customFormat="1" ht="15" customHeight="1" x14ac:dyDescent="0.2">
      <c r="A10" s="61"/>
      <c r="B10" s="61"/>
      <c r="C10" s="76"/>
      <c r="D10" s="76"/>
      <c r="E10" s="76"/>
      <c r="F10" s="76"/>
      <c r="G10" s="76"/>
      <c r="H10" s="76"/>
      <c r="I10" s="73"/>
      <c r="J10" s="73"/>
      <c r="K10" s="7"/>
    </row>
    <row r="11" spans="1:11" s="6" customFormat="1" ht="16.5" x14ac:dyDescent="0.3">
      <c r="A11" s="332" t="s">
        <v>8</v>
      </c>
      <c r="B11" s="332"/>
      <c r="C11" s="67">
        <f>'POA-01'!C10</f>
        <v>130396911.5</v>
      </c>
      <c r="D11" s="67"/>
      <c r="E11" s="76"/>
      <c r="F11" s="76"/>
      <c r="G11" s="76"/>
      <c r="H11" s="76"/>
      <c r="I11" s="76"/>
      <c r="J11" s="76"/>
      <c r="K11" s="7"/>
    </row>
    <row r="12" spans="1:11" s="6" customFormat="1" ht="16.5" x14ac:dyDescent="0.3">
      <c r="A12" s="332" t="s">
        <v>150</v>
      </c>
      <c r="B12" s="332"/>
      <c r="C12" s="68">
        <f>'POA-01'!D11</f>
        <v>0</v>
      </c>
      <c r="D12" s="68"/>
      <c r="E12" s="76"/>
      <c r="F12" s="76"/>
      <c r="G12" s="76"/>
      <c r="H12" s="76"/>
      <c r="I12" s="76"/>
      <c r="J12" s="76"/>
      <c r="K12" s="7"/>
    </row>
    <row r="13" spans="1:11" s="6" customFormat="1" ht="16.5" x14ac:dyDescent="0.3">
      <c r="A13" s="332" t="s">
        <v>149</v>
      </c>
      <c r="B13" s="332"/>
      <c r="C13" s="69">
        <f>'POA-01'!C12</f>
        <v>130396911.5</v>
      </c>
      <c r="D13" s="69"/>
      <c r="E13" s="76"/>
      <c r="F13" s="76"/>
      <c r="G13" s="76"/>
      <c r="H13" s="76"/>
      <c r="I13" s="76"/>
      <c r="J13" s="76"/>
      <c r="K13" s="7"/>
    </row>
    <row r="14" spans="1:11" s="6" customFormat="1" ht="16.5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</row>
    <row r="15" spans="1:1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</row>
    <row r="16" spans="1:11" s="8" customFormat="1" ht="14.25" thickBot="1" x14ac:dyDescent="0.3">
      <c r="A16" s="77" t="s">
        <v>32</v>
      </c>
      <c r="B16" s="77"/>
      <c r="C16" s="77"/>
      <c r="D16" s="77"/>
      <c r="E16" s="77"/>
      <c r="F16" s="77"/>
      <c r="G16" s="77"/>
      <c r="H16" s="77"/>
      <c r="I16" s="77"/>
      <c r="J16" s="78" t="s">
        <v>33</v>
      </c>
    </row>
    <row r="17" spans="1:12" s="9" customFormat="1" ht="14.25" customHeight="1" x14ac:dyDescent="0.2">
      <c r="A17" s="341" t="s">
        <v>50</v>
      </c>
      <c r="B17" s="339" t="s">
        <v>27</v>
      </c>
      <c r="C17" s="339" t="s">
        <v>28</v>
      </c>
      <c r="D17" s="336" t="s">
        <v>158</v>
      </c>
      <c r="E17" s="336" t="s">
        <v>29</v>
      </c>
      <c r="F17" s="338" t="s">
        <v>25</v>
      </c>
      <c r="G17" s="338"/>
      <c r="H17" s="339" t="s">
        <v>26</v>
      </c>
      <c r="I17" s="339"/>
      <c r="J17" s="335" t="s">
        <v>37</v>
      </c>
    </row>
    <row r="18" spans="1:12" s="9" customFormat="1" ht="14.25" thickBot="1" x14ac:dyDescent="0.25">
      <c r="A18" s="342"/>
      <c r="B18" s="343"/>
      <c r="C18" s="343"/>
      <c r="D18" s="297"/>
      <c r="E18" s="297"/>
      <c r="F18" s="85" t="s">
        <v>16</v>
      </c>
      <c r="G18" s="85" t="s">
        <v>30</v>
      </c>
      <c r="H18" s="85" t="s">
        <v>31</v>
      </c>
      <c r="I18" s="85" t="s">
        <v>30</v>
      </c>
      <c r="J18" s="291"/>
    </row>
    <row r="19" spans="1:12" s="5" customFormat="1" ht="13.5" x14ac:dyDescent="0.15">
      <c r="A19" s="86">
        <v>1</v>
      </c>
      <c r="B19" s="87"/>
      <c r="C19" s="87"/>
      <c r="D19" s="87"/>
      <c r="E19" s="86"/>
      <c r="F19" s="88"/>
      <c r="G19" s="88"/>
      <c r="H19" s="97">
        <v>0</v>
      </c>
      <c r="I19" s="97">
        <f t="shared" ref="I19:I28" si="0">+G19*H19</f>
        <v>0</v>
      </c>
      <c r="J19" s="88"/>
      <c r="L19" s="18"/>
    </row>
    <row r="20" spans="1:12" s="5" customFormat="1" ht="13.5" x14ac:dyDescent="0.15">
      <c r="A20" s="89">
        <v>2</v>
      </c>
      <c r="B20" s="90"/>
      <c r="C20" s="90"/>
      <c r="D20" s="87"/>
      <c r="E20" s="86"/>
      <c r="F20" s="91"/>
      <c r="G20" s="91"/>
      <c r="H20" s="98">
        <v>0</v>
      </c>
      <c r="I20" s="98">
        <f t="shared" si="0"/>
        <v>0</v>
      </c>
      <c r="J20" s="88"/>
      <c r="L20" s="18"/>
    </row>
    <row r="21" spans="1:12" s="5" customFormat="1" ht="13.5" x14ac:dyDescent="0.15">
      <c r="A21" s="89">
        <v>3</v>
      </c>
      <c r="B21" s="90"/>
      <c r="C21" s="90"/>
      <c r="D21" s="87"/>
      <c r="E21" s="86"/>
      <c r="F21" s="91"/>
      <c r="G21" s="91"/>
      <c r="H21" s="98">
        <v>0</v>
      </c>
      <c r="I21" s="98">
        <f t="shared" si="0"/>
        <v>0</v>
      </c>
      <c r="J21" s="88"/>
    </row>
    <row r="22" spans="1:12" s="5" customFormat="1" ht="13.5" x14ac:dyDescent="0.15">
      <c r="A22" s="89">
        <v>4</v>
      </c>
      <c r="B22" s="90"/>
      <c r="C22" s="90"/>
      <c r="D22" s="87"/>
      <c r="E22" s="86"/>
      <c r="F22" s="91"/>
      <c r="G22" s="91"/>
      <c r="H22" s="98">
        <v>0</v>
      </c>
      <c r="I22" s="98">
        <f t="shared" si="0"/>
        <v>0</v>
      </c>
      <c r="J22" s="88"/>
      <c r="L22" s="18"/>
    </row>
    <row r="23" spans="1:12" s="5" customFormat="1" ht="13.5" x14ac:dyDescent="0.15">
      <c r="A23" s="89">
        <v>5</v>
      </c>
      <c r="B23" s="90"/>
      <c r="C23" s="90"/>
      <c r="D23" s="87"/>
      <c r="E23" s="86"/>
      <c r="F23" s="91"/>
      <c r="G23" s="91"/>
      <c r="H23" s="98">
        <v>0</v>
      </c>
      <c r="I23" s="98">
        <f t="shared" si="0"/>
        <v>0</v>
      </c>
      <c r="J23" s="88"/>
      <c r="L23" s="18"/>
    </row>
    <row r="24" spans="1:12" s="5" customFormat="1" ht="13.5" x14ac:dyDescent="0.15">
      <c r="A24" s="89">
        <v>6</v>
      </c>
      <c r="B24" s="90"/>
      <c r="C24" s="90"/>
      <c r="D24" s="87"/>
      <c r="E24" s="86"/>
      <c r="F24" s="91"/>
      <c r="G24" s="91"/>
      <c r="H24" s="98">
        <v>0</v>
      </c>
      <c r="I24" s="98">
        <f t="shared" si="0"/>
        <v>0</v>
      </c>
      <c r="J24" s="88"/>
      <c r="L24" s="18"/>
    </row>
    <row r="25" spans="1:12" s="5" customFormat="1" ht="13.5" x14ac:dyDescent="0.15">
      <c r="A25" s="89">
        <v>7</v>
      </c>
      <c r="B25" s="90"/>
      <c r="C25" s="90"/>
      <c r="D25" s="87"/>
      <c r="E25" s="86"/>
      <c r="F25" s="91"/>
      <c r="G25" s="91"/>
      <c r="H25" s="98">
        <v>0</v>
      </c>
      <c r="I25" s="98">
        <f t="shared" si="0"/>
        <v>0</v>
      </c>
      <c r="J25" s="88"/>
    </row>
    <row r="26" spans="1:12" s="5" customFormat="1" ht="13.5" x14ac:dyDescent="0.15">
      <c r="A26" s="89">
        <v>8</v>
      </c>
      <c r="B26" s="90"/>
      <c r="C26" s="90"/>
      <c r="D26" s="87"/>
      <c r="E26" s="86"/>
      <c r="F26" s="92"/>
      <c r="G26" s="91"/>
      <c r="H26" s="98">
        <v>0</v>
      </c>
      <c r="I26" s="98">
        <f t="shared" si="0"/>
        <v>0</v>
      </c>
      <c r="J26" s="88"/>
      <c r="L26" s="18"/>
    </row>
    <row r="27" spans="1:12" s="5" customFormat="1" ht="13.5" x14ac:dyDescent="0.15">
      <c r="A27" s="89">
        <v>9</v>
      </c>
      <c r="B27" s="90"/>
      <c r="C27" s="90"/>
      <c r="D27" s="87"/>
      <c r="E27" s="86"/>
      <c r="F27" s="92"/>
      <c r="G27" s="91"/>
      <c r="H27" s="98">
        <v>0</v>
      </c>
      <c r="I27" s="98">
        <f t="shared" si="0"/>
        <v>0</v>
      </c>
      <c r="J27" s="88"/>
      <c r="L27" s="18"/>
    </row>
    <row r="28" spans="1:12" s="5" customFormat="1" ht="13.5" x14ac:dyDescent="0.15">
      <c r="A28" s="89"/>
      <c r="B28" s="90"/>
      <c r="C28" s="90"/>
      <c r="D28" s="90"/>
      <c r="E28" s="93"/>
      <c r="F28" s="92"/>
      <c r="G28" s="92"/>
      <c r="H28" s="98">
        <v>0</v>
      </c>
      <c r="I28" s="98">
        <f t="shared" si="0"/>
        <v>0</v>
      </c>
      <c r="J28" s="92"/>
    </row>
    <row r="29" spans="1:12" s="5" customFormat="1" ht="13.5" x14ac:dyDescent="0.15">
      <c r="A29" s="337" t="s">
        <v>18</v>
      </c>
      <c r="B29" s="337"/>
      <c r="C29" s="95"/>
      <c r="D29" s="95"/>
      <c r="E29" s="94"/>
      <c r="F29" s="96"/>
      <c r="G29" s="96"/>
      <c r="H29" s="99">
        <v>0</v>
      </c>
      <c r="I29" s="99">
        <f>SUM(I19:I28)</f>
        <v>0</v>
      </c>
      <c r="J29" s="96"/>
      <c r="L29" s="18"/>
    </row>
    <row r="31" spans="1:12" x14ac:dyDescent="0.2">
      <c r="I31" s="52"/>
    </row>
  </sheetData>
  <mergeCells count="29">
    <mergeCell ref="C8:D8"/>
    <mergeCell ref="E8:H8"/>
    <mergeCell ref="C6:D6"/>
    <mergeCell ref="E7:H7"/>
    <mergeCell ref="I1:J1"/>
    <mergeCell ref="I2:J2"/>
    <mergeCell ref="E6:H6"/>
    <mergeCell ref="I6:J6"/>
    <mergeCell ref="C7:D7"/>
    <mergeCell ref="I3:J3"/>
    <mergeCell ref="I7:J7"/>
    <mergeCell ref="I4:J4"/>
    <mergeCell ref="I5:J5"/>
    <mergeCell ref="J17:J18"/>
    <mergeCell ref="E17:E18"/>
    <mergeCell ref="I8:J8"/>
    <mergeCell ref="A29:B29"/>
    <mergeCell ref="A11:B11"/>
    <mergeCell ref="F17:G17"/>
    <mergeCell ref="H17:I17"/>
    <mergeCell ref="A9:B9"/>
    <mergeCell ref="A13:B13"/>
    <mergeCell ref="A12:B12"/>
    <mergeCell ref="A17:A18"/>
    <mergeCell ref="C17:C18"/>
    <mergeCell ref="D17:D18"/>
    <mergeCell ref="B17:B18"/>
    <mergeCell ref="A1:B8"/>
    <mergeCell ref="C1:H5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C16" sqref="C16:C18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316"/>
      <c r="B1" s="317"/>
      <c r="C1" s="302" t="s">
        <v>171</v>
      </c>
      <c r="D1" s="302"/>
      <c r="E1" s="302"/>
      <c r="F1" s="302"/>
      <c r="G1" s="302"/>
      <c r="H1" s="302"/>
      <c r="I1" s="310" t="s">
        <v>160</v>
      </c>
      <c r="J1" s="311"/>
    </row>
    <row r="2" spans="1:11" ht="15" customHeight="1" x14ac:dyDescent="0.2">
      <c r="A2" s="318"/>
      <c r="B2" s="319"/>
      <c r="C2" s="303"/>
      <c r="D2" s="303"/>
      <c r="E2" s="303"/>
      <c r="F2" s="303"/>
      <c r="G2" s="303"/>
      <c r="H2" s="303"/>
      <c r="I2" s="312" t="s">
        <v>161</v>
      </c>
      <c r="J2" s="313"/>
    </row>
    <row r="3" spans="1:11" ht="14.25" customHeight="1" x14ac:dyDescent="0.2">
      <c r="A3" s="318"/>
      <c r="B3" s="319"/>
      <c r="C3" s="303"/>
      <c r="D3" s="303"/>
      <c r="E3" s="303"/>
      <c r="F3" s="303"/>
      <c r="G3" s="303"/>
      <c r="H3" s="303"/>
      <c r="I3" s="312" t="s">
        <v>162</v>
      </c>
      <c r="J3" s="313"/>
    </row>
    <row r="4" spans="1:11" ht="14.25" customHeight="1" x14ac:dyDescent="0.2">
      <c r="A4" s="318"/>
      <c r="B4" s="319"/>
      <c r="C4" s="303"/>
      <c r="D4" s="303"/>
      <c r="E4" s="303"/>
      <c r="F4" s="303"/>
      <c r="G4" s="303"/>
      <c r="H4" s="303"/>
      <c r="I4" s="312" t="s">
        <v>172</v>
      </c>
      <c r="J4" s="313"/>
    </row>
    <row r="5" spans="1:11" ht="15" customHeight="1" x14ac:dyDescent="0.2">
      <c r="A5" s="318"/>
      <c r="B5" s="319"/>
      <c r="C5" s="303"/>
      <c r="D5" s="303"/>
      <c r="E5" s="303"/>
      <c r="F5" s="303"/>
      <c r="G5" s="303"/>
      <c r="H5" s="303"/>
      <c r="I5" s="344" t="s">
        <v>148</v>
      </c>
      <c r="J5" s="345"/>
    </row>
    <row r="6" spans="1:11" s="14" customFormat="1" ht="19.5" customHeight="1" x14ac:dyDescent="0.25">
      <c r="A6" s="318"/>
      <c r="B6" s="319"/>
      <c r="C6" s="306" t="s">
        <v>163</v>
      </c>
      <c r="D6" s="306"/>
      <c r="E6" s="306" t="s">
        <v>164</v>
      </c>
      <c r="F6" s="306"/>
      <c r="G6" s="306"/>
      <c r="H6" s="306"/>
      <c r="I6" s="306" t="s">
        <v>165</v>
      </c>
      <c r="J6" s="307"/>
      <c r="K6" s="13"/>
    </row>
    <row r="7" spans="1:11" s="6" customFormat="1" ht="14.25" customHeight="1" x14ac:dyDescent="0.2">
      <c r="A7" s="318"/>
      <c r="B7" s="319"/>
      <c r="C7" s="306" t="s">
        <v>166</v>
      </c>
      <c r="D7" s="306"/>
      <c r="E7" s="306" t="s">
        <v>167</v>
      </c>
      <c r="F7" s="306"/>
      <c r="G7" s="306"/>
      <c r="H7" s="306"/>
      <c r="I7" s="306" t="s">
        <v>169</v>
      </c>
      <c r="J7" s="307"/>
      <c r="K7" s="7"/>
    </row>
    <row r="8" spans="1:11" s="6" customFormat="1" ht="14.25" customHeight="1" x14ac:dyDescent="0.2">
      <c r="A8" s="320"/>
      <c r="B8" s="321"/>
      <c r="C8" s="324"/>
      <c r="D8" s="324"/>
      <c r="E8" s="324" t="s">
        <v>168</v>
      </c>
      <c r="F8" s="324"/>
      <c r="G8" s="324"/>
      <c r="H8" s="324"/>
      <c r="I8" s="324" t="s">
        <v>170</v>
      </c>
      <c r="J8" s="325"/>
      <c r="K8" s="7"/>
    </row>
    <row r="9" spans="1:11" s="6" customFormat="1" ht="15" customHeight="1" x14ac:dyDescent="0.2">
      <c r="A9" s="346" t="s">
        <v>151</v>
      </c>
      <c r="B9" s="346"/>
      <c r="C9" s="347" t="str">
        <f>'POA-01'!C9:G9</f>
        <v>Gestion del conocimiento y Cooperacion Internacional</v>
      </c>
      <c r="D9" s="347"/>
      <c r="E9" s="347"/>
      <c r="F9" s="347"/>
      <c r="G9" s="76"/>
      <c r="H9" s="133" t="s">
        <v>118</v>
      </c>
      <c r="I9" s="133"/>
      <c r="J9" s="76"/>
      <c r="K9" s="7"/>
    </row>
    <row r="10" spans="1:11" s="6" customFormat="1" ht="16.5" x14ac:dyDescent="0.3">
      <c r="A10" s="332" t="s">
        <v>8</v>
      </c>
      <c r="B10" s="332"/>
      <c r="C10" s="67">
        <f>'POA-01'!C10</f>
        <v>130396911.5</v>
      </c>
      <c r="D10" s="67"/>
      <c r="E10" s="76"/>
      <c r="F10" s="76"/>
      <c r="G10" s="76"/>
      <c r="H10" s="76"/>
      <c r="I10" s="76"/>
      <c r="J10" s="76"/>
      <c r="K10" s="7"/>
    </row>
    <row r="11" spans="1:11" s="6" customFormat="1" ht="16.5" x14ac:dyDescent="0.3">
      <c r="A11" s="332" t="s">
        <v>147</v>
      </c>
      <c r="B11" s="332"/>
      <c r="C11" s="65">
        <f>'POA-01'!D11</f>
        <v>0</v>
      </c>
      <c r="D11" s="65"/>
      <c r="E11" s="76"/>
      <c r="F11" s="76"/>
      <c r="G11" s="76"/>
      <c r="H11" s="76"/>
      <c r="I11" s="76"/>
      <c r="J11" s="76"/>
      <c r="K11" s="7"/>
    </row>
    <row r="12" spans="1:11" s="6" customFormat="1" ht="16.5" x14ac:dyDescent="0.3">
      <c r="A12" s="332" t="s">
        <v>9</v>
      </c>
      <c r="B12" s="332"/>
      <c r="C12" s="68">
        <f>C10</f>
        <v>130396911.5</v>
      </c>
      <c r="D12" s="68"/>
      <c r="E12" s="76"/>
      <c r="F12" s="76"/>
      <c r="G12" s="76"/>
      <c r="H12" s="76"/>
      <c r="I12" s="76"/>
      <c r="J12" s="76"/>
      <c r="K12" s="7"/>
    </row>
    <row r="13" spans="1:11" s="5" customFormat="1" ht="13.5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</row>
    <row r="14" spans="1:11" s="8" customFormat="1" ht="14.25" thickBot="1" x14ac:dyDescent="0.3">
      <c r="A14" s="101" t="s">
        <v>35</v>
      </c>
      <c r="B14" s="77"/>
      <c r="C14" s="77"/>
      <c r="D14" s="77"/>
      <c r="E14" s="77"/>
      <c r="F14" s="77"/>
      <c r="G14" s="77"/>
      <c r="H14" s="77"/>
      <c r="I14" s="78" t="s">
        <v>36</v>
      </c>
      <c r="J14" s="77"/>
    </row>
    <row r="15" spans="1:11" s="9" customFormat="1" ht="27.75" thickBot="1" x14ac:dyDescent="0.25">
      <c r="A15" s="102" t="s">
        <v>50</v>
      </c>
      <c r="B15" s="103" t="s">
        <v>34</v>
      </c>
      <c r="C15" s="243" t="s">
        <v>28</v>
      </c>
      <c r="D15" s="103" t="s">
        <v>159</v>
      </c>
      <c r="E15" s="104" t="s">
        <v>29</v>
      </c>
      <c r="F15" s="104" t="s">
        <v>25</v>
      </c>
      <c r="G15" s="104" t="s">
        <v>40</v>
      </c>
      <c r="H15" s="104" t="s">
        <v>39</v>
      </c>
      <c r="I15" s="105" t="s">
        <v>38</v>
      </c>
      <c r="J15" s="106"/>
    </row>
    <row r="16" spans="1:11" s="9" customFormat="1" ht="13.5" x14ac:dyDescent="0.2">
      <c r="A16" s="107">
        <v>1</v>
      </c>
      <c r="B16" s="108"/>
      <c r="C16" s="176"/>
      <c r="D16" s="109"/>
      <c r="E16" s="110"/>
      <c r="F16" s="111"/>
      <c r="G16" s="204"/>
      <c r="H16" s="205">
        <f>G16*F16</f>
        <v>0</v>
      </c>
      <c r="I16" s="113"/>
      <c r="J16" s="114"/>
    </row>
    <row r="17" spans="1:10" s="9" customFormat="1" ht="13.5" x14ac:dyDescent="0.2">
      <c r="A17" s="57">
        <v>2</v>
      </c>
      <c r="B17" s="108"/>
      <c r="C17" s="176"/>
      <c r="D17" s="115"/>
      <c r="E17" s="112"/>
      <c r="F17" s="116"/>
      <c r="G17" s="204"/>
      <c r="H17" s="205">
        <f>G17*F17</f>
        <v>0</v>
      </c>
      <c r="I17" s="113"/>
      <c r="J17" s="106"/>
    </row>
    <row r="18" spans="1:10" s="9" customFormat="1" ht="16.5" customHeight="1" x14ac:dyDescent="0.2">
      <c r="A18" s="57">
        <v>3</v>
      </c>
      <c r="B18" s="117"/>
      <c r="C18" s="176"/>
      <c r="D18" s="115"/>
      <c r="E18" s="112"/>
      <c r="F18" s="116"/>
      <c r="G18" s="204"/>
      <c r="H18" s="205">
        <f>G18*F18</f>
        <v>0</v>
      </c>
      <c r="I18" s="116"/>
      <c r="J18" s="106"/>
    </row>
    <row r="19" spans="1:10" s="9" customFormat="1" ht="13.5" x14ac:dyDescent="0.2">
      <c r="A19" s="57">
        <v>4</v>
      </c>
      <c r="B19" s="118"/>
      <c r="C19" s="115"/>
      <c r="D19" s="115"/>
      <c r="E19" s="112"/>
      <c r="F19" s="116"/>
      <c r="G19" s="206"/>
      <c r="H19" s="110"/>
      <c r="I19" s="119"/>
      <c r="J19" s="106"/>
    </row>
    <row r="20" spans="1:10" s="9" customFormat="1" ht="13.5" x14ac:dyDescent="0.2">
      <c r="A20" s="57">
        <v>5</v>
      </c>
      <c r="B20" s="120"/>
      <c r="C20" s="115"/>
      <c r="D20" s="115"/>
      <c r="E20" s="112"/>
      <c r="F20" s="116"/>
      <c r="G20" s="121"/>
      <c r="H20" s="110"/>
      <c r="I20" s="119"/>
      <c r="J20" s="106"/>
    </row>
    <row r="21" spans="1:10" s="9" customFormat="1" ht="13.5" x14ac:dyDescent="0.2">
      <c r="A21" s="57">
        <v>6</v>
      </c>
      <c r="B21" s="120"/>
      <c r="C21" s="115"/>
      <c r="D21" s="115"/>
      <c r="E21" s="112"/>
      <c r="F21" s="116"/>
      <c r="G21" s="122"/>
      <c r="H21" s="112"/>
      <c r="I21" s="119"/>
      <c r="J21" s="106"/>
    </row>
    <row r="22" spans="1:10" s="9" customFormat="1" ht="13.5" x14ac:dyDescent="0.2">
      <c r="A22" s="57">
        <v>7</v>
      </c>
      <c r="B22" s="58"/>
      <c r="C22" s="115"/>
      <c r="D22" s="115"/>
      <c r="E22" s="112"/>
      <c r="F22" s="116"/>
      <c r="G22" s="122"/>
      <c r="H22" s="112"/>
      <c r="I22" s="119"/>
      <c r="J22" s="106"/>
    </row>
    <row r="23" spans="1:10" s="5" customFormat="1" ht="13.5" x14ac:dyDescent="0.25">
      <c r="A23" s="93"/>
      <c r="B23" s="90"/>
      <c r="C23" s="123"/>
      <c r="D23" s="123"/>
      <c r="E23" s="92"/>
      <c r="F23" s="92"/>
      <c r="G23" s="92"/>
      <c r="H23" s="92"/>
      <c r="I23" s="92"/>
      <c r="J23" s="100"/>
    </row>
    <row r="24" spans="1:10" s="5" customFormat="1" ht="13.5" x14ac:dyDescent="0.25">
      <c r="A24" s="124"/>
      <c r="B24" s="124"/>
      <c r="C24" s="124"/>
      <c r="D24" s="124"/>
      <c r="E24" s="125"/>
      <c r="F24" s="125"/>
      <c r="G24" s="96" t="s">
        <v>30</v>
      </c>
      <c r="H24" s="99">
        <f>SUM(H16:H23)</f>
        <v>0</v>
      </c>
      <c r="I24" s="96"/>
      <c r="J24" s="100"/>
    </row>
    <row r="25" spans="1:10" s="5" customFormat="1" ht="11.25" x14ac:dyDescent="0.15">
      <c r="E25" s="18"/>
      <c r="F25" s="18"/>
      <c r="G25" s="18"/>
      <c r="H25" s="18"/>
      <c r="I25" s="18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49"/>
    </row>
    <row r="29" spans="1:10" s="5" customFormat="1" ht="11.25" x14ac:dyDescent="0.15"/>
  </sheetData>
  <mergeCells count="21">
    <mergeCell ref="A11:B11"/>
    <mergeCell ref="A12:B12"/>
    <mergeCell ref="A9:B9"/>
    <mergeCell ref="C9:F9"/>
    <mergeCell ref="A10:B10"/>
    <mergeCell ref="C7:D7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E7:H7"/>
    <mergeCell ref="I4:J4"/>
    <mergeCell ref="I5:J5"/>
    <mergeCell ref="I6:J6"/>
    <mergeCell ref="E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4"/>
  <sheetViews>
    <sheetView showGridLines="0" tabSelected="1" topLeftCell="A7" workbookViewId="0">
      <selection activeCell="C19" sqref="C19"/>
    </sheetView>
  </sheetViews>
  <sheetFormatPr baseColWidth="10" defaultRowHeight="12.75" x14ac:dyDescent="0.2"/>
  <cols>
    <col min="1" max="1" width="5.570312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28515625" style="4" customWidth="1"/>
    <col min="10" max="10" width="1.85546875" style="4" hidden="1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298"/>
      <c r="B1" s="298"/>
      <c r="C1" s="359" t="s">
        <v>171</v>
      </c>
      <c r="D1" s="359"/>
      <c r="E1" s="359"/>
      <c r="F1" s="359"/>
      <c r="G1" s="359"/>
      <c r="H1" s="359"/>
      <c r="I1" s="277" t="s">
        <v>160</v>
      </c>
      <c r="J1" s="277"/>
    </row>
    <row r="2" spans="1:10" s="5" customFormat="1" ht="13.5" customHeight="1" x14ac:dyDescent="0.15">
      <c r="A2" s="298"/>
      <c r="B2" s="298"/>
      <c r="C2" s="359"/>
      <c r="D2" s="359"/>
      <c r="E2" s="359"/>
      <c r="F2" s="359"/>
      <c r="G2" s="359"/>
      <c r="H2" s="359"/>
      <c r="I2" s="277" t="s">
        <v>161</v>
      </c>
      <c r="J2" s="277"/>
    </row>
    <row r="3" spans="1:10" s="5" customFormat="1" ht="13.5" customHeight="1" x14ac:dyDescent="0.15">
      <c r="A3" s="298"/>
      <c r="B3" s="298"/>
      <c r="C3" s="359"/>
      <c r="D3" s="359"/>
      <c r="E3" s="359"/>
      <c r="F3" s="359"/>
      <c r="G3" s="359"/>
      <c r="H3" s="359"/>
      <c r="I3" s="277" t="s">
        <v>162</v>
      </c>
      <c r="J3" s="277"/>
    </row>
    <row r="4" spans="1:10" s="5" customFormat="1" ht="13.5" customHeight="1" x14ac:dyDescent="0.15">
      <c r="A4" s="298"/>
      <c r="B4" s="298"/>
      <c r="C4" s="359"/>
      <c r="D4" s="359"/>
      <c r="E4" s="359"/>
      <c r="F4" s="359"/>
      <c r="G4" s="359"/>
      <c r="H4" s="359"/>
      <c r="I4" s="277" t="s">
        <v>172</v>
      </c>
      <c r="J4" s="277"/>
    </row>
    <row r="5" spans="1:10" s="5" customFormat="1" ht="12.75" customHeight="1" x14ac:dyDescent="0.15">
      <c r="A5" s="298"/>
      <c r="B5" s="298"/>
      <c r="C5" s="359"/>
      <c r="D5" s="359"/>
      <c r="E5" s="359"/>
      <c r="F5" s="359"/>
      <c r="G5" s="359"/>
      <c r="H5" s="359"/>
      <c r="I5" s="278" t="s">
        <v>148</v>
      </c>
      <c r="J5" s="278"/>
    </row>
    <row r="6" spans="1:10" s="5" customFormat="1" ht="15.75" customHeight="1" x14ac:dyDescent="0.15">
      <c r="A6" s="298"/>
      <c r="B6" s="298"/>
      <c r="C6" s="279" t="s">
        <v>163</v>
      </c>
      <c r="D6" s="279"/>
      <c r="E6" s="279" t="s">
        <v>164</v>
      </c>
      <c r="F6" s="279"/>
      <c r="G6" s="279"/>
      <c r="H6" s="279"/>
      <c r="I6" s="279" t="s">
        <v>165</v>
      </c>
      <c r="J6" s="279"/>
    </row>
    <row r="7" spans="1:10" s="5" customFormat="1" ht="17.25" customHeight="1" x14ac:dyDescent="0.15">
      <c r="A7" s="298"/>
      <c r="B7" s="298"/>
      <c r="C7" s="358" t="s">
        <v>166</v>
      </c>
      <c r="D7" s="358"/>
      <c r="E7" s="279" t="s">
        <v>167</v>
      </c>
      <c r="F7" s="279"/>
      <c r="G7" s="279"/>
      <c r="H7" s="279"/>
      <c r="I7" s="279" t="s">
        <v>169</v>
      </c>
      <c r="J7" s="279"/>
    </row>
    <row r="8" spans="1:10" s="5" customFormat="1" ht="17.25" customHeight="1" x14ac:dyDescent="0.15">
      <c r="A8" s="298"/>
      <c r="B8" s="298"/>
      <c r="C8" s="358"/>
      <c r="D8" s="358"/>
      <c r="E8" s="279" t="s">
        <v>168</v>
      </c>
      <c r="F8" s="279"/>
      <c r="G8" s="279"/>
      <c r="H8" s="279"/>
      <c r="I8" s="279" t="s">
        <v>170</v>
      </c>
      <c r="J8" s="279"/>
    </row>
    <row r="9" spans="1:10" s="5" customFormat="1" ht="16.5" x14ac:dyDescent="0.15">
      <c r="A9" s="155" t="s">
        <v>7</v>
      </c>
      <c r="B9" s="155"/>
      <c r="C9" s="347" t="str">
        <f>'POA-01'!C9:G9</f>
        <v>Gestion del conocimiento y Cooperacion Internacional</v>
      </c>
      <c r="D9" s="347"/>
      <c r="E9" s="347"/>
      <c r="F9" s="347"/>
      <c r="G9" s="347"/>
      <c r="H9" s="133" t="s">
        <v>118</v>
      </c>
      <c r="I9" s="66" t="str">
        <f>'POA-01'!I10</f>
        <v>0410-1001-1</v>
      </c>
    </row>
    <row r="10" spans="1:10" s="5" customFormat="1" ht="16.5" x14ac:dyDescent="0.3">
      <c r="A10" s="332" t="s">
        <v>8</v>
      </c>
      <c r="B10" s="332"/>
      <c r="C10" s="67">
        <f>'POA-01'!C10</f>
        <v>130396911.5</v>
      </c>
      <c r="D10" s="76"/>
      <c r="E10" s="76"/>
      <c r="F10" s="76"/>
      <c r="G10" s="76"/>
      <c r="H10" s="76"/>
      <c r="I10" s="76"/>
    </row>
    <row r="11" spans="1:10" s="5" customFormat="1" ht="16.5" x14ac:dyDescent="0.3">
      <c r="A11" s="332" t="s">
        <v>10</v>
      </c>
      <c r="B11" s="332"/>
      <c r="C11" s="69">
        <f>'POA-01'!D11</f>
        <v>0</v>
      </c>
      <c r="D11" s="76"/>
      <c r="E11" s="76"/>
      <c r="F11" s="76"/>
      <c r="G11" s="76"/>
      <c r="H11" s="76"/>
      <c r="I11" s="76"/>
    </row>
    <row r="12" spans="1:10" s="5" customFormat="1" ht="16.5" x14ac:dyDescent="0.3">
      <c r="A12" s="332" t="s">
        <v>9</v>
      </c>
      <c r="B12" s="332"/>
      <c r="C12" s="67">
        <f>'POA-01'!C12</f>
        <v>130396911.5</v>
      </c>
      <c r="D12" s="76"/>
      <c r="E12" s="76"/>
      <c r="F12" s="76"/>
      <c r="G12" s="76"/>
      <c r="H12" s="76"/>
      <c r="I12" s="76"/>
    </row>
    <row r="13" spans="1:10" s="5" customFormat="1" ht="16.5" x14ac:dyDescent="0.2">
      <c r="A13" s="55"/>
      <c r="B13" s="55"/>
      <c r="C13" s="67"/>
      <c r="D13" s="55"/>
      <c r="E13" s="55"/>
      <c r="F13" s="55"/>
      <c r="G13" s="55"/>
      <c r="H13" s="55"/>
      <c r="I13" s="55"/>
    </row>
    <row r="14" spans="1:10" s="5" customFormat="1" ht="14.25" thickBot="1" x14ac:dyDescent="0.3">
      <c r="A14" s="77" t="s">
        <v>41</v>
      </c>
      <c r="B14" s="77"/>
      <c r="C14" s="77"/>
      <c r="D14" s="77"/>
      <c r="E14" s="77"/>
      <c r="F14" s="77"/>
      <c r="G14" s="77"/>
      <c r="H14" s="77"/>
      <c r="I14" s="78" t="s">
        <v>47</v>
      </c>
    </row>
    <row r="15" spans="1:10" s="5" customFormat="1" ht="13.5" x14ac:dyDescent="0.15">
      <c r="A15" s="341" t="s">
        <v>50</v>
      </c>
      <c r="B15" s="336" t="s">
        <v>15</v>
      </c>
      <c r="C15" s="336" t="s">
        <v>26</v>
      </c>
      <c r="D15" s="353" t="s">
        <v>0</v>
      </c>
      <c r="E15" s="354"/>
      <c r="F15" s="355"/>
      <c r="G15" s="356" t="s">
        <v>44</v>
      </c>
      <c r="H15" s="356" t="s">
        <v>43</v>
      </c>
      <c r="I15" s="335" t="s">
        <v>3</v>
      </c>
    </row>
    <row r="16" spans="1:10" s="5" customFormat="1" ht="18.75" thickBot="1" x14ac:dyDescent="0.2">
      <c r="A16" s="342"/>
      <c r="B16" s="297"/>
      <c r="C16" s="297"/>
      <c r="D16" s="126" t="s">
        <v>42</v>
      </c>
      <c r="E16" s="126" t="s">
        <v>4</v>
      </c>
      <c r="F16" s="126" t="s">
        <v>5</v>
      </c>
      <c r="G16" s="357"/>
      <c r="H16" s="357"/>
      <c r="I16" s="291"/>
    </row>
    <row r="17" spans="1:13" s="5" customFormat="1" ht="13.5" x14ac:dyDescent="0.15">
      <c r="A17" s="352" t="s">
        <v>45</v>
      </c>
      <c r="B17" s="352"/>
      <c r="C17" s="352"/>
      <c r="D17" s="352"/>
      <c r="E17" s="352"/>
      <c r="F17" s="352"/>
      <c r="G17" s="352"/>
      <c r="H17" s="352"/>
      <c r="I17" s="352"/>
    </row>
    <row r="18" spans="1:13" s="5" customFormat="1" ht="40.5" x14ac:dyDescent="0.15">
      <c r="A18" s="93"/>
      <c r="B18" s="59" t="s">
        <v>218</v>
      </c>
      <c r="C18" s="161">
        <f>50000000-16008035</f>
        <v>33991965</v>
      </c>
      <c r="D18" s="93"/>
      <c r="E18" s="93"/>
      <c r="F18" s="93"/>
      <c r="G18" s="93"/>
      <c r="H18" s="93"/>
      <c r="I18" s="93"/>
    </row>
    <row r="19" spans="1:13" s="5" customFormat="1" ht="13.5" x14ac:dyDescent="0.15">
      <c r="A19" s="349" t="s">
        <v>30</v>
      </c>
      <c r="B19" s="349"/>
      <c r="C19" s="274">
        <f>SUM(C18:C18)</f>
        <v>33991965</v>
      </c>
      <c r="D19" s="95"/>
      <c r="E19" s="95"/>
      <c r="F19" s="95"/>
      <c r="G19" s="95"/>
      <c r="H19" s="95"/>
      <c r="I19" s="95"/>
    </row>
    <row r="20" spans="1:13" s="5" customFormat="1" ht="13.5" customHeight="1" x14ac:dyDescent="0.15">
      <c r="A20" s="350" t="s">
        <v>46</v>
      </c>
      <c r="B20" s="351"/>
      <c r="C20" s="95"/>
      <c r="D20" s="95"/>
      <c r="E20" s="95"/>
      <c r="F20" s="95"/>
      <c r="G20" s="95"/>
      <c r="H20" s="95"/>
      <c r="I20" s="95"/>
      <c r="K20" s="170"/>
    </row>
    <row r="21" spans="1:13" s="5" customFormat="1" ht="13.5" x14ac:dyDescent="0.15">
      <c r="A21" s="57">
        <v>1</v>
      </c>
      <c r="B21" s="93"/>
      <c r="C21" s="172">
        <f>24386395.6-1466142.5</f>
        <v>22920253.100000001</v>
      </c>
      <c r="D21" s="153"/>
      <c r="E21" s="153"/>
      <c r="F21" s="57">
        <f>(E21-D21)/30</f>
        <v>0</v>
      </c>
      <c r="G21" s="93"/>
      <c r="H21" s="93"/>
      <c r="I21" s="93"/>
      <c r="K21" s="165"/>
      <c r="M21" s="171"/>
    </row>
    <row r="22" spans="1:13" s="5" customFormat="1" ht="13.5" x14ac:dyDescent="0.15">
      <c r="A22" s="57">
        <v>2</v>
      </c>
      <c r="B22" s="93"/>
      <c r="C22" s="166"/>
      <c r="D22" s="153"/>
      <c r="E22" s="153"/>
      <c r="F22" s="57"/>
      <c r="G22" s="93"/>
      <c r="H22" s="93"/>
      <c r="I22" s="93"/>
      <c r="J22" s="168"/>
      <c r="K22" s="165"/>
    </row>
    <row r="23" spans="1:13" s="5" customFormat="1" ht="13.5" x14ac:dyDescent="0.15">
      <c r="A23" s="57">
        <v>8</v>
      </c>
      <c r="B23" s="93"/>
      <c r="C23" s="167"/>
      <c r="D23" s="153"/>
      <c r="E23" s="153"/>
      <c r="F23" s="57"/>
      <c r="G23" s="95"/>
      <c r="H23" s="95"/>
      <c r="I23" s="89"/>
      <c r="J23" s="168"/>
      <c r="K23" s="165"/>
      <c r="L23" s="18"/>
    </row>
    <row r="24" spans="1:13" s="5" customFormat="1" ht="13.5" x14ac:dyDescent="0.15">
      <c r="A24" s="57">
        <v>9</v>
      </c>
      <c r="B24" s="93"/>
      <c r="C24" s="167"/>
      <c r="D24" s="153"/>
      <c r="E24" s="153"/>
      <c r="F24" s="57"/>
      <c r="G24" s="95"/>
      <c r="H24" s="95"/>
      <c r="I24" s="89"/>
      <c r="K24" s="165"/>
    </row>
    <row r="25" spans="1:13" s="5" customFormat="1" ht="13.5" x14ac:dyDescent="0.15">
      <c r="A25" s="89">
        <v>10</v>
      </c>
      <c r="B25" s="59"/>
      <c r="C25" s="99"/>
      <c r="D25" s="164"/>
      <c r="E25" s="164"/>
      <c r="F25" s="89"/>
      <c r="G25" s="95"/>
      <c r="H25" s="95"/>
      <c r="I25" s="89"/>
      <c r="J25" s="168"/>
      <c r="K25" s="165"/>
    </row>
    <row r="26" spans="1:13" s="5" customFormat="1" ht="13.5" x14ac:dyDescent="0.15">
      <c r="A26" s="348" t="s">
        <v>30</v>
      </c>
      <c r="B26" s="348"/>
      <c r="C26" s="128">
        <f>SUM(C19:C21)</f>
        <v>56912218.100000001</v>
      </c>
      <c r="D26" s="127"/>
      <c r="E26" s="127"/>
      <c r="F26" s="127"/>
      <c r="G26" s="124"/>
      <c r="H26" s="124"/>
      <c r="I26" s="124"/>
      <c r="J26" s="18"/>
      <c r="K26" s="169"/>
      <c r="L26" s="18"/>
      <c r="M26" s="168"/>
    </row>
    <row r="27" spans="1:13" s="5" customFormat="1" ht="11.25" x14ac:dyDescent="0.15">
      <c r="A27" s="11"/>
      <c r="B27" s="11"/>
      <c r="C27" s="11"/>
      <c r="D27" s="11"/>
      <c r="E27" s="11"/>
      <c r="F27" s="11"/>
      <c r="G27" s="11"/>
      <c r="H27" s="11"/>
      <c r="I27" s="11"/>
    </row>
    <row r="28" spans="1:13" s="5" customFormat="1" ht="11.25" x14ac:dyDescent="0.15">
      <c r="C28" s="165"/>
    </row>
    <row r="29" spans="1:13" s="5" customFormat="1" ht="11.25" x14ac:dyDescent="0.15"/>
    <row r="30" spans="1:13" s="5" customFormat="1" ht="11.25" x14ac:dyDescent="0.15">
      <c r="A30" s="50"/>
      <c r="B30" s="50"/>
    </row>
    <row r="31" spans="1:13" s="5" customFormat="1" ht="11.25" x14ac:dyDescent="0.15"/>
    <row r="32" spans="1:13" s="5" customFormat="1" ht="11.25" x14ac:dyDescent="0.15">
      <c r="C32" s="18" t="s">
        <v>157</v>
      </c>
    </row>
    <row r="33" s="5" customFormat="1" ht="11.25" x14ac:dyDescent="0.15"/>
    <row r="34" s="5" customFormat="1" ht="11.25" x14ac:dyDescent="0.15"/>
    <row r="35" s="5" customFormat="1" ht="11.25" x14ac:dyDescent="0.15"/>
    <row r="36" s="5" customFormat="1" ht="11.25" x14ac:dyDescent="0.15"/>
    <row r="37" s="5" customFormat="1" ht="11.25" x14ac:dyDescent="0.15"/>
    <row r="38" s="5" customFormat="1" ht="11.25" x14ac:dyDescent="0.15"/>
    <row r="39" s="5" customFormat="1" ht="11.25" x14ac:dyDescent="0.15"/>
    <row r="40" s="5" customFormat="1" ht="11.25" x14ac:dyDescent="0.15"/>
    <row r="41" s="5" customFormat="1" ht="11.25" x14ac:dyDescent="0.15"/>
    <row r="42" s="5" customFormat="1" ht="11.25" x14ac:dyDescent="0.15"/>
    <row r="43" s="5" customFormat="1" ht="11.25" x14ac:dyDescent="0.15"/>
    <row r="44" s="5" customFormat="1" ht="11.25" x14ac:dyDescent="0.15"/>
    <row r="45" s="5" customFormat="1" ht="11.25" x14ac:dyDescent="0.15"/>
    <row r="46" s="5" customFormat="1" ht="11.25" x14ac:dyDescent="0.15"/>
    <row r="47" s="5" customFormat="1" ht="11.25" x14ac:dyDescent="0.15"/>
    <row r="48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</sheetData>
  <mergeCells count="30">
    <mergeCell ref="I6:J6"/>
    <mergeCell ref="A10:B10"/>
    <mergeCell ref="E6:H6"/>
    <mergeCell ref="C7:D8"/>
    <mergeCell ref="C6:D6"/>
    <mergeCell ref="E7:H7"/>
    <mergeCell ref="I7:J7"/>
    <mergeCell ref="A1:B8"/>
    <mergeCell ref="C1:H5"/>
    <mergeCell ref="I1:J1"/>
    <mergeCell ref="I2:J2"/>
    <mergeCell ref="I3:J3"/>
    <mergeCell ref="I4:J4"/>
    <mergeCell ref="I5:J5"/>
    <mergeCell ref="E8:H8"/>
    <mergeCell ref="I8:J8"/>
    <mergeCell ref="A11:B11"/>
    <mergeCell ref="A12:B12"/>
    <mergeCell ref="C9:G9"/>
    <mergeCell ref="A26:B26"/>
    <mergeCell ref="A15:A16"/>
    <mergeCell ref="B15:B16"/>
    <mergeCell ref="A19:B19"/>
    <mergeCell ref="A20:B20"/>
    <mergeCell ref="A17:I17"/>
    <mergeCell ref="I15:I16"/>
    <mergeCell ref="D15:F15"/>
    <mergeCell ref="G15:G16"/>
    <mergeCell ref="H15:H16"/>
    <mergeCell ref="C15:C16"/>
  </mergeCells>
  <phoneticPr fontId="0" type="noConversion"/>
  <printOptions horizontalCentered="1" verticalCentered="1"/>
  <pageMargins left="0.59055118110236227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2"/>
  <sheetViews>
    <sheetView showGridLines="0" topLeftCell="A10" zoomScale="120" zoomScaleNormal="120" workbookViewId="0">
      <selection activeCell="G24" sqref="G24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316"/>
      <c r="B1" s="317"/>
      <c r="C1" s="302" t="s">
        <v>171</v>
      </c>
      <c r="D1" s="302"/>
      <c r="E1" s="302"/>
      <c r="F1" s="302"/>
      <c r="G1" s="302"/>
      <c r="H1" s="302"/>
      <c r="I1" s="310" t="s">
        <v>160</v>
      </c>
      <c r="J1" s="311"/>
    </row>
    <row r="2" spans="1:10" ht="12.75" customHeight="1" x14ac:dyDescent="0.2">
      <c r="A2" s="318"/>
      <c r="B2" s="319"/>
      <c r="C2" s="303"/>
      <c r="D2" s="303"/>
      <c r="E2" s="303"/>
      <c r="F2" s="303"/>
      <c r="G2" s="303"/>
      <c r="H2" s="303"/>
      <c r="I2" s="312" t="s">
        <v>161</v>
      </c>
      <c r="J2" s="313"/>
    </row>
    <row r="3" spans="1:10" ht="12.75" customHeight="1" x14ac:dyDescent="0.2">
      <c r="A3" s="318"/>
      <c r="B3" s="319"/>
      <c r="C3" s="303"/>
      <c r="D3" s="303"/>
      <c r="E3" s="303"/>
      <c r="F3" s="303"/>
      <c r="G3" s="303"/>
      <c r="H3" s="303"/>
      <c r="I3" s="312" t="s">
        <v>162</v>
      </c>
      <c r="J3" s="313"/>
    </row>
    <row r="4" spans="1:10" ht="12.75" customHeight="1" x14ac:dyDescent="0.2">
      <c r="A4" s="318"/>
      <c r="B4" s="319"/>
      <c r="C4" s="303"/>
      <c r="D4" s="303"/>
      <c r="E4" s="303"/>
      <c r="F4" s="303"/>
      <c r="G4" s="303"/>
      <c r="H4" s="303"/>
      <c r="I4" s="312" t="s">
        <v>172</v>
      </c>
      <c r="J4" s="313"/>
    </row>
    <row r="5" spans="1:10" s="14" customFormat="1" ht="18" x14ac:dyDescent="0.25">
      <c r="A5" s="318"/>
      <c r="B5" s="319"/>
      <c r="C5" s="303"/>
      <c r="D5" s="303"/>
      <c r="E5" s="303"/>
      <c r="F5" s="303"/>
      <c r="G5" s="303"/>
      <c r="H5" s="303"/>
      <c r="I5" s="344" t="s">
        <v>148</v>
      </c>
      <c r="J5" s="345"/>
    </row>
    <row r="6" spans="1:10" ht="14.25" customHeight="1" x14ac:dyDescent="0.2">
      <c r="A6" s="318"/>
      <c r="B6" s="319"/>
      <c r="C6" s="306" t="s">
        <v>163</v>
      </c>
      <c r="D6" s="306"/>
      <c r="E6" s="306" t="s">
        <v>164</v>
      </c>
      <c r="F6" s="306"/>
      <c r="G6" s="306"/>
      <c r="H6" s="306"/>
      <c r="I6" s="306" t="s">
        <v>165</v>
      </c>
      <c r="J6" s="307"/>
    </row>
    <row r="7" spans="1:10" s="6" customFormat="1" ht="14.25" x14ac:dyDescent="0.2">
      <c r="A7" s="318"/>
      <c r="B7" s="319"/>
      <c r="C7" s="306" t="s">
        <v>166</v>
      </c>
      <c r="D7" s="306"/>
      <c r="E7" s="306" t="s">
        <v>167</v>
      </c>
      <c r="F7" s="306"/>
      <c r="G7" s="306"/>
      <c r="H7" s="306"/>
      <c r="I7" s="306" t="s">
        <v>169</v>
      </c>
      <c r="J7" s="307"/>
    </row>
    <row r="8" spans="1:10" s="6" customFormat="1" ht="14.25" x14ac:dyDescent="0.2">
      <c r="A8" s="320"/>
      <c r="B8" s="321"/>
      <c r="C8" s="324"/>
      <c r="D8" s="324"/>
      <c r="E8" s="324" t="s">
        <v>168</v>
      </c>
      <c r="F8" s="324"/>
      <c r="G8" s="324"/>
      <c r="H8" s="324"/>
      <c r="I8" s="324" t="s">
        <v>170</v>
      </c>
      <c r="J8" s="325"/>
    </row>
    <row r="9" spans="1:10" s="6" customFormat="1" ht="15" customHeight="1" x14ac:dyDescent="0.2">
      <c r="A9" s="362" t="s">
        <v>151</v>
      </c>
      <c r="B9" s="362"/>
      <c r="C9" s="241" t="str">
        <f>'POA-01'!C9:G9</f>
        <v>Gestion del conocimiento y Cooperacion Internacional</v>
      </c>
      <c r="D9" s="241"/>
      <c r="E9" s="10"/>
      <c r="F9" s="10"/>
      <c r="G9" s="133" t="s">
        <v>118</v>
      </c>
      <c r="H9" s="347" t="str">
        <f>'POA-01'!I10</f>
        <v>0410-1001-1</v>
      </c>
      <c r="I9" s="347"/>
      <c r="J9" s="7"/>
    </row>
    <row r="10" spans="1:10" s="6" customFormat="1" ht="16.5" x14ac:dyDescent="0.2">
      <c r="A10" s="363" t="s">
        <v>8</v>
      </c>
      <c r="B10" s="363"/>
      <c r="C10" s="64">
        <f>'POA-01'!C10</f>
        <v>130396911.5</v>
      </c>
      <c r="D10" s="76"/>
      <c r="E10" s="10"/>
      <c r="F10" s="10"/>
      <c r="G10" s="10"/>
      <c r="H10" s="10"/>
      <c r="I10" s="10"/>
      <c r="J10" s="7"/>
    </row>
    <row r="11" spans="1:10" s="6" customFormat="1" ht="16.5" x14ac:dyDescent="0.2">
      <c r="A11" s="363" t="s">
        <v>10</v>
      </c>
      <c r="B11" s="363"/>
      <c r="C11" s="65">
        <f>'POA-01'!D11</f>
        <v>0</v>
      </c>
      <c r="D11" s="76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363" t="s">
        <v>149</v>
      </c>
      <c r="B12" s="363"/>
      <c r="C12" s="65">
        <f>'POA-01'!C12</f>
        <v>130396911.5</v>
      </c>
      <c r="D12" s="76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100"/>
      <c r="B13" s="100"/>
      <c r="C13" s="100"/>
      <c r="D13" s="100"/>
    </row>
    <row r="14" spans="1:10" s="8" customFormat="1" ht="14.25" thickBot="1" x14ac:dyDescent="0.3">
      <c r="A14" s="77" t="s">
        <v>48</v>
      </c>
      <c r="B14" s="77"/>
      <c r="C14" s="77"/>
      <c r="D14" s="78" t="s">
        <v>49</v>
      </c>
    </row>
    <row r="15" spans="1:10" s="5" customFormat="1" ht="12.75" customHeight="1" thickBot="1" x14ac:dyDescent="0.2">
      <c r="A15" s="129" t="s">
        <v>50</v>
      </c>
      <c r="B15" s="364" t="s">
        <v>34</v>
      </c>
      <c r="C15" s="365"/>
      <c r="D15" s="130" t="s">
        <v>26</v>
      </c>
    </row>
    <row r="16" spans="1:10" s="5" customFormat="1" ht="13.5" customHeight="1" x14ac:dyDescent="0.15">
      <c r="A16" s="131">
        <v>2</v>
      </c>
      <c r="B16" s="366" t="s">
        <v>131</v>
      </c>
      <c r="C16" s="367"/>
      <c r="D16" s="208">
        <f>+D17+D25+D30</f>
        <v>35000000</v>
      </c>
    </row>
    <row r="17" spans="1:4" s="5" customFormat="1" ht="13.5" customHeight="1" x14ac:dyDescent="0.15">
      <c r="A17" s="131" t="s">
        <v>187</v>
      </c>
      <c r="B17" s="368" t="s">
        <v>188</v>
      </c>
      <c r="C17" s="369"/>
      <c r="D17" s="208">
        <f>SUM(D18)</f>
        <v>0</v>
      </c>
    </row>
    <row r="18" spans="1:4" s="5" customFormat="1" ht="13.5" customHeight="1" x14ac:dyDescent="0.15">
      <c r="A18" s="109" t="s">
        <v>189</v>
      </c>
      <c r="B18" s="370" t="s">
        <v>190</v>
      </c>
      <c r="C18" s="371"/>
      <c r="D18" s="97">
        <f>'POA-04'!H24</f>
        <v>0</v>
      </c>
    </row>
    <row r="19" spans="1:4" s="5" customFormat="1" ht="13.5" x14ac:dyDescent="0.15">
      <c r="A19" s="207" t="s">
        <v>184</v>
      </c>
      <c r="B19" s="350" t="s">
        <v>175</v>
      </c>
      <c r="C19" s="351"/>
      <c r="D19" s="98">
        <f>SUM(D20:D24)</f>
        <v>0</v>
      </c>
    </row>
    <row r="20" spans="1:4" s="5" customFormat="1" ht="13.5" x14ac:dyDescent="0.15">
      <c r="A20" s="90" t="s">
        <v>185</v>
      </c>
      <c r="B20" s="360" t="s">
        <v>176</v>
      </c>
      <c r="C20" s="361"/>
      <c r="D20" s="92"/>
    </row>
    <row r="21" spans="1:4" s="5" customFormat="1" ht="13.5" x14ac:dyDescent="0.15">
      <c r="A21" s="90" t="s">
        <v>186</v>
      </c>
      <c r="B21" s="360" t="s">
        <v>191</v>
      </c>
      <c r="C21" s="361"/>
      <c r="D21" s="92"/>
    </row>
    <row r="22" spans="1:4" s="5" customFormat="1" ht="13.5" x14ac:dyDescent="0.25">
      <c r="A22" s="90" t="s">
        <v>121</v>
      </c>
      <c r="B22" s="360" t="s">
        <v>177</v>
      </c>
      <c r="C22" s="361"/>
      <c r="D22" s="132"/>
    </row>
    <row r="23" spans="1:4" s="5" customFormat="1" ht="13.5" x14ac:dyDescent="0.25">
      <c r="A23" s="90" t="s">
        <v>122</v>
      </c>
      <c r="B23" s="360" t="s">
        <v>178</v>
      </c>
      <c r="C23" s="361"/>
      <c r="D23" s="132"/>
    </row>
    <row r="24" spans="1:4" s="5" customFormat="1" ht="13.5" x14ac:dyDescent="0.25">
      <c r="A24" s="90" t="s">
        <v>123</v>
      </c>
      <c r="B24" s="360" t="s">
        <v>178</v>
      </c>
      <c r="C24" s="361"/>
      <c r="D24" s="132"/>
    </row>
    <row r="25" spans="1:4" s="5" customFormat="1" ht="13.5" x14ac:dyDescent="0.15">
      <c r="A25" s="207" t="s">
        <v>124</v>
      </c>
      <c r="B25" s="350" t="s">
        <v>174</v>
      </c>
      <c r="C25" s="351"/>
      <c r="D25" s="99">
        <f>SUM(D26:D27)</f>
        <v>25000000</v>
      </c>
    </row>
    <row r="26" spans="1:4" s="5" customFormat="1" ht="13.5" x14ac:dyDescent="0.15">
      <c r="A26" s="90" t="s">
        <v>125</v>
      </c>
      <c r="B26" s="360" t="s">
        <v>193</v>
      </c>
      <c r="C26" s="361"/>
      <c r="D26" s="98">
        <v>10000000</v>
      </c>
    </row>
    <row r="27" spans="1:4" s="5" customFormat="1" ht="13.5" x14ac:dyDescent="0.25">
      <c r="A27" s="90" t="s">
        <v>126</v>
      </c>
      <c r="B27" s="360" t="s">
        <v>192</v>
      </c>
      <c r="C27" s="361"/>
      <c r="D27" s="150">
        <v>15000000</v>
      </c>
    </row>
    <row r="28" spans="1:4" s="5" customFormat="1" ht="13.5" x14ac:dyDescent="0.15">
      <c r="A28" s="207" t="s">
        <v>127</v>
      </c>
      <c r="B28" s="350" t="s">
        <v>179</v>
      </c>
      <c r="C28" s="351"/>
      <c r="D28" s="98">
        <f>D29</f>
        <v>0</v>
      </c>
    </row>
    <row r="29" spans="1:4" s="5" customFormat="1" ht="13.5" x14ac:dyDescent="0.15">
      <c r="A29" s="90" t="s">
        <v>128</v>
      </c>
      <c r="B29" s="360" t="s">
        <v>180</v>
      </c>
      <c r="C29" s="361"/>
      <c r="D29" s="92"/>
    </row>
    <row r="30" spans="1:4" s="5" customFormat="1" ht="13.5" x14ac:dyDescent="0.15">
      <c r="A30" s="207" t="s">
        <v>129</v>
      </c>
      <c r="B30" s="350" t="s">
        <v>181</v>
      </c>
      <c r="C30" s="351"/>
      <c r="D30" s="99">
        <f>SUM(D31:D32)</f>
        <v>10000000</v>
      </c>
    </row>
    <row r="31" spans="1:4" s="5" customFormat="1" ht="13.5" x14ac:dyDescent="0.15">
      <c r="A31" s="90" t="s">
        <v>130</v>
      </c>
      <c r="B31" s="360" t="s">
        <v>182</v>
      </c>
      <c r="C31" s="361"/>
      <c r="D31" s="92"/>
    </row>
    <row r="32" spans="1:4" s="5" customFormat="1" ht="13.5" x14ac:dyDescent="0.15">
      <c r="A32" s="90" t="s">
        <v>132</v>
      </c>
      <c r="B32" s="360" t="s">
        <v>183</v>
      </c>
      <c r="C32" s="361"/>
      <c r="D32" s="98">
        <v>10000000</v>
      </c>
    </row>
    <row r="33" spans="1:4" s="5" customFormat="1" ht="13.5" x14ac:dyDescent="0.15">
      <c r="A33" s="90"/>
      <c r="B33" s="360"/>
      <c r="C33" s="361"/>
      <c r="D33" s="92"/>
    </row>
    <row r="34" spans="1:4" s="5" customFormat="1" ht="13.5" x14ac:dyDescent="0.15">
      <c r="A34" s="90"/>
      <c r="B34" s="360"/>
      <c r="C34" s="361"/>
      <c r="D34" s="92"/>
    </row>
    <row r="35" spans="1:4" s="5" customFormat="1" ht="13.5" x14ac:dyDescent="0.15">
      <c r="A35" s="90"/>
      <c r="B35" s="360"/>
      <c r="C35" s="361"/>
      <c r="D35" s="92"/>
    </row>
    <row r="36" spans="1:4" s="5" customFormat="1" ht="11.25" x14ac:dyDescent="0.15">
      <c r="A36" s="17"/>
    </row>
    <row r="37" spans="1:4" s="5" customFormat="1" ht="11.25" x14ac:dyDescent="0.15"/>
    <row r="38" spans="1:4" s="5" customFormat="1" ht="13.5" customHeight="1" x14ac:dyDescent="0.15"/>
    <row r="39" spans="1:4" s="5" customFormat="1" ht="11.25" x14ac:dyDescent="0.15"/>
    <row r="40" spans="1:4" s="5" customFormat="1" ht="11.25" x14ac:dyDescent="0.15"/>
    <row r="41" spans="1:4" s="5" customFormat="1" ht="11.25" x14ac:dyDescent="0.15"/>
    <row r="42" spans="1:4" s="5" customFormat="1" ht="11.25" x14ac:dyDescent="0.15"/>
    <row r="43" spans="1:4" s="5" customFormat="1" ht="11.25" x14ac:dyDescent="0.15"/>
    <row r="44" spans="1:4" s="5" customFormat="1" ht="11.25" x14ac:dyDescent="0.15"/>
    <row r="45" spans="1:4" s="5" customFormat="1" ht="11.25" x14ac:dyDescent="0.15"/>
    <row r="46" spans="1:4" s="5" customFormat="1" ht="11.25" x14ac:dyDescent="0.15"/>
    <row r="47" spans="1:4" s="5" customFormat="1" ht="11.25" x14ac:dyDescent="0.15"/>
    <row r="48" spans="1:4" s="5" customFormat="1" ht="11.25" x14ac:dyDescent="0.15"/>
    <row r="49" s="5" customFormat="1" ht="12" customHeight="1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5" customHeight="1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</sheetData>
  <mergeCells count="42">
    <mergeCell ref="B26:C26"/>
    <mergeCell ref="B30:C30"/>
    <mergeCell ref="B27:C27"/>
    <mergeCell ref="A9:B9"/>
    <mergeCell ref="H9:I9"/>
    <mergeCell ref="A10:B10"/>
    <mergeCell ref="A11:B11"/>
    <mergeCell ref="B15:C15"/>
    <mergeCell ref="B16:C16"/>
    <mergeCell ref="B19:C19"/>
    <mergeCell ref="B20:C20"/>
    <mergeCell ref="A12:B12"/>
    <mergeCell ref="B17:C17"/>
    <mergeCell ref="B18:C18"/>
    <mergeCell ref="B32:C32"/>
    <mergeCell ref="B33:C33"/>
    <mergeCell ref="B34:C34"/>
    <mergeCell ref="B35:C35"/>
    <mergeCell ref="A1:B8"/>
    <mergeCell ref="C1:H5"/>
    <mergeCell ref="C8:D8"/>
    <mergeCell ref="E8:H8"/>
    <mergeCell ref="B31:C31"/>
    <mergeCell ref="B21:C21"/>
    <mergeCell ref="B22:C22"/>
    <mergeCell ref="B23:C23"/>
    <mergeCell ref="B24:C24"/>
    <mergeCell ref="B25:C25"/>
    <mergeCell ref="B28:C28"/>
    <mergeCell ref="B29:C29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A30" zoomScale="115" workbookViewId="0">
      <selection activeCell="O50" sqref="O50"/>
    </sheetView>
  </sheetViews>
  <sheetFormatPr baseColWidth="10" defaultRowHeight="10.5" x14ac:dyDescent="0.15"/>
  <cols>
    <col min="1" max="1" width="7" style="19" customWidth="1"/>
    <col min="2" max="2" width="18.7109375" style="19" customWidth="1"/>
    <col min="3" max="3" width="11.28515625" style="19" customWidth="1"/>
    <col min="4" max="4" width="9.28515625" style="19" customWidth="1"/>
    <col min="5" max="5" width="8.7109375" style="19" customWidth="1"/>
    <col min="6" max="6" width="9.140625" style="19" customWidth="1"/>
    <col min="7" max="7" width="9.28515625" style="19" customWidth="1"/>
    <col min="8" max="8" width="9.140625" style="19" customWidth="1"/>
    <col min="9" max="9" width="9.42578125" style="19" customWidth="1"/>
    <col min="10" max="10" width="9.85546875" style="19" customWidth="1"/>
    <col min="11" max="11" width="9.5703125" style="19" customWidth="1"/>
    <col min="12" max="12" width="9.28515625" style="19" customWidth="1"/>
    <col min="13" max="13" width="9.42578125" style="19" customWidth="1"/>
    <col min="14" max="14" width="9.5703125" style="19" customWidth="1"/>
    <col min="15" max="15" width="11" style="19" customWidth="1"/>
    <col min="16" max="16" width="10.85546875" style="19" customWidth="1"/>
    <col min="17" max="17" width="10.140625" style="19" customWidth="1"/>
    <col min="18" max="16384" width="11.42578125" style="19"/>
  </cols>
  <sheetData>
    <row r="1" spans="1:24" ht="11.25" customHeight="1" x14ac:dyDescent="0.15">
      <c r="A1" s="316"/>
      <c r="B1" s="317"/>
      <c r="C1" s="302" t="s">
        <v>171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10" t="s">
        <v>160</v>
      </c>
      <c r="O1" s="310"/>
      <c r="P1" s="311"/>
    </row>
    <row r="2" spans="1:24" ht="12.75" customHeight="1" x14ac:dyDescent="0.15">
      <c r="A2" s="318"/>
      <c r="B2" s="319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12" t="s">
        <v>161</v>
      </c>
      <c r="O2" s="312"/>
      <c r="P2" s="313"/>
    </row>
    <row r="3" spans="1:24" ht="12.75" customHeight="1" x14ac:dyDescent="0.15">
      <c r="A3" s="318"/>
      <c r="B3" s="319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12" t="s">
        <v>162</v>
      </c>
      <c r="O3" s="312"/>
      <c r="P3" s="313"/>
    </row>
    <row r="4" spans="1:24" ht="11.25" customHeight="1" x14ac:dyDescent="0.15">
      <c r="A4" s="318"/>
      <c r="B4" s="319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12" t="s">
        <v>172</v>
      </c>
      <c r="O4" s="312"/>
      <c r="P4" s="313"/>
    </row>
    <row r="5" spans="1:24" ht="10.5" customHeight="1" x14ac:dyDescent="0.15">
      <c r="A5" s="318"/>
      <c r="B5" s="319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14" t="s">
        <v>148</v>
      </c>
      <c r="O5" s="314"/>
      <c r="P5" s="315"/>
    </row>
    <row r="6" spans="1:24" ht="15" customHeight="1" x14ac:dyDescent="0.15">
      <c r="A6" s="318"/>
      <c r="B6" s="319"/>
      <c r="C6" s="306" t="s">
        <v>163</v>
      </c>
      <c r="D6" s="306"/>
      <c r="E6" s="306"/>
      <c r="F6" s="306"/>
      <c r="G6" s="306"/>
      <c r="H6" s="306" t="s">
        <v>164</v>
      </c>
      <c r="I6" s="306"/>
      <c r="J6" s="306"/>
      <c r="K6" s="306"/>
      <c r="L6" s="306"/>
      <c r="M6" s="306" t="s">
        <v>165</v>
      </c>
      <c r="N6" s="306"/>
      <c r="O6" s="306"/>
      <c r="P6" s="307"/>
    </row>
    <row r="7" spans="1:24" ht="11.25" customHeight="1" x14ac:dyDescent="0.15">
      <c r="A7" s="318"/>
      <c r="B7" s="319"/>
      <c r="C7" s="372" t="s">
        <v>166</v>
      </c>
      <c r="D7" s="372"/>
      <c r="E7" s="372"/>
      <c r="F7" s="372"/>
      <c r="G7" s="372"/>
      <c r="H7" s="306" t="s">
        <v>167</v>
      </c>
      <c r="I7" s="306"/>
      <c r="J7" s="306"/>
      <c r="K7" s="306"/>
      <c r="L7" s="306"/>
      <c r="M7" s="306" t="s">
        <v>169</v>
      </c>
      <c r="N7" s="306"/>
      <c r="O7" s="306"/>
      <c r="P7" s="307"/>
    </row>
    <row r="8" spans="1:24" ht="13.5" customHeight="1" x14ac:dyDescent="0.15">
      <c r="A8" s="320"/>
      <c r="B8" s="321"/>
      <c r="C8" s="373"/>
      <c r="D8" s="373"/>
      <c r="E8" s="373"/>
      <c r="F8" s="373"/>
      <c r="G8" s="373"/>
      <c r="H8" s="324" t="s">
        <v>168</v>
      </c>
      <c r="I8" s="324"/>
      <c r="J8" s="324"/>
      <c r="K8" s="324"/>
      <c r="L8" s="324"/>
      <c r="M8" s="324" t="s">
        <v>170</v>
      </c>
      <c r="N8" s="324"/>
      <c r="O8" s="324"/>
      <c r="P8" s="325"/>
    </row>
    <row r="9" spans="1:24" ht="12.75" customHeight="1" thickBot="1" x14ac:dyDescent="0.25">
      <c r="A9" s="383" t="s">
        <v>120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43"/>
      <c r="R9" s="43"/>
      <c r="S9" s="43"/>
      <c r="T9" s="43"/>
      <c r="U9" s="43"/>
      <c r="V9" s="43"/>
      <c r="W9" s="43"/>
      <c r="X9" s="43"/>
    </row>
    <row r="10" spans="1:24" ht="3" hidden="1" customHeight="1" thickBot="1" x14ac:dyDescent="0.3">
      <c r="A10" s="134"/>
      <c r="B10" s="135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  <c r="Q10" s="39"/>
      <c r="R10" s="43"/>
      <c r="S10" s="37"/>
      <c r="T10" s="43"/>
      <c r="U10" s="43"/>
      <c r="V10" s="39"/>
      <c r="W10" s="43"/>
      <c r="X10" s="37"/>
    </row>
    <row r="11" spans="1:24" ht="13.5" thickBot="1" x14ac:dyDescent="0.3">
      <c r="A11" s="374"/>
      <c r="B11" s="376" t="s">
        <v>27</v>
      </c>
      <c r="C11" s="378" t="s">
        <v>134</v>
      </c>
      <c r="D11" s="380" t="s">
        <v>53</v>
      </c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2"/>
      <c r="P11" s="384" t="s">
        <v>30</v>
      </c>
    </row>
    <row r="12" spans="1:24" ht="13.5" thickBot="1" x14ac:dyDescent="0.3">
      <c r="A12" s="375"/>
      <c r="B12" s="377"/>
      <c r="C12" s="379"/>
      <c r="D12" s="138" t="s">
        <v>55</v>
      </c>
      <c r="E12" s="139" t="s">
        <v>56</v>
      </c>
      <c r="F12" s="139" t="s">
        <v>57</v>
      </c>
      <c r="G12" s="139" t="s">
        <v>58</v>
      </c>
      <c r="H12" s="139" t="s">
        <v>59</v>
      </c>
      <c r="I12" s="139" t="s">
        <v>60</v>
      </c>
      <c r="J12" s="139" t="s">
        <v>61</v>
      </c>
      <c r="K12" s="139" t="s">
        <v>62</v>
      </c>
      <c r="L12" s="139" t="s">
        <v>63</v>
      </c>
      <c r="M12" s="139" t="s">
        <v>64</v>
      </c>
      <c r="N12" s="139" t="s">
        <v>65</v>
      </c>
      <c r="O12" s="140" t="s">
        <v>66</v>
      </c>
      <c r="P12" s="385"/>
      <c r="Q12" s="41"/>
      <c r="R12" s="41"/>
      <c r="S12" s="41"/>
      <c r="T12" s="40"/>
      <c r="U12" s="40"/>
      <c r="V12" s="42"/>
      <c r="W12" s="40"/>
      <c r="X12" s="40"/>
    </row>
    <row r="13" spans="1:24" ht="12.75" x14ac:dyDescent="0.25">
      <c r="A13" s="141">
        <v>1000</v>
      </c>
      <c r="B13" s="156" t="s">
        <v>67</v>
      </c>
      <c r="C13" s="142">
        <f>SUM(C14:C15)</f>
        <v>38484693.399999999</v>
      </c>
      <c r="D13" s="142">
        <f t="shared" ref="D13:P13" si="0">SUM(D14:D15)</f>
        <v>3927001.7333333329</v>
      </c>
      <c r="E13" s="142">
        <f t="shared" si="0"/>
        <v>3927001.7333333329</v>
      </c>
      <c r="F13" s="142">
        <f t="shared" si="0"/>
        <v>3927001.7333333329</v>
      </c>
      <c r="G13" s="142">
        <f t="shared" si="0"/>
        <v>5585077.6222222224</v>
      </c>
      <c r="H13" s="142">
        <f t="shared" si="0"/>
        <v>5585077.6222222224</v>
      </c>
      <c r="I13" s="142">
        <f t="shared" si="0"/>
        <v>5585077.6222222224</v>
      </c>
      <c r="J13" s="142">
        <f t="shared" si="0"/>
        <v>1658075.888888889</v>
      </c>
      <c r="K13" s="142">
        <f t="shared" si="0"/>
        <v>1658075.888888889</v>
      </c>
      <c r="L13" s="142">
        <f t="shared" si="0"/>
        <v>1658075.888888889</v>
      </c>
      <c r="M13" s="142">
        <f t="shared" si="0"/>
        <v>1658075.888888889</v>
      </c>
      <c r="N13" s="142">
        <f t="shared" si="0"/>
        <v>1658075.888888889</v>
      </c>
      <c r="O13" s="142">
        <f t="shared" si="0"/>
        <v>1658075.888888889</v>
      </c>
      <c r="P13" s="142">
        <f t="shared" si="0"/>
        <v>38484693.399999999</v>
      </c>
    </row>
    <row r="14" spans="1:24" ht="12.75" x14ac:dyDescent="0.25">
      <c r="A14" s="144">
        <v>1001</v>
      </c>
      <c r="B14" s="157" t="s">
        <v>68</v>
      </c>
      <c r="C14" s="145">
        <f>'POA-02'!J20</f>
        <v>14922683</v>
      </c>
      <c r="D14" s="146">
        <v>0</v>
      </c>
      <c r="E14" s="146">
        <v>0</v>
      </c>
      <c r="F14" s="146">
        <f>'POA-02'!J18/6</f>
        <v>0</v>
      </c>
      <c r="G14" s="259">
        <f>'POA-02'!J18/6+'POA-02'!J19/9</f>
        <v>1658075.888888889</v>
      </c>
      <c r="H14" s="259">
        <f>'POA-02'!J18/6+'POA-02'!J19/9</f>
        <v>1658075.888888889</v>
      </c>
      <c r="I14" s="259">
        <f>'POA-02'!J18/6+'POA-02'!J19/9</f>
        <v>1658075.888888889</v>
      </c>
      <c r="J14" s="259">
        <f>'POA-02'!J18/6+'POA-02'!J19/9</f>
        <v>1658075.888888889</v>
      </c>
      <c r="K14" s="259">
        <f>'POA-02'!J18/6+'POA-02'!J19/9</f>
        <v>1658075.888888889</v>
      </c>
      <c r="L14" s="259">
        <f>'POA-02'!J19/9</f>
        <v>1658075.888888889</v>
      </c>
      <c r="M14" s="259">
        <f>'POA-02'!J19/9</f>
        <v>1658075.888888889</v>
      </c>
      <c r="N14" s="259">
        <f>'POA-02'!J19/9</f>
        <v>1658075.888888889</v>
      </c>
      <c r="O14" s="259">
        <f>'POA-02'!J19/9</f>
        <v>1658075.888888889</v>
      </c>
      <c r="P14" s="143">
        <f>SUM(D14:O14)</f>
        <v>14922683</v>
      </c>
      <c r="Q14" s="41"/>
      <c r="R14" s="41"/>
      <c r="S14" s="41"/>
      <c r="T14" s="40"/>
      <c r="U14" s="40"/>
      <c r="V14" s="42"/>
      <c r="W14" s="40"/>
      <c r="X14" s="40"/>
    </row>
    <row r="15" spans="1:24" ht="12.75" x14ac:dyDescent="0.25">
      <c r="A15" s="144">
        <v>1002</v>
      </c>
      <c r="B15" s="157" t="s">
        <v>69</v>
      </c>
      <c r="C15" s="146">
        <f>'POA-02'!J24</f>
        <v>23562010.399999999</v>
      </c>
      <c r="D15" s="200">
        <f>'POA-02'!J24/6</f>
        <v>3927001.7333333329</v>
      </c>
      <c r="E15" s="200">
        <f>'POA-02'!J24/6</f>
        <v>3927001.7333333329</v>
      </c>
      <c r="F15" s="200">
        <f>'POA-02'!J24/6</f>
        <v>3927001.7333333329</v>
      </c>
      <c r="G15" s="200">
        <f>'POA-02'!J24/6</f>
        <v>3927001.7333333329</v>
      </c>
      <c r="H15" s="200">
        <f>'POA-02'!J24/6</f>
        <v>3927001.7333333329</v>
      </c>
      <c r="I15" s="200">
        <f>'POA-02'!J24/6</f>
        <v>3927001.7333333329</v>
      </c>
      <c r="J15" s="200"/>
      <c r="K15" s="200"/>
      <c r="L15" s="200"/>
      <c r="M15" s="200"/>
      <c r="N15" s="200"/>
      <c r="O15" s="147"/>
      <c r="P15" s="143">
        <f>SUM(D15:O15)</f>
        <v>23562010.399999999</v>
      </c>
    </row>
    <row r="16" spans="1:24" ht="12.75" x14ac:dyDescent="0.25">
      <c r="A16" s="148">
        <v>2000</v>
      </c>
      <c r="B16" s="157" t="s">
        <v>70</v>
      </c>
      <c r="C16" s="143">
        <f>'POA-06'!D16</f>
        <v>35000000</v>
      </c>
      <c r="D16" s="143">
        <f t="shared" ref="D16:P16" si="1">+D17+D18+D22+D23+D27+D30+D34+D35+D36+D37+D38+D39+D40+D41+D42+D45+D46</f>
        <v>2916666.666666667</v>
      </c>
      <c r="E16" s="143">
        <f t="shared" si="1"/>
        <v>2916666.666666667</v>
      </c>
      <c r="F16" s="143">
        <f>+F17+F18+F22+F23+F27+F30+F34+F35+F36+F37+F38+F39+F40+F41+F42+F45+F46</f>
        <v>2916666.666666667</v>
      </c>
      <c r="G16" s="143">
        <f t="shared" si="1"/>
        <v>2916666.666666667</v>
      </c>
      <c r="H16" s="143">
        <f t="shared" si="1"/>
        <v>2916666.666666667</v>
      </c>
      <c r="I16" s="143">
        <f t="shared" si="1"/>
        <v>2916666.666666667</v>
      </c>
      <c r="J16" s="143">
        <f t="shared" si="1"/>
        <v>2916666.666666667</v>
      </c>
      <c r="K16" s="143">
        <f t="shared" si="1"/>
        <v>2916666.666666667</v>
      </c>
      <c r="L16" s="143">
        <f t="shared" si="1"/>
        <v>2916666.666666667</v>
      </c>
      <c r="M16" s="143">
        <f t="shared" si="1"/>
        <v>2916666.666666667</v>
      </c>
      <c r="N16" s="143">
        <f t="shared" si="1"/>
        <v>2916666.666666667</v>
      </c>
      <c r="O16" s="143">
        <f t="shared" si="1"/>
        <v>2916666.666666667</v>
      </c>
      <c r="P16" s="143">
        <f t="shared" si="1"/>
        <v>35000000</v>
      </c>
      <c r="Q16" s="41"/>
      <c r="R16" s="41"/>
      <c r="S16" s="41"/>
      <c r="T16" s="40"/>
      <c r="U16" s="40"/>
      <c r="V16" s="42"/>
      <c r="W16" s="40"/>
      <c r="X16" s="40"/>
    </row>
    <row r="17" spans="1:24" ht="12.75" x14ac:dyDescent="0.25">
      <c r="A17" s="144">
        <v>2001</v>
      </c>
      <c r="B17" s="157" t="s">
        <v>71</v>
      </c>
      <c r="C17" s="146">
        <f>'POA-04'!H24</f>
        <v>0</v>
      </c>
      <c r="D17" s="146">
        <v>0</v>
      </c>
      <c r="E17" s="146"/>
      <c r="F17" s="146"/>
      <c r="G17" s="146">
        <f>+C17</f>
        <v>0</v>
      </c>
      <c r="H17" s="146">
        <v>0</v>
      </c>
      <c r="I17" s="146"/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  <c r="P17" s="143">
        <f t="shared" ref="P17:P51" si="2">SUM(D17:O17)</f>
        <v>0</v>
      </c>
    </row>
    <row r="18" spans="1:24" ht="12.75" x14ac:dyDescent="0.25">
      <c r="A18" s="144">
        <v>2002</v>
      </c>
      <c r="B18" s="157" t="s">
        <v>139</v>
      </c>
      <c r="C18" s="146">
        <f>'POA-03'!I29</f>
        <v>0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3">
        <f t="shared" si="2"/>
        <v>0</v>
      </c>
      <c r="Q18" s="44"/>
      <c r="R18" s="44"/>
      <c r="S18" s="44"/>
      <c r="T18" s="44"/>
      <c r="U18" s="44"/>
      <c r="V18" s="44"/>
      <c r="W18" s="44"/>
      <c r="X18" s="44"/>
    </row>
    <row r="19" spans="1:24" ht="12.75" x14ac:dyDescent="0.25">
      <c r="A19" s="144" t="s">
        <v>73</v>
      </c>
      <c r="B19" s="157" t="s">
        <v>74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3">
        <f t="shared" si="2"/>
        <v>0</v>
      </c>
    </row>
    <row r="20" spans="1:24" ht="12.75" x14ac:dyDescent="0.25">
      <c r="A20" s="144" t="s">
        <v>75</v>
      </c>
      <c r="B20" s="157" t="s">
        <v>76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3">
        <f t="shared" si="2"/>
        <v>0</v>
      </c>
      <c r="Q20" s="41"/>
      <c r="R20" s="41"/>
      <c r="S20" s="41"/>
      <c r="T20" s="40"/>
      <c r="U20" s="40"/>
      <c r="V20" s="42"/>
      <c r="W20" s="40"/>
      <c r="X20" s="40"/>
    </row>
    <row r="21" spans="1:24" ht="12.75" x14ac:dyDescent="0.25">
      <c r="A21" s="144" t="s">
        <v>77</v>
      </c>
      <c r="B21" s="157" t="s">
        <v>78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3">
        <f t="shared" si="2"/>
        <v>0</v>
      </c>
    </row>
    <row r="22" spans="1:24" ht="12" customHeight="1" x14ac:dyDescent="0.25">
      <c r="A22" s="144">
        <v>2003</v>
      </c>
      <c r="B22" s="158" t="s">
        <v>79</v>
      </c>
      <c r="C22" s="145">
        <f>'POA-06'!D68</f>
        <v>0</v>
      </c>
      <c r="D22" s="146">
        <v>0</v>
      </c>
      <c r="E22" s="146"/>
      <c r="F22" s="146">
        <v>0</v>
      </c>
      <c r="G22" s="146">
        <v>0</v>
      </c>
      <c r="H22" s="146"/>
      <c r="I22" s="146">
        <v>0</v>
      </c>
      <c r="J22" s="146"/>
      <c r="K22" s="146">
        <v>0</v>
      </c>
      <c r="L22" s="146">
        <v>0</v>
      </c>
      <c r="M22" s="146">
        <v>0</v>
      </c>
      <c r="N22" s="146"/>
      <c r="O22" s="146">
        <v>0</v>
      </c>
      <c r="P22" s="143">
        <f t="shared" si="2"/>
        <v>0</v>
      </c>
    </row>
    <row r="23" spans="1:24" ht="12.75" x14ac:dyDescent="0.25">
      <c r="A23" s="144">
        <v>2004</v>
      </c>
      <c r="B23" s="157" t="s">
        <v>80</v>
      </c>
      <c r="C23" s="145">
        <f>'POA-06'!D69</f>
        <v>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3">
        <f t="shared" si="2"/>
        <v>0</v>
      </c>
      <c r="Q23" s="41"/>
      <c r="R23" s="41"/>
      <c r="S23" s="41"/>
      <c r="T23" s="40"/>
      <c r="U23" s="40"/>
      <c r="V23" s="42"/>
      <c r="W23" s="40"/>
      <c r="X23" s="40"/>
    </row>
    <row r="24" spans="1:24" ht="12.75" x14ac:dyDescent="0.25">
      <c r="A24" s="144" t="s">
        <v>81</v>
      </c>
      <c r="B24" s="157" t="s">
        <v>82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3">
        <f t="shared" si="2"/>
        <v>0</v>
      </c>
    </row>
    <row r="25" spans="1:24" ht="12.75" x14ac:dyDescent="0.25">
      <c r="A25" s="144" t="s">
        <v>83</v>
      </c>
      <c r="B25" s="157" t="s">
        <v>84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3">
        <f t="shared" si="2"/>
        <v>0</v>
      </c>
    </row>
    <row r="26" spans="1:24" ht="12.75" x14ac:dyDescent="0.25">
      <c r="A26" s="144" t="s">
        <v>85</v>
      </c>
      <c r="B26" s="157" t="s">
        <v>86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3">
        <f t="shared" si="2"/>
        <v>0</v>
      </c>
    </row>
    <row r="27" spans="1:24" ht="12.75" x14ac:dyDescent="0.25">
      <c r="A27" s="144">
        <v>2005</v>
      </c>
      <c r="B27" s="157" t="s">
        <v>87</v>
      </c>
      <c r="C27" s="145">
        <f>'POA-06'!D70</f>
        <v>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3">
        <f t="shared" si="2"/>
        <v>0</v>
      </c>
      <c r="Q27" s="41"/>
      <c r="R27" s="41"/>
      <c r="S27" s="41"/>
      <c r="T27" s="40"/>
      <c r="U27" s="40"/>
      <c r="V27" s="42"/>
      <c r="W27" s="40"/>
      <c r="X27" s="40"/>
    </row>
    <row r="28" spans="1:24" ht="12.75" x14ac:dyDescent="0.25">
      <c r="A28" s="144" t="s">
        <v>88</v>
      </c>
      <c r="B28" s="157" t="s">
        <v>89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3">
        <f t="shared" si="2"/>
        <v>0</v>
      </c>
    </row>
    <row r="29" spans="1:24" ht="12.75" x14ac:dyDescent="0.25">
      <c r="A29" s="144" t="s">
        <v>90</v>
      </c>
      <c r="B29" s="157" t="s">
        <v>91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3">
        <f t="shared" si="2"/>
        <v>0</v>
      </c>
    </row>
    <row r="30" spans="1:24" ht="12.75" x14ac:dyDescent="0.25">
      <c r="A30" s="144">
        <v>2006</v>
      </c>
      <c r="B30" s="157" t="s">
        <v>92</v>
      </c>
      <c r="C30" s="149">
        <f>+C31+C32</f>
        <v>25000000</v>
      </c>
      <c r="D30" s="146">
        <f>+D31+D32</f>
        <v>2083333.3333333335</v>
      </c>
      <c r="E30" s="146">
        <f t="shared" ref="E30:O30" si="3">+E31+E32</f>
        <v>2083333.3333333335</v>
      </c>
      <c r="F30" s="146">
        <f t="shared" si="3"/>
        <v>2083333.3333333335</v>
      </c>
      <c r="G30" s="146">
        <f t="shared" si="3"/>
        <v>2083333.3333333335</v>
      </c>
      <c r="H30" s="146">
        <f t="shared" si="3"/>
        <v>2083333.3333333335</v>
      </c>
      <c r="I30" s="146">
        <f t="shared" si="3"/>
        <v>2083333.3333333335</v>
      </c>
      <c r="J30" s="146">
        <f t="shared" si="3"/>
        <v>2083333.3333333335</v>
      </c>
      <c r="K30" s="146">
        <f t="shared" si="3"/>
        <v>2083333.3333333335</v>
      </c>
      <c r="L30" s="146">
        <f t="shared" si="3"/>
        <v>2083333.3333333335</v>
      </c>
      <c r="M30" s="146">
        <f t="shared" si="3"/>
        <v>2083333.3333333335</v>
      </c>
      <c r="N30" s="146">
        <f t="shared" si="3"/>
        <v>2083333.3333333335</v>
      </c>
      <c r="O30" s="146">
        <f t="shared" si="3"/>
        <v>2083333.3333333335</v>
      </c>
      <c r="P30" s="143">
        <f t="shared" si="2"/>
        <v>25000000</v>
      </c>
    </row>
    <row r="31" spans="1:24" ht="12.75" x14ac:dyDescent="0.25">
      <c r="A31" s="144" t="s">
        <v>93</v>
      </c>
      <c r="B31" s="157" t="s">
        <v>94</v>
      </c>
      <c r="C31" s="150">
        <f>'POA-06'!D27</f>
        <v>15000000</v>
      </c>
      <c r="D31" s="146">
        <f>'POA-06'!D27/12</f>
        <v>1250000</v>
      </c>
      <c r="E31" s="146">
        <f>'POA-06'!D27/12</f>
        <v>1250000</v>
      </c>
      <c r="F31" s="146">
        <f>'POA-06'!D27/12</f>
        <v>1250000</v>
      </c>
      <c r="G31" s="146">
        <f>'POA-06'!D27/12</f>
        <v>1250000</v>
      </c>
      <c r="H31" s="146">
        <f>'POA-06'!D27/12</f>
        <v>1250000</v>
      </c>
      <c r="I31" s="146">
        <f>'POA-06'!D27/12</f>
        <v>1250000</v>
      </c>
      <c r="J31" s="146">
        <f>'POA-06'!D27/12</f>
        <v>1250000</v>
      </c>
      <c r="K31" s="146">
        <f>'POA-06'!D27/12</f>
        <v>1250000</v>
      </c>
      <c r="L31" s="146">
        <f>'POA-06'!D27/12</f>
        <v>1250000</v>
      </c>
      <c r="M31" s="146">
        <f>'POA-06'!D27/12</f>
        <v>1250000</v>
      </c>
      <c r="N31" s="146">
        <f>'POA-06'!D27/12</f>
        <v>1250000</v>
      </c>
      <c r="O31" s="146">
        <f>'POA-06'!D27/12</f>
        <v>1250000</v>
      </c>
      <c r="P31" s="143">
        <f t="shared" si="2"/>
        <v>15000000</v>
      </c>
    </row>
    <row r="32" spans="1:24" ht="12.75" x14ac:dyDescent="0.25">
      <c r="A32" s="144" t="s">
        <v>95</v>
      </c>
      <c r="B32" s="159" t="s">
        <v>155</v>
      </c>
      <c r="C32" s="150">
        <f>'POA-06'!D26</f>
        <v>10000000</v>
      </c>
      <c r="D32" s="146">
        <f>'POA-06'!D26/12</f>
        <v>833333.33333333337</v>
      </c>
      <c r="E32" s="146">
        <f>'POA-06'!D26/12</f>
        <v>833333.33333333337</v>
      </c>
      <c r="F32" s="146">
        <f>'POA-06'!D26/12</f>
        <v>833333.33333333337</v>
      </c>
      <c r="G32" s="146">
        <f>'POA-06'!D26/12</f>
        <v>833333.33333333337</v>
      </c>
      <c r="H32" s="146">
        <f>'POA-06'!D26/12</f>
        <v>833333.33333333337</v>
      </c>
      <c r="I32" s="146">
        <f>'POA-06'!D26/12</f>
        <v>833333.33333333337</v>
      </c>
      <c r="J32" s="146">
        <f>'POA-06'!D26/12</f>
        <v>833333.33333333337</v>
      </c>
      <c r="K32" s="146">
        <f>'POA-06'!D26/12</f>
        <v>833333.33333333337</v>
      </c>
      <c r="L32" s="146">
        <f>'POA-06'!D26/12</f>
        <v>833333.33333333337</v>
      </c>
      <c r="M32" s="146">
        <f>'POA-06'!D26/12</f>
        <v>833333.33333333337</v>
      </c>
      <c r="N32" s="146">
        <f>'POA-06'!D26/12</f>
        <v>833333.33333333337</v>
      </c>
      <c r="O32" s="146">
        <f>'POA-06'!D26/12</f>
        <v>833333.33333333337</v>
      </c>
      <c r="P32" s="143">
        <f t="shared" si="2"/>
        <v>10000000</v>
      </c>
    </row>
    <row r="33" spans="1:16" ht="11.25" customHeight="1" x14ac:dyDescent="0.25">
      <c r="A33" s="144" t="s">
        <v>96</v>
      </c>
      <c r="B33" s="157" t="s">
        <v>97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3">
        <f t="shared" si="2"/>
        <v>0</v>
      </c>
    </row>
    <row r="34" spans="1:16" ht="12.75" x14ac:dyDescent="0.25">
      <c r="A34" s="144">
        <v>2007</v>
      </c>
      <c r="B34" s="159" t="s">
        <v>138</v>
      </c>
      <c r="C34" s="145">
        <v>0</v>
      </c>
      <c r="D34" s="146">
        <v>0</v>
      </c>
      <c r="E34" s="146">
        <v>0</v>
      </c>
      <c r="F34" s="146">
        <v>0</v>
      </c>
      <c r="G34" s="146"/>
      <c r="H34" s="146"/>
      <c r="I34" s="146">
        <v>0</v>
      </c>
      <c r="J34" s="146"/>
      <c r="K34" s="146">
        <v>0</v>
      </c>
      <c r="L34" s="146">
        <v>0</v>
      </c>
      <c r="M34" s="146">
        <v>0</v>
      </c>
      <c r="N34" s="146"/>
      <c r="O34" s="146"/>
      <c r="P34" s="143">
        <f t="shared" si="2"/>
        <v>0</v>
      </c>
    </row>
    <row r="35" spans="1:16" ht="12.75" customHeight="1" x14ac:dyDescent="0.25">
      <c r="A35" s="144">
        <v>2008</v>
      </c>
      <c r="B35" s="159" t="s">
        <v>154</v>
      </c>
      <c r="C35" s="145"/>
      <c r="D35" s="146">
        <v>0</v>
      </c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3">
        <f t="shared" si="2"/>
        <v>0</v>
      </c>
    </row>
    <row r="36" spans="1:16" ht="12.75" x14ac:dyDescent="0.25">
      <c r="A36" s="144">
        <v>2009</v>
      </c>
      <c r="B36" s="157" t="s">
        <v>100</v>
      </c>
      <c r="C36" s="145">
        <f>'POA-06'!D74</f>
        <v>0</v>
      </c>
      <c r="D36" s="146">
        <v>0</v>
      </c>
      <c r="E36" s="146">
        <v>0</v>
      </c>
      <c r="F36" s="146"/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0</v>
      </c>
      <c r="N36" s="146">
        <v>0</v>
      </c>
      <c r="O36" s="146">
        <v>0</v>
      </c>
      <c r="P36" s="143">
        <f t="shared" si="2"/>
        <v>0</v>
      </c>
    </row>
    <row r="37" spans="1:16" ht="12.75" x14ac:dyDescent="0.25">
      <c r="A37" s="144">
        <v>2010</v>
      </c>
      <c r="B37" s="159" t="s">
        <v>153</v>
      </c>
      <c r="C37" s="145">
        <f>'POA-06'!D75</f>
        <v>0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3">
        <f t="shared" si="2"/>
        <v>0</v>
      </c>
    </row>
    <row r="38" spans="1:16" ht="12.75" x14ac:dyDescent="0.25">
      <c r="A38" s="144">
        <v>2011</v>
      </c>
      <c r="B38" s="157" t="s">
        <v>102</v>
      </c>
      <c r="C38" s="145"/>
      <c r="D38" s="146"/>
      <c r="E38" s="146"/>
      <c r="F38" s="146"/>
      <c r="G38" s="146"/>
      <c r="H38" s="146"/>
      <c r="I38" s="151"/>
      <c r="J38" s="146"/>
      <c r="K38" s="146"/>
      <c r="L38" s="146"/>
      <c r="M38" s="146"/>
      <c r="N38" s="146"/>
      <c r="O38" s="146"/>
      <c r="P38" s="143">
        <f t="shared" si="2"/>
        <v>0</v>
      </c>
    </row>
    <row r="39" spans="1:16" ht="12.75" customHeight="1" x14ac:dyDescent="0.25">
      <c r="A39" s="144">
        <v>2012</v>
      </c>
      <c r="B39" s="158" t="s">
        <v>103</v>
      </c>
      <c r="C39" s="145">
        <f>'POA-06'!D77</f>
        <v>0</v>
      </c>
      <c r="D39" s="146">
        <v>0</v>
      </c>
      <c r="E39" s="146"/>
      <c r="F39" s="146">
        <v>0</v>
      </c>
      <c r="G39" s="146">
        <v>0</v>
      </c>
      <c r="H39" s="146"/>
      <c r="I39" s="146">
        <v>0</v>
      </c>
      <c r="J39" s="146">
        <v>0</v>
      </c>
      <c r="K39" s="146"/>
      <c r="L39" s="146">
        <v>0</v>
      </c>
      <c r="M39" s="146">
        <v>0</v>
      </c>
      <c r="N39" s="146"/>
      <c r="O39" s="146">
        <v>0</v>
      </c>
      <c r="P39" s="143">
        <f t="shared" si="2"/>
        <v>0</v>
      </c>
    </row>
    <row r="40" spans="1:16" ht="12.75" x14ac:dyDescent="0.25">
      <c r="A40" s="144">
        <v>2013</v>
      </c>
      <c r="B40" s="157" t="s">
        <v>104</v>
      </c>
      <c r="C40" s="145"/>
      <c r="D40" s="146">
        <v>0</v>
      </c>
      <c r="E40" s="146"/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3">
        <f t="shared" si="2"/>
        <v>0</v>
      </c>
    </row>
    <row r="41" spans="1:16" ht="12.75" x14ac:dyDescent="0.25">
      <c r="A41" s="144">
        <v>2014</v>
      </c>
      <c r="B41" s="157" t="s">
        <v>105</v>
      </c>
      <c r="C41" s="145">
        <f>'POA-06'!D79</f>
        <v>0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3">
        <f t="shared" si="2"/>
        <v>0</v>
      </c>
    </row>
    <row r="42" spans="1:16" ht="12.75" x14ac:dyDescent="0.25">
      <c r="A42" s="144">
        <v>2015</v>
      </c>
      <c r="B42" s="157" t="s">
        <v>106</v>
      </c>
      <c r="C42" s="145">
        <f>'POA-06'!D30</f>
        <v>10000000</v>
      </c>
      <c r="D42" s="146">
        <f>'POA-06'!D32/12</f>
        <v>833333.33333333337</v>
      </c>
      <c r="E42" s="146">
        <f>'POA-06'!D32/12</f>
        <v>833333.33333333337</v>
      </c>
      <c r="F42" s="146">
        <f>'POA-06'!D32/12</f>
        <v>833333.33333333337</v>
      </c>
      <c r="G42" s="146">
        <f>'POA-06'!D32/12</f>
        <v>833333.33333333337</v>
      </c>
      <c r="H42" s="146">
        <f>'POA-06'!D32/12</f>
        <v>833333.33333333337</v>
      </c>
      <c r="I42" s="146">
        <f>'POA-06'!D32/12</f>
        <v>833333.33333333337</v>
      </c>
      <c r="J42" s="146">
        <f>'POA-06'!D32/12</f>
        <v>833333.33333333337</v>
      </c>
      <c r="K42" s="146">
        <f>'POA-06'!D32/12</f>
        <v>833333.33333333337</v>
      </c>
      <c r="L42" s="146">
        <f>'POA-06'!D32/12</f>
        <v>833333.33333333337</v>
      </c>
      <c r="M42" s="146">
        <f>'POA-06'!D32/12</f>
        <v>833333.33333333337</v>
      </c>
      <c r="N42" s="146">
        <f>'POA-06'!D32/12</f>
        <v>833333.33333333337</v>
      </c>
      <c r="O42" s="146">
        <f>'POA-06'!D32/12</f>
        <v>833333.33333333337</v>
      </c>
      <c r="P42" s="143">
        <f t="shared" si="2"/>
        <v>10000000</v>
      </c>
    </row>
    <row r="43" spans="1:16" ht="12.75" x14ac:dyDescent="0.25">
      <c r="A43" s="144" t="s">
        <v>107</v>
      </c>
      <c r="B43" s="157" t="s">
        <v>108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3">
        <f t="shared" si="2"/>
        <v>0</v>
      </c>
    </row>
    <row r="44" spans="1:16" ht="12.75" x14ac:dyDescent="0.25">
      <c r="A44" s="144" t="s">
        <v>109</v>
      </c>
      <c r="B44" s="157" t="s">
        <v>110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3">
        <f t="shared" si="2"/>
        <v>0</v>
      </c>
    </row>
    <row r="45" spans="1:16" ht="12.75" x14ac:dyDescent="0.25">
      <c r="A45" s="144">
        <v>2016</v>
      </c>
      <c r="B45" s="157" t="s">
        <v>111</v>
      </c>
      <c r="C45" s="146">
        <f>'POA-06'!D81</f>
        <v>0</v>
      </c>
      <c r="D45" s="146">
        <v>0</v>
      </c>
      <c r="E45" s="146">
        <v>0</v>
      </c>
      <c r="F45" s="146">
        <v>0</v>
      </c>
      <c r="G45" s="146">
        <v>0</v>
      </c>
      <c r="H45" s="146"/>
      <c r="I45" s="146">
        <v>0</v>
      </c>
      <c r="J45" s="146"/>
      <c r="K45" s="146">
        <v>0</v>
      </c>
      <c r="L45" s="146">
        <v>0</v>
      </c>
      <c r="M45" s="146">
        <v>0</v>
      </c>
      <c r="N45" s="146">
        <v>0</v>
      </c>
      <c r="O45" s="146"/>
      <c r="P45" s="143">
        <f t="shared" si="2"/>
        <v>0</v>
      </c>
    </row>
    <row r="46" spans="1:16" ht="12.75" x14ac:dyDescent="0.25">
      <c r="A46" s="144">
        <v>2017</v>
      </c>
      <c r="B46" s="157" t="s">
        <v>112</v>
      </c>
      <c r="C46" s="146">
        <v>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3">
        <f t="shared" si="2"/>
        <v>0</v>
      </c>
    </row>
    <row r="47" spans="1:16" ht="12.75" x14ac:dyDescent="0.25">
      <c r="A47" s="148">
        <v>3000</v>
      </c>
      <c r="B47" s="157" t="s">
        <v>113</v>
      </c>
      <c r="C47" s="143">
        <v>0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>
        <f t="shared" si="2"/>
        <v>0</v>
      </c>
    </row>
    <row r="48" spans="1:16" ht="12.75" x14ac:dyDescent="0.25">
      <c r="A48" s="148">
        <v>4000</v>
      </c>
      <c r="B48" s="157" t="s">
        <v>114</v>
      </c>
      <c r="C48" s="146">
        <f>'POA-05'!C21</f>
        <v>22920253.100000001</v>
      </c>
      <c r="D48" s="143">
        <v>0</v>
      </c>
      <c r="E48" s="146"/>
      <c r="F48" s="146"/>
      <c r="G48" s="146"/>
      <c r="H48" s="146"/>
      <c r="I48" s="146">
        <f>'POA-05'!C21</f>
        <v>22920253.100000001</v>
      </c>
      <c r="J48" s="146"/>
      <c r="K48" s="146"/>
      <c r="L48" s="146"/>
      <c r="M48" s="146"/>
      <c r="N48" s="146"/>
      <c r="O48" s="143"/>
      <c r="P48" s="143">
        <f t="shared" si="2"/>
        <v>22920253.100000001</v>
      </c>
    </row>
    <row r="49" spans="1:16" ht="12.75" x14ac:dyDescent="0.25">
      <c r="A49" s="148">
        <v>5000</v>
      </c>
      <c r="B49" s="157" t="s">
        <v>115</v>
      </c>
      <c r="C49" s="146">
        <f>'POA-05'!C19</f>
        <v>33991965</v>
      </c>
      <c r="D49" s="143">
        <v>0</v>
      </c>
      <c r="E49" s="143">
        <v>0</v>
      </c>
      <c r="F49" s="146">
        <f>'POA-05'!C19/10</f>
        <v>3399196.5</v>
      </c>
      <c r="G49" s="146">
        <f>'POA-05'!C19/10</f>
        <v>3399196.5</v>
      </c>
      <c r="H49" s="146">
        <f>'POA-05'!C19/10</f>
        <v>3399196.5</v>
      </c>
      <c r="I49" s="150">
        <f>'POA-05'!C19/10</f>
        <v>3399196.5</v>
      </c>
      <c r="J49" s="146">
        <f>'POA-05'!C19/10</f>
        <v>3399196.5</v>
      </c>
      <c r="K49" s="146">
        <f>'POA-05'!C19/10</f>
        <v>3399196.5</v>
      </c>
      <c r="L49" s="146">
        <f>'POA-05'!C19/10</f>
        <v>3399196.5</v>
      </c>
      <c r="M49" s="146">
        <f>'POA-05'!C19/10</f>
        <v>3399196.5</v>
      </c>
      <c r="N49" s="146">
        <f>'POA-05'!C19/10</f>
        <v>3399196.5</v>
      </c>
      <c r="O49" s="146">
        <f>'POA-05'!C19/10</f>
        <v>3399196.5</v>
      </c>
      <c r="P49" s="143">
        <f t="shared" si="2"/>
        <v>33991965</v>
      </c>
    </row>
    <row r="50" spans="1:16" ht="12.75" x14ac:dyDescent="0.25">
      <c r="A50" s="148">
        <v>6000</v>
      </c>
      <c r="B50" s="157" t="s">
        <v>116</v>
      </c>
      <c r="C50" s="149">
        <v>0</v>
      </c>
      <c r="D50" s="143"/>
      <c r="E50" s="143">
        <v>0</v>
      </c>
      <c r="F50" s="143"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/>
      <c r="P50" s="143">
        <f t="shared" si="2"/>
        <v>0</v>
      </c>
    </row>
    <row r="51" spans="1:16" ht="12.75" x14ac:dyDescent="0.25">
      <c r="A51" s="148">
        <v>7000</v>
      </c>
      <c r="B51" s="157" t="s">
        <v>117</v>
      </c>
      <c r="C51" s="149"/>
      <c r="D51" s="143">
        <v>0</v>
      </c>
      <c r="E51" s="143"/>
      <c r="F51" s="143"/>
      <c r="G51" s="143"/>
      <c r="H51" s="143">
        <v>0</v>
      </c>
      <c r="I51" s="143"/>
      <c r="J51" s="143">
        <v>0</v>
      </c>
      <c r="K51" s="143"/>
      <c r="L51" s="143">
        <v>0</v>
      </c>
      <c r="M51" s="143"/>
      <c r="N51" s="143"/>
      <c r="O51" s="143"/>
      <c r="P51" s="143">
        <f t="shared" si="2"/>
        <v>0</v>
      </c>
    </row>
    <row r="52" spans="1:16" ht="12.75" x14ac:dyDescent="0.25">
      <c r="A52" s="152"/>
      <c r="B52" s="152" t="s">
        <v>30</v>
      </c>
      <c r="C52" s="149">
        <f>+C13+C16+C47+C48+C49+C50+C51</f>
        <v>130396911.5</v>
      </c>
      <c r="D52" s="149">
        <f t="shared" ref="D52:O52" si="4">+D13+D16+D47+D48+D49+D50+D51</f>
        <v>6843668.4000000004</v>
      </c>
      <c r="E52" s="149">
        <f t="shared" si="4"/>
        <v>6843668.4000000004</v>
      </c>
      <c r="F52" s="149">
        <f t="shared" si="4"/>
        <v>10242864.9</v>
      </c>
      <c r="G52" s="149">
        <f t="shared" si="4"/>
        <v>11900940.78888889</v>
      </c>
      <c r="H52" s="149">
        <f t="shared" si="4"/>
        <v>11900940.78888889</v>
      </c>
      <c r="I52" s="149">
        <f t="shared" si="4"/>
        <v>34821193.888888896</v>
      </c>
      <c r="J52" s="149">
        <f t="shared" si="4"/>
        <v>7973939.055555556</v>
      </c>
      <c r="K52" s="149">
        <f t="shared" si="4"/>
        <v>7973939.055555556</v>
      </c>
      <c r="L52" s="149">
        <f t="shared" si="4"/>
        <v>7973939.055555556</v>
      </c>
      <c r="M52" s="149">
        <f t="shared" si="4"/>
        <v>7973939.055555556</v>
      </c>
      <c r="N52" s="149">
        <f t="shared" si="4"/>
        <v>7973939.055555556</v>
      </c>
      <c r="O52" s="149">
        <f t="shared" si="4"/>
        <v>7973939.055555556</v>
      </c>
      <c r="P52" s="149">
        <f>+P13+P16+P48+P49</f>
        <v>130396911.5</v>
      </c>
    </row>
    <row r="54" spans="1:16" x14ac:dyDescent="0.15">
      <c r="C54" s="21"/>
      <c r="O54" s="154"/>
    </row>
    <row r="56" spans="1:16" x14ac:dyDescent="0.15">
      <c r="C56" s="21"/>
    </row>
    <row r="58" spans="1:16" x14ac:dyDescent="0.15">
      <c r="C58" s="21"/>
      <c r="E58" s="21"/>
    </row>
  </sheetData>
  <mergeCells count="21">
    <mergeCell ref="A11:A12"/>
    <mergeCell ref="B11:B12"/>
    <mergeCell ref="C11:C12"/>
    <mergeCell ref="D11:O11"/>
    <mergeCell ref="A9:P9"/>
    <mergeCell ref="P11:P12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E49" sqref="E49"/>
    </sheetView>
  </sheetViews>
  <sheetFormatPr baseColWidth="10" defaultRowHeight="12.75" x14ac:dyDescent="0.2"/>
  <cols>
    <col min="1" max="1" width="7.42578125" customWidth="1"/>
    <col min="2" max="2" width="27.7109375" customWidth="1"/>
    <col min="3" max="3" width="15.140625" customWidth="1"/>
    <col min="4" max="4" width="14.5703125" customWidth="1"/>
    <col min="5" max="5" width="14.28515625" customWidth="1"/>
    <col min="6" max="6" width="14.5703125" customWidth="1"/>
    <col min="7" max="7" width="14.28515625" customWidth="1"/>
    <col min="8" max="8" width="14.140625" customWidth="1"/>
    <col min="9" max="9" width="15.42578125" customWidth="1"/>
    <col min="10" max="10" width="10" customWidth="1"/>
  </cols>
  <sheetData>
    <row r="1" spans="1:10" ht="12.75" customHeight="1" x14ac:dyDescent="0.2">
      <c r="A1" s="316"/>
      <c r="B1" s="317"/>
      <c r="C1" s="302" t="s">
        <v>171</v>
      </c>
      <c r="D1" s="302"/>
      <c r="E1" s="302"/>
      <c r="F1" s="302"/>
      <c r="G1" s="302"/>
      <c r="H1" s="277" t="s">
        <v>160</v>
      </c>
      <c r="I1" s="277"/>
      <c r="J1" s="185"/>
    </row>
    <row r="2" spans="1:10" ht="12.75" customHeight="1" x14ac:dyDescent="0.2">
      <c r="A2" s="318"/>
      <c r="B2" s="319"/>
      <c r="C2" s="303"/>
      <c r="D2" s="303"/>
      <c r="E2" s="303"/>
      <c r="F2" s="303"/>
      <c r="G2" s="303"/>
      <c r="H2" s="277" t="s">
        <v>161</v>
      </c>
      <c r="I2" s="277"/>
      <c r="J2" s="185"/>
    </row>
    <row r="3" spans="1:10" ht="12.75" customHeight="1" x14ac:dyDescent="0.2">
      <c r="A3" s="318"/>
      <c r="B3" s="319"/>
      <c r="C3" s="303"/>
      <c r="D3" s="303"/>
      <c r="E3" s="303"/>
      <c r="F3" s="303"/>
      <c r="G3" s="303"/>
      <c r="H3" s="277" t="s">
        <v>162</v>
      </c>
      <c r="I3" s="277"/>
      <c r="J3" s="185"/>
    </row>
    <row r="4" spans="1:10" ht="12.75" customHeight="1" x14ac:dyDescent="0.2">
      <c r="A4" s="318"/>
      <c r="B4" s="319"/>
      <c r="C4" s="303"/>
      <c r="D4" s="303"/>
      <c r="E4" s="303"/>
      <c r="F4" s="303"/>
      <c r="G4" s="303"/>
      <c r="H4" s="277" t="s">
        <v>172</v>
      </c>
      <c r="I4" s="277"/>
      <c r="J4" s="185"/>
    </row>
    <row r="5" spans="1:10" ht="12.75" customHeight="1" x14ac:dyDescent="0.2">
      <c r="A5" s="318"/>
      <c r="B5" s="319"/>
      <c r="C5" s="303"/>
      <c r="D5" s="303"/>
      <c r="E5" s="303"/>
      <c r="F5" s="303"/>
      <c r="G5" s="303"/>
      <c r="H5" s="278" t="s">
        <v>148</v>
      </c>
      <c r="I5" s="278"/>
      <c r="J5" s="186"/>
    </row>
    <row r="6" spans="1:10" ht="13.5" customHeight="1" x14ac:dyDescent="0.2">
      <c r="A6" s="318"/>
      <c r="B6" s="319"/>
      <c r="C6" s="279" t="s">
        <v>163</v>
      </c>
      <c r="D6" s="279"/>
      <c r="E6" s="279" t="s">
        <v>164</v>
      </c>
      <c r="F6" s="279"/>
      <c r="G6" s="279"/>
      <c r="H6" s="279" t="s">
        <v>165</v>
      </c>
      <c r="I6" s="279"/>
      <c r="J6" s="187"/>
    </row>
    <row r="7" spans="1:10" ht="13.5" customHeight="1" x14ac:dyDescent="0.25">
      <c r="A7" s="318"/>
      <c r="B7" s="319"/>
      <c r="C7" s="396" t="s">
        <v>166</v>
      </c>
      <c r="D7" s="396"/>
      <c r="E7" s="279" t="s">
        <v>167</v>
      </c>
      <c r="F7" s="279"/>
      <c r="G7" s="279"/>
      <c r="H7" s="279" t="s">
        <v>169</v>
      </c>
      <c r="I7" s="279"/>
      <c r="J7" s="188"/>
    </row>
    <row r="8" spans="1:10" ht="13.5" x14ac:dyDescent="0.25">
      <c r="A8" s="320"/>
      <c r="B8" s="321"/>
      <c r="C8" s="396"/>
      <c r="D8" s="396"/>
      <c r="E8" s="279" t="s">
        <v>168</v>
      </c>
      <c r="F8" s="279"/>
      <c r="G8" s="279"/>
      <c r="H8" s="279" t="s">
        <v>170</v>
      </c>
      <c r="I8" s="279"/>
      <c r="J8" s="188"/>
    </row>
    <row r="9" spans="1:10" x14ac:dyDescent="0.2">
      <c r="A9" s="395" t="s">
        <v>120</v>
      </c>
      <c r="B9" s="395"/>
      <c r="C9" s="395"/>
      <c r="D9" s="395"/>
      <c r="E9" s="395"/>
      <c r="F9" s="395"/>
      <c r="G9" s="395"/>
      <c r="H9" s="395"/>
      <c r="I9" s="395"/>
    </row>
    <row r="10" spans="1:10" ht="13.5" thickBot="1" x14ac:dyDescent="0.25">
      <c r="A10" s="20"/>
      <c r="B10" s="21"/>
      <c r="C10" s="22"/>
      <c r="D10" s="22"/>
      <c r="E10" s="22"/>
      <c r="F10" s="22"/>
      <c r="G10" s="22"/>
      <c r="H10" s="22"/>
      <c r="I10" s="23"/>
    </row>
    <row r="11" spans="1:10" ht="13.5" thickBot="1" x14ac:dyDescent="0.25">
      <c r="A11" s="389"/>
      <c r="B11" s="391" t="s">
        <v>27</v>
      </c>
      <c r="C11" s="386" t="s">
        <v>140</v>
      </c>
      <c r="D11" s="387"/>
      <c r="E11" s="387"/>
      <c r="F11" s="387"/>
      <c r="G11" s="387"/>
      <c r="H11" s="388"/>
      <c r="I11" s="393" t="s">
        <v>30</v>
      </c>
    </row>
    <row r="12" spans="1:10" ht="13.5" thickBot="1" x14ac:dyDescent="0.25">
      <c r="A12" s="390"/>
      <c r="B12" s="392"/>
      <c r="C12" s="203" t="s">
        <v>141</v>
      </c>
      <c r="D12" s="203" t="s">
        <v>142</v>
      </c>
      <c r="E12" s="203" t="s">
        <v>143</v>
      </c>
      <c r="F12" s="203" t="s">
        <v>144</v>
      </c>
      <c r="G12" s="203" t="s">
        <v>145</v>
      </c>
      <c r="H12" s="264" t="s">
        <v>146</v>
      </c>
      <c r="I12" s="394"/>
    </row>
    <row r="13" spans="1:10" x14ac:dyDescent="0.2">
      <c r="A13" s="32">
        <v>1000</v>
      </c>
      <c r="B13" s="33" t="s">
        <v>67</v>
      </c>
      <c r="C13" s="194">
        <f t="shared" ref="C13:H13" si="0">SUM(C14:C15)</f>
        <v>7461341.5</v>
      </c>
      <c r="D13" s="194">
        <f t="shared" si="0"/>
        <v>5890502.5999999996</v>
      </c>
      <c r="E13" s="194">
        <f t="shared" si="0"/>
        <v>5890502.5999999996</v>
      </c>
      <c r="F13" s="194">
        <f t="shared" si="0"/>
        <v>5890502.5999999996</v>
      </c>
      <c r="G13" s="194">
        <f t="shared" si="0"/>
        <v>7461341.5</v>
      </c>
      <c r="H13" s="194">
        <f t="shared" si="0"/>
        <v>5890502.5999999996</v>
      </c>
      <c r="I13" s="195">
        <f t="shared" ref="I13:I29" si="1">SUM(C13:H13)</f>
        <v>38484693.399999999</v>
      </c>
    </row>
    <row r="14" spans="1:10" x14ac:dyDescent="0.2">
      <c r="A14" s="24">
        <v>1001</v>
      </c>
      <c r="B14" s="24" t="s">
        <v>68</v>
      </c>
      <c r="C14" s="193">
        <f>'POA-02'!J19/2</f>
        <v>7461341.5</v>
      </c>
      <c r="D14" s="193">
        <f>'POA-02'!J18/3</f>
        <v>0</v>
      </c>
      <c r="E14" s="193"/>
      <c r="F14" s="193">
        <f>'POA-02'!J18/3</f>
        <v>0</v>
      </c>
      <c r="G14" s="193">
        <f>'POA-02'!J19/2</f>
        <v>7461341.5</v>
      </c>
      <c r="H14" s="193">
        <f>'POA-02'!J18/3</f>
        <v>0</v>
      </c>
      <c r="I14" s="195">
        <f t="shared" si="1"/>
        <v>14922683</v>
      </c>
    </row>
    <row r="15" spans="1:10" x14ac:dyDescent="0.2">
      <c r="A15" s="24">
        <v>1002</v>
      </c>
      <c r="B15" s="24" t="s">
        <v>69</v>
      </c>
      <c r="C15" s="193"/>
      <c r="D15" s="193">
        <f>'POA-02'!J22/4</f>
        <v>5890502.5999999996</v>
      </c>
      <c r="E15" s="193">
        <f>'POA-02'!J22/4</f>
        <v>5890502.5999999996</v>
      </c>
      <c r="F15" s="193">
        <f>'POA-02'!J22/4</f>
        <v>5890502.5999999996</v>
      </c>
      <c r="G15" s="193"/>
      <c r="H15" s="193">
        <f>'POA-02'!J24/4</f>
        <v>5890502.5999999996</v>
      </c>
      <c r="I15" s="195">
        <f t="shared" si="1"/>
        <v>23562010.399999999</v>
      </c>
    </row>
    <row r="16" spans="1:10" x14ac:dyDescent="0.2">
      <c r="A16" s="26">
        <v>2000</v>
      </c>
      <c r="B16" s="24" t="s">
        <v>70</v>
      </c>
      <c r="C16" s="195">
        <f>SUM(C17:C46)</f>
        <v>2000000</v>
      </c>
      <c r="D16" s="195">
        <f>SUM(D30+D42)</f>
        <v>8250000</v>
      </c>
      <c r="E16" s="195">
        <f t="shared" ref="E16:G16" si="2">SUM(E30+E42)</f>
        <v>8250000</v>
      </c>
      <c r="F16" s="195">
        <f t="shared" si="2"/>
        <v>8250000</v>
      </c>
      <c r="G16" s="195">
        <f t="shared" si="2"/>
        <v>2500000</v>
      </c>
      <c r="H16" s="195">
        <f>SUM(H17+H30+H42)</f>
        <v>5750000</v>
      </c>
      <c r="I16" s="195">
        <f t="shared" si="1"/>
        <v>35000000</v>
      </c>
    </row>
    <row r="17" spans="1:9" x14ac:dyDescent="0.2">
      <c r="A17" s="24">
        <v>2001</v>
      </c>
      <c r="B17" s="24" t="s">
        <v>71</v>
      </c>
      <c r="C17" s="193"/>
      <c r="D17" s="193"/>
      <c r="E17" s="193"/>
      <c r="F17" s="193"/>
      <c r="G17" s="193">
        <v>0</v>
      </c>
      <c r="H17" s="193">
        <f>'POA-06'!D17</f>
        <v>0</v>
      </c>
      <c r="I17" s="195">
        <f t="shared" si="1"/>
        <v>0</v>
      </c>
    </row>
    <row r="18" spans="1:9" x14ac:dyDescent="0.2">
      <c r="A18" s="24">
        <v>2002</v>
      </c>
      <c r="B18" s="24" t="s">
        <v>139</v>
      </c>
      <c r="C18" s="193"/>
      <c r="D18" s="193"/>
      <c r="E18" s="193">
        <f>'POA-03'!I29</f>
        <v>0</v>
      </c>
      <c r="F18" s="193"/>
      <c r="G18" s="193"/>
      <c r="H18" s="193"/>
      <c r="I18" s="195">
        <f t="shared" si="1"/>
        <v>0</v>
      </c>
    </row>
    <row r="19" spans="1:9" x14ac:dyDescent="0.2">
      <c r="A19" s="24" t="s">
        <v>73</v>
      </c>
      <c r="B19" s="24" t="s">
        <v>74</v>
      </c>
      <c r="C19" s="193"/>
      <c r="D19" s="193"/>
      <c r="E19" s="193"/>
      <c r="F19" s="193"/>
      <c r="G19" s="193"/>
      <c r="H19" s="193"/>
      <c r="I19" s="195">
        <f t="shared" si="1"/>
        <v>0</v>
      </c>
    </row>
    <row r="20" spans="1:9" x14ac:dyDescent="0.2">
      <c r="A20" s="24" t="s">
        <v>75</v>
      </c>
      <c r="B20" s="24" t="s">
        <v>76</v>
      </c>
      <c r="C20" s="193"/>
      <c r="D20" s="193"/>
      <c r="E20" s="193"/>
      <c r="F20" s="193"/>
      <c r="G20" s="193"/>
      <c r="H20" s="193"/>
      <c r="I20" s="195">
        <f t="shared" si="1"/>
        <v>0</v>
      </c>
    </row>
    <row r="21" spans="1:9" x14ac:dyDescent="0.2">
      <c r="A21" s="24" t="s">
        <v>77</v>
      </c>
      <c r="B21" s="24" t="s">
        <v>78</v>
      </c>
      <c r="C21" s="193"/>
      <c r="D21" s="193"/>
      <c r="E21" s="193"/>
      <c r="F21" s="193"/>
      <c r="G21" s="193"/>
      <c r="H21" s="193"/>
      <c r="I21" s="195">
        <f t="shared" si="1"/>
        <v>0</v>
      </c>
    </row>
    <row r="22" spans="1:9" x14ac:dyDescent="0.2">
      <c r="A22" s="24">
        <v>2003</v>
      </c>
      <c r="B22" s="31" t="s">
        <v>79</v>
      </c>
      <c r="C22" s="193"/>
      <c r="D22" s="193"/>
      <c r="E22" s="193">
        <v>0</v>
      </c>
      <c r="F22" s="193">
        <v>0</v>
      </c>
      <c r="G22" s="193"/>
      <c r="H22" s="193">
        <v>0</v>
      </c>
      <c r="I22" s="195">
        <f t="shared" si="1"/>
        <v>0</v>
      </c>
    </row>
    <row r="23" spans="1:9" x14ac:dyDescent="0.2">
      <c r="A23" s="24">
        <v>2004</v>
      </c>
      <c r="B23" s="24" t="s">
        <v>80</v>
      </c>
      <c r="C23" s="193"/>
      <c r="D23" s="193"/>
      <c r="E23" s="193">
        <v>0</v>
      </c>
      <c r="F23" s="193">
        <v>0</v>
      </c>
      <c r="G23" s="193">
        <v>0</v>
      </c>
      <c r="H23" s="193"/>
      <c r="I23" s="195">
        <f t="shared" si="1"/>
        <v>0</v>
      </c>
    </row>
    <row r="24" spans="1:9" x14ac:dyDescent="0.2">
      <c r="A24" s="24" t="s">
        <v>81</v>
      </c>
      <c r="B24" s="24" t="s">
        <v>82</v>
      </c>
      <c r="C24" s="193"/>
      <c r="D24" s="193"/>
      <c r="E24" s="193"/>
      <c r="F24" s="193"/>
      <c r="G24" s="193"/>
      <c r="H24" s="193"/>
      <c r="I24" s="195">
        <f t="shared" si="1"/>
        <v>0</v>
      </c>
    </row>
    <row r="25" spans="1:9" x14ac:dyDescent="0.2">
      <c r="A25" s="24" t="s">
        <v>83</v>
      </c>
      <c r="B25" s="24" t="s">
        <v>84</v>
      </c>
      <c r="C25" s="193"/>
      <c r="D25" s="193"/>
      <c r="E25" s="193"/>
      <c r="F25" s="193"/>
      <c r="G25" s="193"/>
      <c r="H25" s="193"/>
      <c r="I25" s="195">
        <f t="shared" si="1"/>
        <v>0</v>
      </c>
    </row>
    <row r="26" spans="1:9" x14ac:dyDescent="0.2">
      <c r="A26" s="24" t="s">
        <v>85</v>
      </c>
      <c r="B26" s="24" t="s">
        <v>86</v>
      </c>
      <c r="C26" s="193"/>
      <c r="D26" s="193"/>
      <c r="E26" s="193"/>
      <c r="F26" s="193"/>
      <c r="G26" s="193"/>
      <c r="H26" s="193"/>
      <c r="I26" s="195">
        <f t="shared" si="1"/>
        <v>0</v>
      </c>
    </row>
    <row r="27" spans="1:9" x14ac:dyDescent="0.2">
      <c r="A27" s="24">
        <v>2005</v>
      </c>
      <c r="B27" s="24" t="s">
        <v>87</v>
      </c>
      <c r="C27" s="193"/>
      <c r="D27" s="193">
        <v>0</v>
      </c>
      <c r="E27" s="193">
        <v>0</v>
      </c>
      <c r="F27" s="193">
        <v>0</v>
      </c>
      <c r="G27" s="193">
        <v>0</v>
      </c>
      <c r="H27" s="193"/>
      <c r="I27" s="195">
        <f t="shared" si="1"/>
        <v>0</v>
      </c>
    </row>
    <row r="28" spans="1:9" x14ac:dyDescent="0.2">
      <c r="A28" s="24" t="s">
        <v>88</v>
      </c>
      <c r="B28" s="24" t="s">
        <v>89</v>
      </c>
      <c r="C28" s="193"/>
      <c r="D28" s="193"/>
      <c r="E28" s="193"/>
      <c r="F28" s="193"/>
      <c r="G28" s="193"/>
      <c r="H28" s="193"/>
      <c r="I28" s="195">
        <f t="shared" si="1"/>
        <v>0</v>
      </c>
    </row>
    <row r="29" spans="1:9" x14ac:dyDescent="0.2">
      <c r="A29" s="24" t="s">
        <v>90</v>
      </c>
      <c r="B29" s="24" t="s">
        <v>91</v>
      </c>
      <c r="C29" s="193"/>
      <c r="D29" s="193"/>
      <c r="E29" s="193"/>
      <c r="F29" s="193"/>
      <c r="G29" s="193"/>
      <c r="H29" s="193"/>
      <c r="I29" s="195">
        <f t="shared" si="1"/>
        <v>0</v>
      </c>
    </row>
    <row r="30" spans="1:9" x14ac:dyDescent="0.2">
      <c r="A30" s="24">
        <v>2006</v>
      </c>
      <c r="B30" s="24" t="s">
        <v>92</v>
      </c>
      <c r="C30" s="193">
        <f>SUM(C31:C33)</f>
        <v>0</v>
      </c>
      <c r="D30" s="193">
        <f t="shared" ref="D30:I30" si="3">SUM(D31:D33)</f>
        <v>6250000</v>
      </c>
      <c r="E30" s="193">
        <f t="shared" si="3"/>
        <v>6250000</v>
      </c>
      <c r="F30" s="193">
        <f t="shared" si="3"/>
        <v>6250000</v>
      </c>
      <c r="G30" s="193">
        <f t="shared" si="3"/>
        <v>2500000</v>
      </c>
      <c r="H30" s="193">
        <f t="shared" si="3"/>
        <v>3750000</v>
      </c>
      <c r="I30" s="195">
        <f t="shared" si="3"/>
        <v>25000000</v>
      </c>
    </row>
    <row r="31" spans="1:9" x14ac:dyDescent="0.2">
      <c r="A31" s="24" t="s">
        <v>93</v>
      </c>
      <c r="B31" s="24" t="s">
        <v>94</v>
      </c>
      <c r="C31" s="193"/>
      <c r="D31" s="193">
        <f>'POA-06'!D27/4</f>
        <v>3750000</v>
      </c>
      <c r="E31" s="193">
        <f>'POA-06'!D27/4</f>
        <v>3750000</v>
      </c>
      <c r="F31" s="193">
        <f>'POA-06'!D27/4</f>
        <v>3750000</v>
      </c>
      <c r="G31" s="193"/>
      <c r="H31" s="193">
        <f>'POA-06'!D27/4</f>
        <v>3750000</v>
      </c>
      <c r="I31" s="193">
        <f t="shared" ref="I31:I51" si="4">SUM(C31:H31)</f>
        <v>15000000</v>
      </c>
    </row>
    <row r="32" spans="1:9" x14ac:dyDescent="0.2">
      <c r="A32" s="24" t="s">
        <v>95</v>
      </c>
      <c r="B32" s="31" t="s">
        <v>133</v>
      </c>
      <c r="C32" s="193"/>
      <c r="D32" s="193">
        <f>'POA-06'!D26/4</f>
        <v>2500000</v>
      </c>
      <c r="E32" s="193">
        <f>'POA-06'!D26/4</f>
        <v>2500000</v>
      </c>
      <c r="F32" s="193">
        <f>'POA-06'!D26/4</f>
        <v>2500000</v>
      </c>
      <c r="G32" s="193">
        <f>'POA-06'!D26/4</f>
        <v>2500000</v>
      </c>
      <c r="H32" s="193"/>
      <c r="I32" s="193">
        <f t="shared" si="4"/>
        <v>10000000</v>
      </c>
    </row>
    <row r="33" spans="1:9" x14ac:dyDescent="0.2">
      <c r="A33" s="24" t="s">
        <v>96</v>
      </c>
      <c r="B33" s="24" t="s">
        <v>97</v>
      </c>
      <c r="C33" s="193"/>
      <c r="D33" s="193"/>
      <c r="E33" s="193"/>
      <c r="F33" s="193"/>
      <c r="G33" s="193"/>
      <c r="H33" s="193"/>
      <c r="I33" s="195">
        <f t="shared" si="4"/>
        <v>0</v>
      </c>
    </row>
    <row r="34" spans="1:9" x14ac:dyDescent="0.2">
      <c r="A34" s="24">
        <v>2007</v>
      </c>
      <c r="B34" s="31" t="s">
        <v>138</v>
      </c>
      <c r="C34" s="193"/>
      <c r="D34" s="263"/>
      <c r="E34" s="193"/>
      <c r="F34" s="193"/>
      <c r="G34" s="193"/>
      <c r="H34" s="193"/>
      <c r="I34" s="195">
        <f t="shared" si="4"/>
        <v>0</v>
      </c>
    </row>
    <row r="35" spans="1:9" x14ac:dyDescent="0.2">
      <c r="A35" s="24">
        <v>2008</v>
      </c>
      <c r="B35" s="31" t="s">
        <v>99</v>
      </c>
      <c r="C35" s="193"/>
      <c r="D35" s="193"/>
      <c r="E35" s="193"/>
      <c r="F35" s="193"/>
      <c r="G35" s="193"/>
      <c r="H35" s="193"/>
      <c r="I35" s="195">
        <f t="shared" si="4"/>
        <v>0</v>
      </c>
    </row>
    <row r="36" spans="1:9" x14ac:dyDescent="0.2">
      <c r="A36" s="24">
        <v>2009</v>
      </c>
      <c r="B36" s="24" t="s">
        <v>100</v>
      </c>
      <c r="C36" s="193"/>
      <c r="D36" s="193"/>
      <c r="E36" s="193"/>
      <c r="F36" s="193"/>
      <c r="G36" s="193"/>
      <c r="H36" s="193"/>
      <c r="I36" s="195">
        <f t="shared" si="4"/>
        <v>0</v>
      </c>
    </row>
    <row r="37" spans="1:9" x14ac:dyDescent="0.2">
      <c r="A37" s="24">
        <v>2010</v>
      </c>
      <c r="B37" s="31" t="s">
        <v>101</v>
      </c>
      <c r="C37" s="193"/>
      <c r="D37" s="193"/>
      <c r="E37" s="193"/>
      <c r="F37" s="193"/>
      <c r="G37" s="193"/>
      <c r="H37" s="193"/>
      <c r="I37" s="195">
        <f t="shared" si="4"/>
        <v>0</v>
      </c>
    </row>
    <row r="38" spans="1:9" x14ac:dyDescent="0.2">
      <c r="A38" s="24">
        <v>2011</v>
      </c>
      <c r="B38" s="24" t="s">
        <v>102</v>
      </c>
      <c r="C38" s="193"/>
      <c r="D38" s="193"/>
      <c r="E38" s="193"/>
      <c r="F38" s="193"/>
      <c r="G38" s="193"/>
      <c r="H38" s="193"/>
      <c r="I38" s="195">
        <f t="shared" si="4"/>
        <v>0</v>
      </c>
    </row>
    <row r="39" spans="1:9" x14ac:dyDescent="0.2">
      <c r="A39" s="24">
        <v>2012</v>
      </c>
      <c r="B39" s="31" t="s">
        <v>103</v>
      </c>
      <c r="C39" s="193"/>
      <c r="D39" s="193"/>
      <c r="E39" s="193"/>
      <c r="F39" s="193"/>
      <c r="G39" s="193"/>
      <c r="H39" s="193"/>
      <c r="I39" s="195">
        <f t="shared" si="4"/>
        <v>0</v>
      </c>
    </row>
    <row r="40" spans="1:9" x14ac:dyDescent="0.2">
      <c r="A40" s="24">
        <v>2013</v>
      </c>
      <c r="B40" s="24" t="s">
        <v>104</v>
      </c>
      <c r="C40" s="193"/>
      <c r="D40" s="193"/>
      <c r="E40" s="193"/>
      <c r="F40" s="193"/>
      <c r="G40" s="193"/>
      <c r="H40" s="193"/>
      <c r="I40" s="195">
        <f t="shared" si="4"/>
        <v>0</v>
      </c>
    </row>
    <row r="41" spans="1:9" x14ac:dyDescent="0.2">
      <c r="A41" s="24">
        <v>2014</v>
      </c>
      <c r="B41" s="24" t="s">
        <v>105</v>
      </c>
      <c r="C41" s="193"/>
      <c r="D41" s="193"/>
      <c r="E41" s="193"/>
      <c r="F41" s="193"/>
      <c r="G41" s="193"/>
      <c r="H41" s="193"/>
      <c r="I41" s="195">
        <f t="shared" si="4"/>
        <v>0</v>
      </c>
    </row>
    <row r="42" spans="1:9" x14ac:dyDescent="0.2">
      <c r="A42" s="24">
        <v>2015</v>
      </c>
      <c r="B42" s="24" t="s">
        <v>106</v>
      </c>
      <c r="C42" s="209">
        <f>'POA-06'!D32/5</f>
        <v>2000000</v>
      </c>
      <c r="D42" s="193">
        <f>'POA-06'!D32/5</f>
        <v>2000000</v>
      </c>
      <c r="E42" s="193">
        <f>'POA-06'!D32/5</f>
        <v>2000000</v>
      </c>
      <c r="F42" s="193">
        <f>'POA-06'!D32/5</f>
        <v>2000000</v>
      </c>
      <c r="G42" s="193"/>
      <c r="H42" s="193">
        <f>'POA-06'!D32/5</f>
        <v>2000000</v>
      </c>
      <c r="I42" s="195">
        <f t="shared" si="4"/>
        <v>10000000</v>
      </c>
    </row>
    <row r="43" spans="1:9" x14ac:dyDescent="0.2">
      <c r="A43" s="24" t="s">
        <v>107</v>
      </c>
      <c r="B43" s="24" t="s">
        <v>108</v>
      </c>
      <c r="C43" s="193"/>
      <c r="D43" s="193"/>
      <c r="E43" s="193"/>
      <c r="F43" s="193"/>
      <c r="G43" s="193"/>
      <c r="H43" s="193"/>
      <c r="I43" s="195">
        <f t="shared" si="4"/>
        <v>0</v>
      </c>
    </row>
    <row r="44" spans="1:9" x14ac:dyDescent="0.2">
      <c r="A44" s="24" t="s">
        <v>109</v>
      </c>
      <c r="B44" s="24" t="s">
        <v>110</v>
      </c>
      <c r="C44" s="193"/>
      <c r="D44" s="193"/>
      <c r="E44" s="193"/>
      <c r="F44" s="193"/>
      <c r="G44" s="193"/>
      <c r="H44" s="193"/>
      <c r="I44" s="195">
        <f t="shared" si="4"/>
        <v>0</v>
      </c>
    </row>
    <row r="45" spans="1:9" x14ac:dyDescent="0.2">
      <c r="A45" s="24">
        <v>2016</v>
      </c>
      <c r="B45" s="24" t="s">
        <v>111</v>
      </c>
      <c r="C45" s="193"/>
      <c r="D45" s="193"/>
      <c r="E45" s="193"/>
      <c r="F45" s="193"/>
      <c r="G45" s="193"/>
      <c r="H45" s="193"/>
      <c r="I45" s="195">
        <f t="shared" si="4"/>
        <v>0</v>
      </c>
    </row>
    <row r="46" spans="1:9" x14ac:dyDescent="0.2">
      <c r="A46" s="24">
        <v>2017</v>
      </c>
      <c r="B46" s="24" t="s">
        <v>112</v>
      </c>
      <c r="C46" s="193"/>
      <c r="D46" s="193"/>
      <c r="E46" s="193"/>
      <c r="F46" s="193"/>
      <c r="G46" s="193"/>
      <c r="H46" s="193"/>
      <c r="I46" s="195">
        <f t="shared" si="4"/>
        <v>0</v>
      </c>
    </row>
    <row r="47" spans="1:9" x14ac:dyDescent="0.2">
      <c r="A47" s="26">
        <v>3000</v>
      </c>
      <c r="B47" s="24" t="s">
        <v>113</v>
      </c>
      <c r="C47" s="195"/>
      <c r="D47" s="195"/>
      <c r="E47" s="195"/>
      <c r="F47" s="195"/>
      <c r="G47" s="195"/>
      <c r="H47" s="195"/>
      <c r="I47" s="195">
        <f t="shared" si="4"/>
        <v>0</v>
      </c>
    </row>
    <row r="48" spans="1:9" x14ac:dyDescent="0.2">
      <c r="A48" s="26">
        <v>4000</v>
      </c>
      <c r="B48" s="24" t="s">
        <v>114</v>
      </c>
      <c r="C48" s="210">
        <f>'POA-05'!C21/6</f>
        <v>3820042.1833333336</v>
      </c>
      <c r="D48" s="262">
        <f>'POA-05'!C21/6</f>
        <v>3820042.1833333336</v>
      </c>
      <c r="E48" s="193">
        <f>'POA-05'!C21/6+'POA-05'!C19</f>
        <v>37812007.183333337</v>
      </c>
      <c r="F48" s="193">
        <f>'POA-05'!C21/6</f>
        <v>3820042.1833333336</v>
      </c>
      <c r="G48" s="193">
        <f>'POA-05'!C21/6</f>
        <v>3820042.1833333336</v>
      </c>
      <c r="H48" s="193">
        <f>'POA-05'!C21/6</f>
        <v>3820042.1833333336</v>
      </c>
      <c r="I48" s="195">
        <f t="shared" si="4"/>
        <v>56912218.100000009</v>
      </c>
    </row>
    <row r="49" spans="1:9" x14ac:dyDescent="0.2">
      <c r="A49" s="26">
        <v>5000</v>
      </c>
      <c r="B49" s="24" t="s">
        <v>115</v>
      </c>
      <c r="C49" s="195"/>
      <c r="D49" s="195"/>
      <c r="E49" s="195"/>
      <c r="F49" s="195"/>
      <c r="G49" s="195"/>
      <c r="H49" s="263"/>
      <c r="I49" s="195">
        <f t="shared" si="4"/>
        <v>0</v>
      </c>
    </row>
    <row r="50" spans="1:9" x14ac:dyDescent="0.2">
      <c r="A50" s="26">
        <v>6000</v>
      </c>
      <c r="B50" s="24" t="s">
        <v>116</v>
      </c>
      <c r="C50" s="195"/>
      <c r="D50" s="195"/>
      <c r="E50" s="195"/>
      <c r="F50" s="195"/>
      <c r="G50" s="195"/>
      <c r="H50" s="195"/>
      <c r="I50" s="195">
        <f t="shared" si="4"/>
        <v>0</v>
      </c>
    </row>
    <row r="51" spans="1:9" ht="13.5" thickBot="1" x14ac:dyDescent="0.25">
      <c r="A51" s="265">
        <v>7000</v>
      </c>
      <c r="B51" s="266" t="s">
        <v>117</v>
      </c>
      <c r="C51" s="267"/>
      <c r="D51" s="267"/>
      <c r="E51" s="267"/>
      <c r="F51" s="267"/>
      <c r="G51" s="267"/>
      <c r="H51" s="267"/>
      <c r="I51" s="267">
        <f t="shared" si="4"/>
        <v>0</v>
      </c>
    </row>
    <row r="52" spans="1:9" ht="13.5" thickBot="1" x14ac:dyDescent="0.25">
      <c r="A52" s="268"/>
      <c r="B52" s="269" t="s">
        <v>30</v>
      </c>
      <c r="C52" s="270">
        <f t="shared" ref="C52:I52" si="5">SUM(C13+C16+C47+C48+C49+C50+C51)</f>
        <v>13281383.683333334</v>
      </c>
      <c r="D52" s="270">
        <f t="shared" si="5"/>
        <v>17960544.783333331</v>
      </c>
      <c r="E52" s="270">
        <f t="shared" si="5"/>
        <v>51952509.783333339</v>
      </c>
      <c r="F52" s="270">
        <f t="shared" si="5"/>
        <v>17960544.783333331</v>
      </c>
      <c r="G52" s="270">
        <f t="shared" si="5"/>
        <v>13781383.683333334</v>
      </c>
      <c r="H52" s="270">
        <f t="shared" si="5"/>
        <v>15460544.783333333</v>
      </c>
      <c r="I52" s="271">
        <f t="shared" si="5"/>
        <v>130396911.50000001</v>
      </c>
    </row>
    <row r="53" spans="1:9" x14ac:dyDescent="0.2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2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20"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  <mergeCell ref="C11:H11"/>
    <mergeCell ref="A11:A12"/>
    <mergeCell ref="B11:B12"/>
    <mergeCell ref="I11:I12"/>
    <mergeCell ref="A9:I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C52" sqref="C52"/>
    </sheetView>
  </sheetViews>
  <sheetFormatPr baseColWidth="10" defaultRowHeight="12.75" x14ac:dyDescent="0.2"/>
  <cols>
    <col min="1" max="1" width="7.28515625" customWidth="1"/>
    <col min="2" max="2" width="18.7109375" customWidth="1"/>
    <col min="3" max="3" width="14.42578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316"/>
      <c r="B1" s="317"/>
      <c r="C1" s="302" t="s">
        <v>171</v>
      </c>
      <c r="D1" s="302"/>
      <c r="E1" s="302"/>
      <c r="F1" s="302"/>
      <c r="G1" s="302"/>
      <c r="H1" s="302"/>
      <c r="I1" s="310" t="s">
        <v>160</v>
      </c>
      <c r="J1" s="311"/>
    </row>
    <row r="2" spans="1:15" ht="12.75" customHeight="1" x14ac:dyDescent="0.2">
      <c r="A2" s="318"/>
      <c r="B2" s="319"/>
      <c r="C2" s="303"/>
      <c r="D2" s="303"/>
      <c r="E2" s="303"/>
      <c r="F2" s="303"/>
      <c r="G2" s="303"/>
      <c r="H2" s="303"/>
      <c r="I2" s="312" t="s">
        <v>161</v>
      </c>
      <c r="J2" s="313"/>
    </row>
    <row r="3" spans="1:15" ht="12.75" customHeight="1" x14ac:dyDescent="0.2">
      <c r="A3" s="318"/>
      <c r="B3" s="319"/>
      <c r="C3" s="303"/>
      <c r="D3" s="303"/>
      <c r="E3" s="303"/>
      <c r="F3" s="303"/>
      <c r="G3" s="303"/>
      <c r="H3" s="303"/>
      <c r="I3" s="312" t="s">
        <v>162</v>
      </c>
      <c r="J3" s="313"/>
    </row>
    <row r="4" spans="1:15" ht="12.75" customHeight="1" x14ac:dyDescent="0.2">
      <c r="A4" s="318"/>
      <c r="B4" s="319"/>
      <c r="C4" s="303"/>
      <c r="D4" s="303"/>
      <c r="E4" s="303"/>
      <c r="F4" s="303"/>
      <c r="G4" s="303"/>
      <c r="H4" s="303"/>
      <c r="I4" s="312" t="s">
        <v>172</v>
      </c>
      <c r="J4" s="313"/>
    </row>
    <row r="5" spans="1:15" x14ac:dyDescent="0.2">
      <c r="A5" s="318"/>
      <c r="B5" s="319"/>
      <c r="C5" s="303"/>
      <c r="D5" s="303"/>
      <c r="E5" s="303"/>
      <c r="F5" s="303"/>
      <c r="G5" s="303"/>
      <c r="H5" s="303"/>
      <c r="I5" s="314" t="s">
        <v>148</v>
      </c>
      <c r="J5" s="315"/>
    </row>
    <row r="6" spans="1:15" ht="13.5" x14ac:dyDescent="0.25">
      <c r="A6" s="318"/>
      <c r="B6" s="319"/>
      <c r="C6" s="401" t="s">
        <v>163</v>
      </c>
      <c r="D6" s="401"/>
      <c r="E6" s="401" t="s">
        <v>164</v>
      </c>
      <c r="F6" s="401"/>
      <c r="G6" s="401"/>
      <c r="H6" s="401"/>
      <c r="I6" s="306" t="s">
        <v>165</v>
      </c>
      <c r="J6" s="307"/>
    </row>
    <row r="7" spans="1:15" ht="14.25" customHeight="1" x14ac:dyDescent="0.25">
      <c r="A7" s="318"/>
      <c r="B7" s="319"/>
      <c r="C7" s="399" t="s">
        <v>166</v>
      </c>
      <c r="D7" s="399"/>
      <c r="E7" s="401" t="s">
        <v>167</v>
      </c>
      <c r="F7" s="401"/>
      <c r="G7" s="401"/>
      <c r="H7" s="401"/>
      <c r="I7" s="401" t="s">
        <v>169</v>
      </c>
      <c r="J7" s="402"/>
      <c r="K7" s="51"/>
      <c r="L7" s="51"/>
      <c r="M7" s="51"/>
      <c r="N7" s="51"/>
      <c r="O7" s="51"/>
    </row>
    <row r="8" spans="1:15" ht="13.5" x14ac:dyDescent="0.25">
      <c r="A8" s="320"/>
      <c r="B8" s="321"/>
      <c r="C8" s="400"/>
      <c r="D8" s="400"/>
      <c r="E8" s="289" t="s">
        <v>168</v>
      </c>
      <c r="F8" s="289"/>
      <c r="G8" s="289"/>
      <c r="H8" s="289"/>
      <c r="I8" s="289" t="s">
        <v>170</v>
      </c>
      <c r="J8" s="398"/>
      <c r="K8" s="53"/>
      <c r="L8" s="53"/>
      <c r="M8" s="53"/>
      <c r="N8" s="53"/>
      <c r="O8" s="53"/>
    </row>
    <row r="9" spans="1:15" x14ac:dyDescent="0.2">
      <c r="A9" s="397" t="s">
        <v>120</v>
      </c>
      <c r="B9" s="397"/>
      <c r="C9" s="397"/>
      <c r="D9" s="397"/>
      <c r="E9" s="397"/>
      <c r="F9" s="397"/>
      <c r="G9" s="397"/>
      <c r="H9" s="51"/>
      <c r="I9" s="51"/>
      <c r="J9" s="51"/>
      <c r="K9" s="51"/>
      <c r="L9" s="51"/>
      <c r="M9" s="51"/>
      <c r="N9" s="51"/>
      <c r="O9" s="51"/>
    </row>
    <row r="12" spans="1:15" ht="15" customHeight="1" x14ac:dyDescent="0.2">
      <c r="A12" s="24"/>
      <c r="B12" s="26" t="s">
        <v>27</v>
      </c>
      <c r="C12" s="25" t="s">
        <v>54</v>
      </c>
    </row>
    <row r="13" spans="1:15" ht="16.5" customHeight="1" x14ac:dyDescent="0.2">
      <c r="A13" s="26">
        <v>1000</v>
      </c>
      <c r="B13" s="34" t="s">
        <v>136</v>
      </c>
      <c r="C13" s="193">
        <f>'POA-07'!C13</f>
        <v>38484693.399999999</v>
      </c>
    </row>
    <row r="14" spans="1:15" ht="14.25" hidden="1" customHeight="1" x14ac:dyDescent="0.2">
      <c r="A14" s="24">
        <v>1001</v>
      </c>
      <c r="B14" s="35" t="s">
        <v>68</v>
      </c>
      <c r="C14" s="29" t="e">
        <f>'POA-02'!#REF!</f>
        <v>#REF!</v>
      </c>
    </row>
    <row r="15" spans="1:15" ht="14.25" hidden="1" customHeight="1" x14ac:dyDescent="0.2">
      <c r="A15" s="24">
        <v>1002</v>
      </c>
      <c r="B15" s="35" t="s">
        <v>69</v>
      </c>
      <c r="C15" s="29" t="e">
        <f>'POA-02'!#REF!</f>
        <v>#REF!</v>
      </c>
    </row>
    <row r="16" spans="1:15" ht="21" customHeight="1" x14ac:dyDescent="0.2">
      <c r="A16" s="26">
        <v>2000</v>
      </c>
      <c r="B16" s="35" t="s">
        <v>137</v>
      </c>
      <c r="C16" s="193">
        <f>'POA-06'!D16</f>
        <v>35000000</v>
      </c>
    </row>
    <row r="17" spans="1:3" ht="14.25" hidden="1" customHeight="1" x14ac:dyDescent="0.2">
      <c r="A17" s="24">
        <v>2001</v>
      </c>
      <c r="B17" s="35" t="s">
        <v>71</v>
      </c>
      <c r="C17" s="30">
        <f>'POA-04'!H24</f>
        <v>0</v>
      </c>
    </row>
    <row r="18" spans="1:3" ht="14.25" hidden="1" customHeight="1" x14ac:dyDescent="0.2">
      <c r="A18" s="24">
        <v>2002</v>
      </c>
      <c r="B18" s="35" t="s">
        <v>72</v>
      </c>
      <c r="C18" s="30">
        <f>'POA-03'!I29</f>
        <v>0</v>
      </c>
    </row>
    <row r="19" spans="1:3" hidden="1" x14ac:dyDescent="0.2">
      <c r="A19" s="24" t="s">
        <v>73</v>
      </c>
      <c r="B19" s="35" t="s">
        <v>74</v>
      </c>
      <c r="C19" s="30"/>
    </row>
    <row r="20" spans="1:3" hidden="1" x14ac:dyDescent="0.2">
      <c r="A20" s="24" t="s">
        <v>75</v>
      </c>
      <c r="B20" s="35" t="s">
        <v>76</v>
      </c>
      <c r="C20" s="30"/>
    </row>
    <row r="21" spans="1:3" hidden="1" x14ac:dyDescent="0.2">
      <c r="A21" s="24" t="s">
        <v>77</v>
      </c>
      <c r="B21" s="35" t="s">
        <v>78</v>
      </c>
      <c r="C21" s="30"/>
    </row>
    <row r="22" spans="1:3" ht="21.75" hidden="1" x14ac:dyDescent="0.2">
      <c r="A22" s="24">
        <v>2003</v>
      </c>
      <c r="B22" s="36" t="s">
        <v>79</v>
      </c>
      <c r="C22" s="29">
        <f>'POA-06'!D19</f>
        <v>0</v>
      </c>
    </row>
    <row r="23" spans="1:3" hidden="1" x14ac:dyDescent="0.2">
      <c r="A23" s="24">
        <v>2004</v>
      </c>
      <c r="B23" s="35" t="s">
        <v>80</v>
      </c>
      <c r="C23" s="29">
        <f>'POA-06'!D20</f>
        <v>0</v>
      </c>
    </row>
    <row r="24" spans="1:3" hidden="1" x14ac:dyDescent="0.2">
      <c r="A24" s="24" t="s">
        <v>81</v>
      </c>
      <c r="B24" s="35" t="s">
        <v>82</v>
      </c>
      <c r="C24" s="30"/>
    </row>
    <row r="25" spans="1:3" hidden="1" x14ac:dyDescent="0.2">
      <c r="A25" s="24" t="s">
        <v>83</v>
      </c>
      <c r="B25" s="35" t="s">
        <v>84</v>
      </c>
      <c r="C25" s="30"/>
    </row>
    <row r="26" spans="1:3" hidden="1" x14ac:dyDescent="0.2">
      <c r="A26" s="24" t="s">
        <v>85</v>
      </c>
      <c r="B26" s="35" t="s">
        <v>86</v>
      </c>
      <c r="C26" s="30"/>
    </row>
    <row r="27" spans="1:3" hidden="1" x14ac:dyDescent="0.2">
      <c r="A27" s="24">
        <v>2005</v>
      </c>
      <c r="B27" s="35" t="s">
        <v>87</v>
      </c>
      <c r="C27" s="29">
        <v>0</v>
      </c>
    </row>
    <row r="28" spans="1:3" hidden="1" x14ac:dyDescent="0.2">
      <c r="A28" s="24" t="s">
        <v>88</v>
      </c>
      <c r="B28" s="35" t="s">
        <v>89</v>
      </c>
      <c r="C28" s="30"/>
    </row>
    <row r="29" spans="1:3" hidden="1" x14ac:dyDescent="0.2">
      <c r="A29" s="24" t="s">
        <v>90</v>
      </c>
      <c r="B29" s="35" t="s">
        <v>91</v>
      </c>
      <c r="C29" s="30"/>
    </row>
    <row r="30" spans="1:3" hidden="1" x14ac:dyDescent="0.2">
      <c r="A30" s="24">
        <v>2006</v>
      </c>
      <c r="B30" s="35" t="s">
        <v>92</v>
      </c>
      <c r="C30" s="29">
        <f>'POA-06'!D22</f>
        <v>0</v>
      </c>
    </row>
    <row r="31" spans="1:3" hidden="1" x14ac:dyDescent="0.2">
      <c r="A31" s="24" t="s">
        <v>93</v>
      </c>
      <c r="B31" s="35" t="s">
        <v>94</v>
      </c>
      <c r="C31" s="30"/>
    </row>
    <row r="32" spans="1:3" ht="21.75" hidden="1" x14ac:dyDescent="0.2">
      <c r="A32" s="24" t="s">
        <v>95</v>
      </c>
      <c r="B32" s="36" t="s">
        <v>133</v>
      </c>
      <c r="C32" s="30"/>
    </row>
    <row r="33" spans="1:3" hidden="1" x14ac:dyDescent="0.2">
      <c r="A33" s="24" t="s">
        <v>96</v>
      </c>
      <c r="B33" s="35" t="s">
        <v>97</v>
      </c>
      <c r="C33" s="30"/>
    </row>
    <row r="34" spans="1:3" ht="21.75" hidden="1" x14ac:dyDescent="0.2">
      <c r="A34" s="24">
        <v>2007</v>
      </c>
      <c r="B34" s="36" t="s">
        <v>98</v>
      </c>
      <c r="C34" s="29">
        <f>'POA-06'!D23</f>
        <v>0</v>
      </c>
    </row>
    <row r="35" spans="1:3" ht="21.75" hidden="1" x14ac:dyDescent="0.2">
      <c r="A35" s="24">
        <v>2008</v>
      </c>
      <c r="B35" s="36" t="s">
        <v>99</v>
      </c>
      <c r="C35" s="29">
        <f>'POA-06'!D21</f>
        <v>0</v>
      </c>
    </row>
    <row r="36" spans="1:3" hidden="1" x14ac:dyDescent="0.2">
      <c r="A36" s="24">
        <v>2009</v>
      </c>
      <c r="B36" s="35" t="s">
        <v>100</v>
      </c>
      <c r="C36" s="29">
        <v>0</v>
      </c>
    </row>
    <row r="37" spans="1:3" ht="21.75" hidden="1" x14ac:dyDescent="0.2">
      <c r="A37" s="24">
        <v>2010</v>
      </c>
      <c r="B37" s="36" t="s">
        <v>101</v>
      </c>
      <c r="C37" s="29">
        <v>0</v>
      </c>
    </row>
    <row r="38" spans="1:3" hidden="1" x14ac:dyDescent="0.2">
      <c r="A38" s="24">
        <v>2011</v>
      </c>
      <c r="B38" s="35" t="s">
        <v>102</v>
      </c>
      <c r="C38" s="29">
        <f>'POA-06'!D27</f>
        <v>15000000</v>
      </c>
    </row>
    <row r="39" spans="1:3" ht="21.75" hidden="1" x14ac:dyDescent="0.2">
      <c r="A39" s="24">
        <v>2012</v>
      </c>
      <c r="B39" s="36" t="s">
        <v>103</v>
      </c>
      <c r="C39" s="29">
        <f>'POA-06'!D28</f>
        <v>0</v>
      </c>
    </row>
    <row r="40" spans="1:3" hidden="1" x14ac:dyDescent="0.2">
      <c r="A40" s="24">
        <v>2013</v>
      </c>
      <c r="B40" s="35" t="s">
        <v>104</v>
      </c>
      <c r="C40" s="29">
        <f>'POA-06'!D26</f>
        <v>10000000</v>
      </c>
    </row>
    <row r="41" spans="1:3" hidden="1" x14ac:dyDescent="0.2">
      <c r="A41" s="24">
        <v>2014</v>
      </c>
      <c r="B41" s="35" t="s">
        <v>105</v>
      </c>
      <c r="C41" s="29">
        <v>0</v>
      </c>
    </row>
    <row r="42" spans="1:3" hidden="1" x14ac:dyDescent="0.2">
      <c r="A42" s="24">
        <v>2015</v>
      </c>
      <c r="B42" s="35" t="s">
        <v>106</v>
      </c>
      <c r="C42" s="29">
        <f>'POA-06'!D31</f>
        <v>0</v>
      </c>
    </row>
    <row r="43" spans="1:3" hidden="1" x14ac:dyDescent="0.2">
      <c r="A43" s="24" t="s">
        <v>107</v>
      </c>
      <c r="B43" s="35" t="s">
        <v>108</v>
      </c>
      <c r="C43" s="30"/>
    </row>
    <row r="44" spans="1:3" ht="18" customHeight="1" x14ac:dyDescent="0.2">
      <c r="A44" s="24" t="s">
        <v>109</v>
      </c>
      <c r="B44" s="35" t="s">
        <v>110</v>
      </c>
      <c r="C44" s="30"/>
    </row>
    <row r="45" spans="1:3" ht="15.75" customHeight="1" x14ac:dyDescent="0.2">
      <c r="A45" s="24">
        <v>2016</v>
      </c>
      <c r="B45" s="35" t="s">
        <v>111</v>
      </c>
      <c r="C45" s="30"/>
    </row>
    <row r="46" spans="1:3" ht="12.75" customHeight="1" x14ac:dyDescent="0.2">
      <c r="A46" s="24">
        <v>2017</v>
      </c>
      <c r="B46" s="35" t="s">
        <v>112</v>
      </c>
      <c r="C46" s="30">
        <v>0</v>
      </c>
    </row>
    <row r="47" spans="1:3" ht="12" customHeight="1" x14ac:dyDescent="0.2">
      <c r="A47" s="26">
        <v>3000</v>
      </c>
      <c r="B47" s="35" t="s">
        <v>113</v>
      </c>
      <c r="C47" s="28">
        <v>0</v>
      </c>
    </row>
    <row r="48" spans="1:3" ht="16.5" customHeight="1" x14ac:dyDescent="0.2">
      <c r="A48" s="26">
        <v>5000</v>
      </c>
      <c r="B48" s="35" t="s">
        <v>156</v>
      </c>
      <c r="C48" s="193">
        <f>'POA-07'!C48</f>
        <v>22920253.100000001</v>
      </c>
    </row>
    <row r="49" spans="1:3" ht="15" customHeight="1" x14ac:dyDescent="0.2">
      <c r="A49" s="26"/>
      <c r="B49" s="24"/>
      <c r="C49" s="197">
        <f>+C13+C16+C48</f>
        <v>96404946.5</v>
      </c>
    </row>
    <row r="50" spans="1:3" hidden="1" x14ac:dyDescent="0.2">
      <c r="A50" s="26">
        <v>7000</v>
      </c>
      <c r="B50" s="24" t="s">
        <v>117</v>
      </c>
      <c r="C50" s="27">
        <v>0</v>
      </c>
    </row>
    <row r="51" spans="1:3" hidden="1" x14ac:dyDescent="0.2">
      <c r="A51" s="26"/>
      <c r="B51" s="26" t="s">
        <v>30</v>
      </c>
      <c r="C51" s="27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PC1</cp:lastModifiedBy>
  <cp:lastPrinted>2013-02-22T19:37:40Z</cp:lastPrinted>
  <dcterms:created xsi:type="dcterms:W3CDTF">2004-12-29T19:49:42Z</dcterms:created>
  <dcterms:modified xsi:type="dcterms:W3CDTF">2014-05-20T23:43:00Z</dcterms:modified>
</cp:coreProperties>
</file>