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20" yWindow="-15" windowWidth="10110" windowHeight="8895" activeTab="1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'POA-01'!$A$1:$J$31</definedName>
    <definedName name="_xlnm.Print_Area" localSheetId="2">'POA-03'!$A$1:$J$29</definedName>
    <definedName name="_xlnm.Print_Area" localSheetId="4">'POA-05'!$A$1:$I$32</definedName>
    <definedName name="_xlnm.Print_Area" localSheetId="6">'POA-07'!$A$1:$P$52</definedName>
    <definedName name="_xlnm.Print_Titles" localSheetId="0">'POA-01'!$1:$15</definedName>
    <definedName name="_xlnm.Print_Titles" localSheetId="4">'POA-05'!$1:$16</definedName>
    <definedName name="_xlnm.Print_Titles" localSheetId="6">'POA-07'!$1:$12</definedName>
    <definedName name="_xlnm.Print_Titles" localSheetId="7">PTOXACTIV!$1:$12</definedName>
  </definedNames>
  <calcPr calcId="144525"/>
</workbook>
</file>

<file path=xl/calcChain.xml><?xml version="1.0" encoding="utf-8"?>
<calcChain xmlns="http://schemas.openxmlformats.org/spreadsheetml/2006/main">
  <c r="L15" i="14" l="1"/>
  <c r="K15" i="14"/>
  <c r="J15" i="14"/>
  <c r="I15" i="14"/>
  <c r="H15" i="14"/>
  <c r="G15" i="14"/>
  <c r="F15" i="14"/>
  <c r="E15" i="14"/>
  <c r="D15" i="14"/>
  <c r="J26" i="9"/>
  <c r="J25" i="9"/>
  <c r="C18" i="6"/>
  <c r="C25" i="6" s="1"/>
  <c r="G49" i="14"/>
  <c r="O49" i="4"/>
  <c r="N49" i="4"/>
  <c r="M49" i="4"/>
  <c r="L49" i="4"/>
  <c r="G49" i="4" l="1"/>
  <c r="D32" i="5"/>
  <c r="C21" i="6"/>
  <c r="C49" i="14" s="1"/>
  <c r="C27" i="6"/>
  <c r="G48" i="14"/>
  <c r="D49" i="14"/>
  <c r="H48" i="4"/>
  <c r="H49" i="4" l="1"/>
  <c r="L48" i="14"/>
  <c r="I48" i="4"/>
  <c r="N49" i="14" l="1"/>
  <c r="N52" i="14" s="1"/>
  <c r="C30" i="1" s="1"/>
  <c r="P49" i="4"/>
  <c r="C47" i="11" s="1"/>
  <c r="C49" i="4"/>
  <c r="J19" i="9"/>
  <c r="C14" i="14" s="1"/>
  <c r="H9" i="5"/>
  <c r="C9" i="5"/>
  <c r="I9" i="6"/>
  <c r="C9" i="6"/>
  <c r="C9" i="7"/>
  <c r="C9" i="8"/>
  <c r="D9" i="9"/>
  <c r="C32" i="4"/>
  <c r="C31" i="4"/>
  <c r="O42" i="4"/>
  <c r="N42" i="4"/>
  <c r="M42" i="4"/>
  <c r="L42" i="4"/>
  <c r="K42" i="4"/>
  <c r="J42" i="4"/>
  <c r="I42" i="4"/>
  <c r="H42" i="4"/>
  <c r="G42" i="4"/>
  <c r="F42" i="4"/>
  <c r="E42" i="4"/>
  <c r="D42" i="4"/>
  <c r="O32" i="4"/>
  <c r="N32" i="4"/>
  <c r="M32" i="4"/>
  <c r="L32" i="4"/>
  <c r="K32" i="4"/>
  <c r="J32" i="4"/>
  <c r="I32" i="4"/>
  <c r="H32" i="4"/>
  <c r="G32" i="4"/>
  <c r="F32" i="4"/>
  <c r="E32" i="4"/>
  <c r="D32" i="4"/>
  <c r="O31" i="4"/>
  <c r="O30" i="4" s="1"/>
  <c r="N31" i="4"/>
  <c r="M31" i="4"/>
  <c r="L31" i="4"/>
  <c r="K31" i="4"/>
  <c r="J31" i="4"/>
  <c r="I31" i="4"/>
  <c r="I30" i="4" s="1"/>
  <c r="H31" i="4"/>
  <c r="H30" i="4" s="1"/>
  <c r="H16" i="4" s="1"/>
  <c r="G31" i="4"/>
  <c r="F31" i="4"/>
  <c r="F30" i="4" s="1"/>
  <c r="F16" i="4" s="1"/>
  <c r="E31" i="4"/>
  <c r="D31" i="4"/>
  <c r="I21" i="9"/>
  <c r="I32" i="14"/>
  <c r="F32" i="14"/>
  <c r="E32" i="14"/>
  <c r="D32" i="14"/>
  <c r="G30" i="14"/>
  <c r="G16" i="14" s="1"/>
  <c r="H30" i="14"/>
  <c r="J30" i="14"/>
  <c r="J16" i="14" s="1"/>
  <c r="K30" i="14"/>
  <c r="K16" i="14" s="1"/>
  <c r="L30" i="14"/>
  <c r="L16" i="14" s="1"/>
  <c r="M30" i="14"/>
  <c r="M16" i="14" s="1"/>
  <c r="C30" i="14"/>
  <c r="C16" i="14" s="1"/>
  <c r="I31" i="14"/>
  <c r="F31" i="14"/>
  <c r="F30" i="14" s="1"/>
  <c r="E31" i="14"/>
  <c r="D31" i="14"/>
  <c r="O43" i="14"/>
  <c r="O44" i="14"/>
  <c r="O45" i="14"/>
  <c r="O46" i="14"/>
  <c r="O47" i="14"/>
  <c r="O50" i="14"/>
  <c r="O51" i="14"/>
  <c r="O19" i="14"/>
  <c r="O20" i="14"/>
  <c r="O21" i="14"/>
  <c r="O22" i="14"/>
  <c r="O23" i="14"/>
  <c r="O24" i="14"/>
  <c r="O25" i="14"/>
  <c r="O26" i="14"/>
  <c r="O27" i="14"/>
  <c r="O28" i="14"/>
  <c r="O29" i="14"/>
  <c r="O33" i="14"/>
  <c r="O34" i="14"/>
  <c r="O35" i="14"/>
  <c r="O36" i="14"/>
  <c r="O37" i="14"/>
  <c r="O38" i="14"/>
  <c r="O39" i="14"/>
  <c r="O40" i="14"/>
  <c r="O41" i="14"/>
  <c r="F27" i="6"/>
  <c r="H18" i="7"/>
  <c r="H17" i="7"/>
  <c r="H16" i="7"/>
  <c r="J18" i="9"/>
  <c r="M14" i="14" s="1"/>
  <c r="D19" i="5"/>
  <c r="D28" i="5"/>
  <c r="D25" i="5"/>
  <c r="D30" i="5"/>
  <c r="C42" i="4" s="1"/>
  <c r="J24" i="9"/>
  <c r="J23" i="9"/>
  <c r="J22" i="9"/>
  <c r="J21" i="9"/>
  <c r="C32" i="6"/>
  <c r="I28" i="8"/>
  <c r="J9" i="8"/>
  <c r="J9" i="9"/>
  <c r="I25" i="8"/>
  <c r="I26" i="8"/>
  <c r="I27" i="8"/>
  <c r="C11" i="6"/>
  <c r="C14" i="11"/>
  <c r="C15" i="11"/>
  <c r="I19" i="8"/>
  <c r="I29" i="8" s="1"/>
  <c r="I20" i="8"/>
  <c r="I21" i="8"/>
  <c r="I22" i="8"/>
  <c r="I23" i="8"/>
  <c r="I24" i="8"/>
  <c r="C45" i="4"/>
  <c r="C41" i="4"/>
  <c r="C39" i="4"/>
  <c r="C37" i="4"/>
  <c r="C36" i="4"/>
  <c r="C27" i="4"/>
  <c r="C23" i="4"/>
  <c r="C22" i="4"/>
  <c r="P51" i="4"/>
  <c r="P50" i="4"/>
  <c r="P47" i="4"/>
  <c r="P46" i="4"/>
  <c r="P45" i="4"/>
  <c r="P44" i="4"/>
  <c r="P43" i="4"/>
  <c r="P41" i="4"/>
  <c r="P40" i="4"/>
  <c r="P39" i="4"/>
  <c r="P38" i="4"/>
  <c r="P37" i="4"/>
  <c r="P36" i="4"/>
  <c r="P35" i="4"/>
  <c r="P34" i="4"/>
  <c r="P33" i="4"/>
  <c r="P29" i="4"/>
  <c r="P28" i="4"/>
  <c r="P27" i="4"/>
  <c r="P26" i="4"/>
  <c r="P25" i="4"/>
  <c r="P24" i="4"/>
  <c r="P23" i="4"/>
  <c r="P22" i="4"/>
  <c r="P21" i="4"/>
  <c r="P20" i="4"/>
  <c r="P19" i="4"/>
  <c r="P18" i="4"/>
  <c r="C39" i="11"/>
  <c r="C38" i="11"/>
  <c r="C42" i="11"/>
  <c r="C23" i="11"/>
  <c r="C22" i="11"/>
  <c r="C35" i="11"/>
  <c r="C40" i="11"/>
  <c r="C12" i="8"/>
  <c r="C11" i="7"/>
  <c r="C11" i="5"/>
  <c r="C13" i="14"/>
  <c r="C34" i="11"/>
  <c r="C30" i="11"/>
  <c r="D30" i="4" l="1"/>
  <c r="D16" i="4" s="1"/>
  <c r="G30" i="4"/>
  <c r="I30" i="14"/>
  <c r="E18" i="14"/>
  <c r="O18" i="14" s="1"/>
  <c r="C18" i="4"/>
  <c r="C18" i="11"/>
  <c r="E30" i="14"/>
  <c r="L14" i="4"/>
  <c r="G14" i="4"/>
  <c r="E14" i="4"/>
  <c r="M14" i="4"/>
  <c r="M13" i="4" s="1"/>
  <c r="H14" i="4"/>
  <c r="C52" i="14"/>
  <c r="C16" i="1" s="1"/>
  <c r="F14" i="4"/>
  <c r="N14" i="4"/>
  <c r="N13" i="4" s="1"/>
  <c r="I14" i="4"/>
  <c r="J20" i="9"/>
  <c r="K14" i="4"/>
  <c r="O14" i="4"/>
  <c r="O13" i="4" s="1"/>
  <c r="J14" i="4"/>
  <c r="D42" i="14"/>
  <c r="E42" i="14"/>
  <c r="F42" i="14"/>
  <c r="F16" i="14" s="1"/>
  <c r="I42" i="14"/>
  <c r="C33" i="6"/>
  <c r="C48" i="4"/>
  <c r="C48" i="11" s="1"/>
  <c r="E30" i="4"/>
  <c r="E16" i="4" s="1"/>
  <c r="J30" i="4"/>
  <c r="K30" i="4"/>
  <c r="K16" i="4" s="1"/>
  <c r="L30" i="4"/>
  <c r="L16" i="4" s="1"/>
  <c r="M30" i="4"/>
  <c r="M16" i="4" s="1"/>
  <c r="N30" i="4"/>
  <c r="N16" i="4" s="1"/>
  <c r="C30" i="4"/>
  <c r="O49" i="14"/>
  <c r="D30" i="14"/>
  <c r="O32" i="14"/>
  <c r="O48" i="14"/>
  <c r="P48" i="4"/>
  <c r="O16" i="4"/>
  <c r="I16" i="4"/>
  <c r="P42" i="4"/>
  <c r="P32" i="4"/>
  <c r="P31" i="4"/>
  <c r="F13" i="14"/>
  <c r="O31" i="14"/>
  <c r="H24" i="7"/>
  <c r="D18" i="5" s="1"/>
  <c r="D17" i="5" s="1"/>
  <c r="D16" i="5" s="1"/>
  <c r="K13" i="4"/>
  <c r="J13" i="4"/>
  <c r="L13" i="4"/>
  <c r="K13" i="14"/>
  <c r="K52" i="14" s="1"/>
  <c r="C27" i="1" s="1"/>
  <c r="C14" i="4"/>
  <c r="G13" i="14"/>
  <c r="G52" i="14" s="1"/>
  <c r="C23" i="1" s="1"/>
  <c r="J13" i="14"/>
  <c r="J52" i="14" s="1"/>
  <c r="I16" i="14" l="1"/>
  <c r="D16" i="14"/>
  <c r="P30" i="4"/>
  <c r="J16" i="4"/>
  <c r="J52" i="4" s="1"/>
  <c r="O52" i="4"/>
  <c r="N52" i="4"/>
  <c r="C17" i="11"/>
  <c r="H17" i="14"/>
  <c r="H16" i="14" s="1"/>
  <c r="M52" i="4"/>
  <c r="K52" i="4"/>
  <c r="E16" i="14"/>
  <c r="J28" i="9"/>
  <c r="G15" i="4"/>
  <c r="C17" i="4"/>
  <c r="G17" i="4" s="1"/>
  <c r="O42" i="14"/>
  <c r="F52" i="14"/>
  <c r="C22" i="1" s="1"/>
  <c r="C16" i="4"/>
  <c r="C16" i="11"/>
  <c r="O17" i="14"/>
  <c r="O30" i="14"/>
  <c r="M13" i="14"/>
  <c r="M52" i="14" s="1"/>
  <c r="C29" i="1" s="1"/>
  <c r="O14" i="14"/>
  <c r="P14" i="4"/>
  <c r="C26" i="1"/>
  <c r="L52" i="4"/>
  <c r="L13" i="14"/>
  <c r="L52" i="14" s="1"/>
  <c r="C28" i="1" s="1"/>
  <c r="H15" i="4"/>
  <c r="H13" i="4" s="1"/>
  <c r="H52" i="4" s="1"/>
  <c r="F15" i="4"/>
  <c r="E15" i="4"/>
  <c r="E13" i="4" s="1"/>
  <c r="E52" i="4" s="1"/>
  <c r="I15" i="4"/>
  <c r="I13" i="4" s="1"/>
  <c r="I52" i="4" s="1"/>
  <c r="G13" i="4"/>
  <c r="D15" i="4"/>
  <c r="C15" i="4"/>
  <c r="C13" i="4" s="1"/>
  <c r="F13" i="4"/>
  <c r="F52" i="4" s="1"/>
  <c r="I13" i="14"/>
  <c r="O15" i="14"/>
  <c r="D13" i="14"/>
  <c r="H13" i="14"/>
  <c r="E13" i="14"/>
  <c r="E52" i="14" s="1"/>
  <c r="C21" i="1" s="1"/>
  <c r="I52" i="14" l="1"/>
  <c r="C25" i="1" s="1"/>
  <c r="D52" i="14"/>
  <c r="C20" i="1" s="1"/>
  <c r="O16" i="14"/>
  <c r="H52" i="14"/>
  <c r="C24" i="1" s="1"/>
  <c r="C52" i="4"/>
  <c r="C13" i="11"/>
  <c r="P17" i="4"/>
  <c r="P16" i="4" s="1"/>
  <c r="G16" i="4"/>
  <c r="G52" i="4" s="1"/>
  <c r="C49" i="11"/>
  <c r="C51" i="11" s="1"/>
  <c r="O13" i="14"/>
  <c r="D13" i="4"/>
  <c r="D52" i="4" s="1"/>
  <c r="P15" i="4"/>
  <c r="P13" i="4" s="1"/>
  <c r="C31" i="1" l="1"/>
  <c r="C10" i="1" s="1"/>
  <c r="C11" i="8" s="1"/>
  <c r="O52" i="14"/>
  <c r="P52" i="4"/>
  <c r="D10" i="9" l="1"/>
  <c r="C10" i="6"/>
  <c r="C12" i="1"/>
  <c r="C12" i="6" s="1"/>
  <c r="C10" i="7"/>
  <c r="C12" i="7" s="1"/>
  <c r="C10" i="5"/>
  <c r="C13" i="8" l="1"/>
  <c r="D12" i="9"/>
  <c r="C12" i="5"/>
</calcChain>
</file>

<file path=xl/sharedStrings.xml><?xml version="1.0" encoding="utf-8"?>
<sst xmlns="http://schemas.openxmlformats.org/spreadsheetml/2006/main" count="531" uniqueCount="269">
  <si>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</si>
  <si>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</si>
  <si>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</si>
  <si>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</si>
  <si>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</si>
  <si>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</si>
  <si>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</si>
  <si>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</si>
  <si>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</si>
  <si>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</si>
  <si>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</si>
  <si>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</si>
  <si>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</si>
  <si>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</si>
  <si>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</si>
  <si>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</si>
  <si>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</si>
  <si>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</si>
  <si>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</si>
  <si>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</si>
  <si>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</si>
  <si>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</si>
  <si>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</si>
  <si>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</si>
  <si>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</si>
  <si>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</si>
  <si>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</si>
  <si>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</si>
  <si>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</si>
  <si>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</si>
  <si>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</si>
  <si>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</si>
  <si>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</si>
  <si>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</si>
  <si>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</si>
  <si>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</si>
  <si>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</si>
  <si>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</si>
  <si>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</si>
  <si>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</si>
  <si>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</si>
  <si>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</si>
  <si>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</si>
  <si>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</si>
  <si>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</si>
  <si>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</si>
  <si>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</si>
  <si>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</si>
  <si>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</si>
  <si>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</si>
  <si>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</si>
  <si>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</si>
  <si>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</si>
  <si>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</si>
  <si>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</si>
  <si>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</si>
  <si>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</si>
  <si>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</si>
  <si>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</si>
  <si>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</si>
  <si>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</si>
  <si>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</si>
  <si>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</si>
  <si>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</si>
  <si>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</si>
  <si>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</si>
  <si>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</si>
  <si>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</si>
  <si>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</si>
  <si>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</si>
  <si>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</si>
  <si>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</si>
  <si>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</si>
  <si>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</si>
  <si>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</si>
  <si>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</si>
  <si>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</si>
  <si>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</si>
  <si>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</si>
  <si>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</si>
  <si>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</si>
  <si>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</si>
  <si>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</si>
  <si>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</si>
  <si>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</si>
  <si>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</si>
  <si>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</si>
  <si>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</si>
  <si>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</si>
  <si>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</si>
  <si>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</si>
  <si>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</si>
  <si>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</si>
  <si>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</si>
  <si>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</si>
  <si>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</si>
  <si>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</si>
  <si>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</si>
  <si>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</si>
  <si>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</si>
  <si>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</si>
  <si>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</si>
  <si>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</si>
  <si>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</si>
  <si>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</si>
  <si>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</si>
  <si>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</si>
  <si>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</si>
  <si>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</si>
  <si>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</si>
  <si>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</si>
  <si>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</si>
  <si>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</si>
  <si>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</si>
  <si>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</si>
  <si>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</si>
  <si>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</si>
  <si>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</si>
  <si>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</si>
  <si>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</si>
  <si>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</si>
  <si>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</si>
  <si>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</si>
  <si>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</si>
  <si>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</si>
  <si>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</si>
  <si>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</si>
  <si>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</si>
  <si>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</si>
  <si>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</si>
  <si>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</si>
  <si>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</si>
  <si>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</si>
  <si>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</si>
  <si>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</si>
  <si>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</si>
  <si>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</si>
  <si>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</si>
  <si>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</si>
  <si>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</si>
  <si>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</si>
  <si>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</si>
  <si>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</si>
  <si>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</si>
  <si>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</si>
  <si>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</si>
  <si>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</si>
  <si>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</si>
  <si>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</si>
  <si>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RECURSOS ADMINISTRADOS: 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</si>
  <si>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</si>
  <si>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</si>
  <si>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</si>
  <si>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</si>
  <si>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</si>
  <si>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</si>
  <si>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</si>
  <si>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</si>
  <si>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</si>
  <si>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</si>
  <si>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</si>
  <si>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</si>
  <si>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</si>
  <si>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</si>
  <si>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</si>
  <si>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</si>
  <si>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</si>
  <si>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</si>
  <si>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</si>
  <si>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</si>
  <si>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</si>
  <si>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>SECCION: I</t>
  </si>
  <si>
    <t>Ajustes  de los POMCAS formulados de las cuencas priorizadas en la jurisdicción de la Corporación de conformidad con el Decreto 1640 de 2012</t>
  </si>
  <si>
    <t>Subzonas hidrográficas con planes de ordenación y manejo - POMCA - formulados.</t>
  </si>
  <si>
    <t>Asesorar a los municipios en la revisión y ajuste de los POT.</t>
  </si>
  <si>
    <t>Asesorar a los municipios en la formulación de los SIGAM y SISBIM.</t>
  </si>
  <si>
    <t>Georeferenciación de proyectos y actividades ejecutados por la Corporación.</t>
  </si>
  <si>
    <t>Ajustes  de POMCAS según Decreto 1640/2012.</t>
  </si>
  <si>
    <t>Subzonas hidrográficas con planes de ordenación y manejo - POMCA - en ejecución.</t>
  </si>
  <si>
    <t>Cuencas con plan de ordenación  debidamente adoptado / Total de Cuencas priorizadas en la jurisdicción.</t>
  </si>
  <si>
    <t>Municipios asesorados en revisión y ajuste de los POT.</t>
  </si>
  <si>
    <t>Municipios asesorados en formulación del SIGAM y SISBIM.</t>
  </si>
  <si>
    <t>Seguimiento y evaluación a la ejecución de los POT de los municipios.</t>
  </si>
  <si>
    <t>POT con seguimiento y asesorías realizadas a los POT de los municipios</t>
  </si>
  <si>
    <t>Cartográfica temática (1:25000) recursos naturales, ecosistemas continentales, costeros y marinos  de los municipios de La Guajira.</t>
  </si>
  <si>
    <t>Mapas temáticos elaborados.</t>
  </si>
  <si>
    <t>Proyectos georeferenciados con relación al total de proyectos ejecutados.</t>
  </si>
  <si>
    <t>Asesoría técnica a los municipios para incorporar dentro del componente ambiental de los POT los ecosistemas marinos y costeros.</t>
  </si>
  <si>
    <t>Municipios asesorados en la incorporación del componente ambiental ecosistemas marino-costeros.</t>
  </si>
  <si>
    <t>Observatorio Ambiental (diseño e implementación de un sistema de seguimiento y monitoreo de la calidad de los recursos naturales y el ambiente).</t>
  </si>
  <si>
    <t>Observatorio ambiental diseñado e implementado.</t>
  </si>
  <si>
    <t>Delimitación y zonificación del paramo seco Cerro Pintao y humedales a escala 1:25000.</t>
  </si>
  <si>
    <t>Estudios de delimitación y zonificación en paramos y humedales a escala 1:25000.</t>
  </si>
  <si>
    <t>Implantación del Sistema de Información Ambiental. (SIA)</t>
  </si>
  <si>
    <t xml:space="preserve">Módulos Operando en la Corporación / Total de módulos del SIA </t>
  </si>
  <si>
    <t>Elder Palacio Hoyos</t>
  </si>
  <si>
    <t>Técnico Administrativo, Grado</t>
  </si>
  <si>
    <t>Profesional Especializado</t>
  </si>
  <si>
    <t>Eduardo José Daza Cuello</t>
  </si>
  <si>
    <t>ITEMS</t>
  </si>
  <si>
    <t>ACTIV 7</t>
  </si>
  <si>
    <t>ACTIV 8</t>
  </si>
  <si>
    <t>ACTIV 9</t>
  </si>
  <si>
    <t>ACTIV 10</t>
  </si>
  <si>
    <t>VIATICOS Y GASTOS DE VIAJE</t>
  </si>
  <si>
    <t>MANTENIMIENTO</t>
  </si>
  <si>
    <t>Mantenimiento equipo comunicaciones y computación</t>
  </si>
  <si>
    <t>Servicio de Aseo</t>
  </si>
  <si>
    <t>Servicio de seguridad y vigilancia</t>
  </si>
  <si>
    <t>GASTOS IMPREVISTOS</t>
  </si>
  <si>
    <t>Gadtos imprevistos servisios</t>
  </si>
  <si>
    <t>CAPACITACIÓN, BIENESTAR SOCIAL Y ESTIMULO</t>
  </si>
  <si>
    <t>Servicios de Bienestar Sociial</t>
  </si>
  <si>
    <t>Servicios de Capacitación</t>
  </si>
  <si>
    <t>Ingeniero Industrial</t>
  </si>
  <si>
    <t>Formulacion y consolidacion del Manual de Indicadores para el seguimiento a los instrumentos de planificacion ambiental y gestion.</t>
  </si>
  <si>
    <t>Formulacion y seguimiento a los Instrumentos de Planificacion ambiental</t>
  </si>
  <si>
    <t>Muniicipios del Departamento de La Guajira</t>
  </si>
  <si>
    <t>Cuencas del Departamento de La Guajira</t>
  </si>
  <si>
    <t>ACTIV 11</t>
  </si>
  <si>
    <t>Gps Garmin 62sc Con Camara De 5 Mp</t>
  </si>
  <si>
    <t>Gps Palm</t>
  </si>
  <si>
    <t>Camara Lumix Panasonic 12 Mp</t>
  </si>
  <si>
    <t>Sistema de Informacion Geografica</t>
  </si>
  <si>
    <t>2.04.5</t>
  </si>
  <si>
    <t>2.04.5.5</t>
  </si>
  <si>
    <t>2.04.5.6</t>
  </si>
  <si>
    <t>2.04</t>
  </si>
  <si>
    <t>Adquisicion de Bienes y Servicios</t>
  </si>
  <si>
    <t>2.04.2.1</t>
  </si>
  <si>
    <t>Equipos y Maquinas para oficina</t>
  </si>
  <si>
    <t>Mantenimiento equipo de navegación y transporte</t>
  </si>
  <si>
    <t>Implementacion del sistema de informacion ambiental regional de los modulos Biodiversidad, Recursao Hidrico, ambiental Marina, Forestal, Calidad de aire, RNR y RNNR</t>
  </si>
  <si>
    <t>Viáticos y gastos de viaje al interior del Pais</t>
  </si>
  <si>
    <t>Viáticos y gastos de viaje al interior del Departamento</t>
  </si>
  <si>
    <t>Nombre del Proyecto</t>
  </si>
  <si>
    <t>Presupuesto Asignado</t>
  </si>
  <si>
    <t>Aporte Presupuesto Nacional</t>
  </si>
  <si>
    <t>Recursos Administrados</t>
  </si>
  <si>
    <t>Planificación, Ordenamiento e Información Ambiental Territorial</t>
  </si>
  <si>
    <t>Oficina Asesora de Planeacion</t>
  </si>
  <si>
    <t>Seguimientos a los instrumentos de Planificacion</t>
  </si>
  <si>
    <t>Profesional Especializado Grado 12</t>
  </si>
  <si>
    <t>Profesional Universitario</t>
  </si>
  <si>
    <t>0410-1001-1</t>
  </si>
  <si>
    <t>Asesoría técnica para la gestión ambiental urbana.</t>
  </si>
  <si>
    <t>Ingeniero Agronomo</t>
  </si>
  <si>
    <t>Apoyo al ajustes  de POMCAS formulados de las cuencas priorizadas en la jurisdicción de la Corporación de conformidad con el Decreto 1640 de 2012</t>
  </si>
  <si>
    <t>SUBTOTAL</t>
  </si>
  <si>
    <t>ACTIV 12</t>
  </si>
  <si>
    <t>Barrio Rancheria Municipio de Riohacha</t>
  </si>
  <si>
    <t>Municipios Asesorados en Gestion Integral de Barrios</t>
  </si>
  <si>
    <t xml:space="preserve">Interventoria Tecnica a la elaboracion de un marco tecnico para la evaluacion y modelamiento de espacio-tempoiral de los riesgos por inundacion, dinamica fluvial, etc. </t>
  </si>
  <si>
    <t>Vigencia expirada</t>
  </si>
  <si>
    <t xml:space="preserve">elaboracion de un marco tecnico para la evaluacion y modelamiento de espacio-tempoiral de los riesgos por inundacion, dinamica fluvial, etc. </t>
  </si>
  <si>
    <t>Revision y ajuste del Plan de Ordenamiento Territorial de municipio de Urumita</t>
  </si>
  <si>
    <t>Vigencia Expirada</t>
  </si>
  <si>
    <t>Formulacion del Plan de ordenamiento y manejo ambiental de la cuenca hidrografica del rio cañas</t>
  </si>
  <si>
    <t>Formulacion de los planes de ordenacion y manejo ambiental de las subcuencas de los rios el molino, villanueva, urumita - mocho, marquezote y quemaos</t>
  </si>
  <si>
    <t xml:space="preserve">Convenios </t>
  </si>
  <si>
    <t>Contratos</t>
  </si>
  <si>
    <t>Edmundo Pimienta Gonzalez</t>
  </si>
  <si>
    <t>Ajuste Plan de Manejo de la reserva forestal Montes de Oca, donde nace la cuenca del rio Carraipia en los Municipios de Albania y Maicao.</t>
  </si>
  <si>
    <t>Plan de mejoramiento integral de barrios, como un aporte al plan de ordenamiento territorial, POT y el impacto en la gestión y prevención del riesgo, en los municipios de Riohacha y Maicao  - departamento de La Guajira</t>
  </si>
  <si>
    <t>PLAN OPERATIVO ANUAL DE INVERSIONES -2013-v3</t>
  </si>
  <si>
    <t>PLAN OPERATIVO ANUAL DE INVERSIONES - 2013 - v3</t>
  </si>
  <si>
    <t>Procesar Informacion bGeodesica a raves del SIG de Las zonas de alto riesgo para desarrollar programa nacional de ubucacion de viviendas</t>
  </si>
  <si>
    <t>Adicion  recurso humano</t>
  </si>
  <si>
    <t>Yovani Delgado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</si>
</sst>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€_-;\-* #,##0.00\ _€_-;_-* &quot;-&quot;??\ _€_-;_-@_-"/>
    <numFmt numFmtId="165" formatCode="&quot;$&quot;\ #,##0;[Red]&quot;$&quot;\ \-#,##0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&quot;$&quot;\ #,##0"/>
    <numFmt numFmtId="169" formatCode="#,##0.000000_);\(#,##0.000000\)"/>
    <numFmt numFmtId="170" formatCode="#,##0.0"/>
    <numFmt numFmtId="171" formatCode="_ * #,##0_ ;_ * \-#,##0_ ;_ * &quot;-&quot;??_ ;_ @_ "/>
    <numFmt numFmtId="172" formatCode="_ * #,##0.000_ ;_ * \-#,##0.000_ ;_ * &quot;-&quot;??_ ;_ @_ "/>
  </numFmts>
  <fonts count="4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</font>
    <font>
      <sz val="8"/>
      <color indexed="10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8" fillId="0" borderId="0"/>
  </cellStyleXfs>
  <cellXfs count="44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4" fillId="0" borderId="2" xfId="0" applyNumberFormat="1" applyFont="1" applyBorder="1"/>
    <xf numFmtId="3" fontId="15" fillId="0" borderId="2" xfId="0" applyNumberFormat="1" applyFont="1" applyBorder="1"/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69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0" fontId="18" fillId="0" borderId="1" xfId="0" applyFont="1" applyBorder="1"/>
    <xf numFmtId="3" fontId="5" fillId="0" borderId="0" xfId="0" applyNumberFormat="1" applyFont="1" applyFill="1"/>
    <xf numFmtId="168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0" fontId="18" fillId="0" borderId="0" xfId="0" applyFont="1" applyAlignment="1"/>
    <xf numFmtId="0" fontId="22" fillId="0" borderId="0" xfId="0" applyFont="1" applyAlignment="1"/>
    <xf numFmtId="0" fontId="22" fillId="0" borderId="0" xfId="0" applyFont="1"/>
    <xf numFmtId="165" fontId="23" fillId="0" borderId="0" xfId="0" applyNumberFormat="1" applyFont="1" applyAlignment="1">
      <alignment vertical="justify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justify" vertical="top" wrapText="1"/>
    </xf>
    <xf numFmtId="0" fontId="26" fillId="0" borderId="0" xfId="0" applyFont="1" applyAlignment="1">
      <alignment horizontal="center" vertical="justify"/>
    </xf>
    <xf numFmtId="0" fontId="25" fillId="0" borderId="0" xfId="0" applyFont="1" applyAlignment="1"/>
    <xf numFmtId="0" fontId="25" fillId="0" borderId="0" xfId="0" applyFont="1"/>
    <xf numFmtId="168" fontId="26" fillId="0" borderId="0" xfId="0" applyNumberFormat="1" applyFont="1" applyAlignment="1">
      <alignment horizontal="right" vertical="justify"/>
    </xf>
    <xf numFmtId="165" fontId="26" fillId="0" borderId="0" xfId="0" applyNumberFormat="1" applyFont="1" applyAlignment="1">
      <alignment vertical="justify"/>
    </xf>
    <xf numFmtId="0" fontId="26" fillId="0" borderId="0" xfId="0" applyFont="1" applyAlignment="1">
      <alignment horizontal="left" vertical="justify"/>
    </xf>
    <xf numFmtId="166" fontId="26" fillId="0" borderId="0" xfId="2" applyFont="1" applyAlignment="1">
      <alignment horizontal="right" vertical="justify"/>
    </xf>
    <xf numFmtId="167" fontId="26" fillId="0" borderId="0" xfId="1" applyFont="1" applyAlignment="1">
      <alignment vertical="justify"/>
    </xf>
    <xf numFmtId="166" fontId="26" fillId="0" borderId="0" xfId="2" applyFont="1" applyAlignment="1">
      <alignment vertical="justify"/>
    </xf>
    <xf numFmtId="0" fontId="0" fillId="0" borderId="0" xfId="0" applyBorder="1" applyAlignment="1"/>
    <xf numFmtId="0" fontId="27" fillId="0" borderId="0" xfId="0" applyFont="1" applyBorder="1" applyAlignment="1"/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left" vertical="justify"/>
    </xf>
    <xf numFmtId="0" fontId="21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9" fillId="0" borderId="0" xfId="0" applyFont="1" applyAlignment="1">
      <alignment horizontal="left" vertical="justify"/>
    </xf>
    <xf numFmtId="0" fontId="30" fillId="0" borderId="0" xfId="0" applyFont="1"/>
    <xf numFmtId="0" fontId="30" fillId="0" borderId="0" xfId="0" applyFont="1" applyAlignment="1">
      <alignment horizontal="right"/>
    </xf>
    <xf numFmtId="167" fontId="2" fillId="0" borderId="1" xfId="1" applyFont="1" applyBorder="1" applyAlignment="1">
      <alignment horizontal="right" vertical="top" wrapText="1"/>
    </xf>
    <xf numFmtId="167" fontId="3" fillId="0" borderId="1" xfId="1" applyFont="1" applyBorder="1" applyAlignment="1">
      <alignment vertical="top" wrapText="1"/>
    </xf>
    <xf numFmtId="167" fontId="2" fillId="0" borderId="1" xfId="1" applyFont="1" applyBorder="1" applyAlignment="1">
      <alignment vertical="top" wrapText="1"/>
    </xf>
    <xf numFmtId="0" fontId="30" fillId="3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left" vertical="top" wrapText="1"/>
    </xf>
    <xf numFmtId="3" fontId="24" fillId="0" borderId="2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3" fontId="30" fillId="0" borderId="1" xfId="0" applyNumberFormat="1" applyFont="1" applyBorder="1" applyAlignment="1">
      <alignment horizontal="right" vertical="top" wrapText="1"/>
    </xf>
    <xf numFmtId="167" fontId="24" fillId="0" borderId="2" xfId="1" applyFont="1" applyBorder="1" applyAlignment="1">
      <alignment horizontal="right" vertical="top" wrapText="1"/>
    </xf>
    <xf numFmtId="167" fontId="24" fillId="0" borderId="1" xfId="1" applyFont="1" applyBorder="1" applyAlignment="1">
      <alignment horizontal="right" vertical="top" wrapText="1"/>
    </xf>
    <xf numFmtId="167" fontId="30" fillId="0" borderId="1" xfId="1" applyFont="1" applyBorder="1" applyAlignment="1">
      <alignment horizontal="right" vertical="top" wrapText="1"/>
    </xf>
    <xf numFmtId="0" fontId="24" fillId="0" borderId="0" xfId="0" applyFont="1"/>
    <xf numFmtId="0" fontId="30" fillId="0" borderId="0" xfId="0" applyFont="1" applyAlignment="1"/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3" fontId="30" fillId="3" borderId="5" xfId="0" applyNumberFormat="1" applyFont="1" applyFill="1" applyBorder="1" applyAlignment="1">
      <alignment horizontal="center" vertical="center" wrapText="1"/>
    </xf>
    <xf numFmtId="3" fontId="30" fillId="3" borderId="6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/>
    </xf>
    <xf numFmtId="170" fontId="22" fillId="0" borderId="1" xfId="1" applyNumberFormat="1" applyFont="1" applyFill="1" applyBorder="1" applyAlignment="1">
      <alignment horizontal="right" vertical="center" wrapText="1"/>
    </xf>
    <xf numFmtId="170" fontId="22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3" fontId="30" fillId="0" borderId="0" xfId="0" applyNumberFormat="1" applyFont="1" applyAlignment="1">
      <alignment horizontal="right" vertical="top" wrapText="1"/>
    </xf>
    <xf numFmtId="0" fontId="32" fillId="3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167" fontId="30" fillId="0" borderId="1" xfId="1" applyFont="1" applyBorder="1" applyAlignment="1">
      <alignment vertical="top" wrapText="1"/>
    </xf>
    <xf numFmtId="0" fontId="30" fillId="3" borderId="3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left" vertical="center" wrapText="1"/>
    </xf>
    <xf numFmtId="3" fontId="28" fillId="0" borderId="1" xfId="0" applyNumberFormat="1" applyFont="1" applyFill="1" applyBorder="1" applyAlignment="1">
      <alignment horizontal="right"/>
    </xf>
    <xf numFmtId="0" fontId="34" fillId="0" borderId="0" xfId="0" applyFont="1" applyAlignment="1">
      <alignment horizontal="left" vertical="justify"/>
    </xf>
    <xf numFmtId="3" fontId="28" fillId="0" borderId="0" xfId="0" quotePrefix="1" applyNumberFormat="1" applyFont="1" applyAlignment="1">
      <alignment horizontal="left"/>
    </xf>
    <xf numFmtId="3" fontId="28" fillId="0" borderId="0" xfId="0" applyNumberFormat="1" applyFont="1"/>
    <xf numFmtId="3" fontId="28" fillId="0" borderId="0" xfId="0" applyNumberFormat="1" applyFont="1" applyAlignment="1">
      <alignment horizontal="center"/>
    </xf>
    <xf numFmtId="3" fontId="33" fillId="0" borderId="0" xfId="0" applyNumberFormat="1" applyFont="1"/>
    <xf numFmtId="3" fontId="33" fillId="3" borderId="3" xfId="0" applyNumberFormat="1" applyFont="1" applyFill="1" applyBorder="1" applyAlignment="1">
      <alignment horizontal="center"/>
    </xf>
    <xf numFmtId="3" fontId="33" fillId="3" borderId="5" xfId="0" applyNumberFormat="1" applyFont="1" applyFill="1" applyBorder="1" applyAlignment="1">
      <alignment horizontal="center"/>
    </xf>
    <xf numFmtId="3" fontId="33" fillId="3" borderId="6" xfId="0" applyNumberFormat="1" applyFont="1" applyFill="1" applyBorder="1" applyAlignment="1">
      <alignment horizontal="center"/>
    </xf>
    <xf numFmtId="3" fontId="33" fillId="0" borderId="2" xfId="0" applyNumberFormat="1" applyFont="1" applyBorder="1"/>
    <xf numFmtId="167" fontId="33" fillId="2" borderId="2" xfId="1" applyFont="1" applyFill="1" applyBorder="1" applyAlignment="1">
      <alignment horizontal="right"/>
    </xf>
    <xf numFmtId="167" fontId="33" fillId="0" borderId="2" xfId="1" applyFont="1" applyBorder="1" applyAlignment="1">
      <alignment horizontal="right"/>
    </xf>
    <xf numFmtId="167" fontId="33" fillId="0" borderId="1" xfId="1" applyFont="1" applyBorder="1" applyAlignment="1">
      <alignment horizontal="right"/>
    </xf>
    <xf numFmtId="3" fontId="28" fillId="0" borderId="1" xfId="0" applyNumberFormat="1" applyFont="1" applyBorder="1"/>
    <xf numFmtId="167" fontId="28" fillId="2" borderId="1" xfId="1" applyFont="1" applyFill="1" applyBorder="1" applyAlignment="1">
      <alignment horizontal="right"/>
    </xf>
    <xf numFmtId="167" fontId="28" fillId="0" borderId="1" xfId="1" applyFont="1" applyBorder="1" applyAlignment="1">
      <alignment horizontal="right"/>
    </xf>
    <xf numFmtId="167" fontId="28" fillId="0" borderId="0" xfId="1" applyFont="1"/>
    <xf numFmtId="3" fontId="33" fillId="0" borderId="1" xfId="0" applyNumberFormat="1" applyFont="1" applyBorder="1"/>
    <xf numFmtId="167" fontId="33" fillId="2" borderId="1" xfId="1" applyFont="1" applyFill="1" applyBorder="1" applyAlignment="1">
      <alignment horizontal="right"/>
    </xf>
    <xf numFmtId="167" fontId="28" fillId="0" borderId="1" xfId="1" applyFont="1" applyFill="1" applyBorder="1" applyAlignment="1">
      <alignment horizontal="right"/>
    </xf>
    <xf numFmtId="167" fontId="28" fillId="0" borderId="1" xfId="1" quotePrefix="1" applyFont="1" applyBorder="1" applyAlignment="1">
      <alignment horizontal="right"/>
    </xf>
    <xf numFmtId="167" fontId="33" fillId="0" borderId="1" xfId="1" applyFont="1" applyFill="1" applyBorder="1" applyAlignment="1">
      <alignment horizontal="right"/>
    </xf>
    <xf numFmtId="3" fontId="33" fillId="2" borderId="1" xfId="0" applyNumberFormat="1" applyFont="1" applyFill="1" applyBorder="1"/>
    <xf numFmtId="16" fontId="24" fillId="0" borderId="1" xfId="0" applyNumberFormat="1" applyFont="1" applyBorder="1" applyAlignment="1">
      <alignment horizontal="center" vertical="center" wrapText="1"/>
    </xf>
    <xf numFmtId="167" fontId="15" fillId="0" borderId="0" xfId="0" applyNumberFormat="1" applyFont="1"/>
    <xf numFmtId="0" fontId="26" fillId="0" borderId="0" xfId="0" applyFont="1" applyAlignment="1">
      <alignment horizontal="left" vertical="top"/>
    </xf>
    <xf numFmtId="3" fontId="28" fillId="0" borderId="1" xfId="0" applyNumberFormat="1" applyFont="1" applyBorder="1" applyAlignment="1">
      <alignment horizontal="justify" vertical="top"/>
    </xf>
    <xf numFmtId="3" fontId="35" fillId="0" borderId="1" xfId="0" applyNumberFormat="1" applyFont="1" applyBorder="1" applyAlignment="1">
      <alignment horizontal="justify" vertical="top" wrapText="1"/>
    </xf>
    <xf numFmtId="3" fontId="28" fillId="0" borderId="1" xfId="0" applyNumberFormat="1" applyFont="1" applyBorder="1" applyAlignment="1">
      <alignment horizontal="justify" vertical="top" wrapText="1"/>
    </xf>
    <xf numFmtId="17" fontId="24" fillId="0" borderId="1" xfId="0" applyNumberFormat="1" applyFont="1" applyBorder="1" applyAlignment="1">
      <alignment horizontal="center" vertical="center" wrapText="1"/>
    </xf>
    <xf numFmtId="167" fontId="24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9" fontId="24" fillId="0" borderId="7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6" fontId="24" fillId="0" borderId="1" xfId="0" applyNumberFormat="1" applyFont="1" applyBorder="1" applyAlignment="1">
      <alignment horizontal="center" vertical="top" wrapText="1"/>
    </xf>
    <xf numFmtId="167" fontId="6" fillId="0" borderId="0" xfId="0" applyNumberFormat="1" applyFont="1"/>
    <xf numFmtId="167" fontId="30" fillId="0" borderId="1" xfId="1" applyFont="1" applyBorder="1" applyAlignment="1">
      <alignment horizontal="right" vertical="center" wrapText="1"/>
    </xf>
    <xf numFmtId="3" fontId="5" fillId="0" borderId="0" xfId="0" applyNumberFormat="1" applyFont="1"/>
    <xf numFmtId="167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7" fontId="23" fillId="0" borderId="1" xfId="1" applyFont="1" applyBorder="1" applyAlignment="1">
      <alignment horizontal="right" vertical="center"/>
    </xf>
    <xf numFmtId="167" fontId="23" fillId="0" borderId="0" xfId="1" applyFont="1" applyAlignment="1">
      <alignment horizontal="right" vertical="justify"/>
    </xf>
    <xf numFmtId="167" fontId="23" fillId="0" borderId="0" xfId="1" applyFont="1" applyAlignment="1">
      <alignment vertical="justify"/>
    </xf>
    <xf numFmtId="0" fontId="13" fillId="3" borderId="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67" fontId="24" fillId="0" borderId="1" xfId="1" applyFont="1" applyBorder="1" applyAlignment="1">
      <alignment vertical="center" wrapText="1"/>
    </xf>
    <xf numFmtId="17" fontId="24" fillId="0" borderId="1" xfId="0" applyNumberFormat="1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6" fillId="0" borderId="9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30" fillId="0" borderId="12" xfId="0" applyFont="1" applyBorder="1" applyAlignment="1">
      <alignment horizontal="left"/>
    </xf>
    <xf numFmtId="0" fontId="24" fillId="0" borderId="12" xfId="0" applyFont="1" applyBorder="1"/>
    <xf numFmtId="0" fontId="30" fillId="0" borderId="13" xfId="0" applyFont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0" fontId="17" fillId="0" borderId="0" xfId="0" applyFont="1" applyBorder="1" applyAlignment="1"/>
    <xf numFmtId="0" fontId="36" fillId="0" borderId="0" xfId="0" applyFont="1" applyBorder="1" applyAlignment="1"/>
    <xf numFmtId="0" fontId="28" fillId="0" borderId="0" xfId="0" applyFont="1" applyBorder="1" applyAlignment="1"/>
    <xf numFmtId="0" fontId="17" fillId="0" borderId="14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7" fontId="3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7" fillId="0" borderId="15" xfId="0" applyFont="1" applyBorder="1" applyAlignment="1">
      <alignment horizontal="justify" vertical="top" wrapText="1"/>
    </xf>
    <xf numFmtId="167" fontId="15" fillId="0" borderId="1" xfId="1" applyFont="1" applyBorder="1" applyAlignment="1">
      <alignment horizontal="right"/>
    </xf>
    <xf numFmtId="0" fontId="17" fillId="0" borderId="0" xfId="0" applyFont="1" applyAlignment="1">
      <alignment horizontal="justify" vertical="top" wrapText="1"/>
    </xf>
    <xf numFmtId="0" fontId="17" fillId="0" borderId="1" xfId="0" applyFont="1" applyBorder="1" applyAlignment="1">
      <alignment horizontal="justify" vertical="top" wrapText="1"/>
    </xf>
    <xf numFmtId="167" fontId="14" fillId="2" borderId="1" xfId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1" fontId="3" fillId="0" borderId="1" xfId="1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7" fontId="28" fillId="0" borderId="1" xfId="1" applyFont="1" applyBorder="1"/>
    <xf numFmtId="0" fontId="17" fillId="0" borderId="44" xfId="0" applyFont="1" applyBorder="1" applyAlignment="1">
      <alignment horizontal="justify" vertical="top" wrapText="1"/>
    </xf>
    <xf numFmtId="0" fontId="17" fillId="0" borderId="45" xfId="0" applyFont="1" applyBorder="1" applyAlignment="1">
      <alignment horizontal="justify" vertical="top" wrapText="1"/>
    </xf>
    <xf numFmtId="0" fontId="17" fillId="0" borderId="7" xfId="0" applyFont="1" applyBorder="1" applyAlignment="1">
      <alignment horizontal="justify" vertical="top" wrapText="1"/>
    </xf>
    <xf numFmtId="0" fontId="17" fillId="0" borderId="46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/>
    </xf>
    <xf numFmtId="167" fontId="24" fillId="0" borderId="8" xfId="1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17" fontId="24" fillId="0" borderId="8" xfId="0" applyNumberFormat="1" applyFont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justify" vertical="top" wrapText="1"/>
    </xf>
    <xf numFmtId="167" fontId="4" fillId="0" borderId="2" xfId="0" applyNumberFormat="1" applyFont="1" applyBorder="1"/>
    <xf numFmtId="3" fontId="14" fillId="3" borderId="48" xfId="0" applyNumberFormat="1" applyFont="1" applyFill="1" applyBorder="1" applyAlignment="1">
      <alignment horizontal="center"/>
    </xf>
    <xf numFmtId="3" fontId="14" fillId="3" borderId="42" xfId="0" applyNumberFormat="1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167" fontId="24" fillId="0" borderId="1" xfId="1" applyFont="1" applyBorder="1" applyAlignment="1">
      <alignment horizontal="right" vertical="center" wrapText="1"/>
    </xf>
    <xf numFmtId="167" fontId="24" fillId="0" borderId="2" xfId="1" applyFont="1" applyBorder="1" applyAlignment="1">
      <alignment horizontal="right" vertical="center" wrapText="1"/>
    </xf>
    <xf numFmtId="167" fontId="22" fillId="0" borderId="1" xfId="1" applyFont="1" applyFill="1" applyBorder="1" applyAlignment="1">
      <alignment vertical="center" wrapText="1"/>
    </xf>
    <xf numFmtId="0" fontId="30" fillId="0" borderId="1" xfId="0" applyFont="1" applyBorder="1" applyAlignment="1">
      <alignment horizontal="left" vertical="top" wrapText="1"/>
    </xf>
    <xf numFmtId="167" fontId="30" fillId="0" borderId="2" xfId="1" applyFont="1" applyBorder="1" applyAlignment="1">
      <alignment horizontal="right" vertical="top" wrapText="1"/>
    </xf>
    <xf numFmtId="0" fontId="24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" fillId="0" borderId="1" xfId="0" applyFont="1" applyBorder="1" applyAlignment="1"/>
    <xf numFmtId="167" fontId="30" fillId="0" borderId="1" xfId="1" applyFont="1" applyBorder="1" applyAlignment="1">
      <alignment horizontal="left"/>
    </xf>
    <xf numFmtId="168" fontId="30" fillId="0" borderId="1" xfId="0" applyNumberFormat="1" applyFont="1" applyBorder="1" applyAlignment="1">
      <alignment vertical="justify"/>
    </xf>
    <xf numFmtId="166" fontId="30" fillId="0" borderId="1" xfId="2" applyFont="1" applyBorder="1" applyAlignment="1">
      <alignment vertical="justify"/>
    </xf>
    <xf numFmtId="0" fontId="30" fillId="0" borderId="1" xfId="0" applyFont="1" applyBorder="1" applyAlignment="1">
      <alignment vertical="justify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center" vertical="center"/>
    </xf>
    <xf numFmtId="167" fontId="24" fillId="0" borderId="31" xfId="1" applyFont="1" applyFill="1" applyBorder="1" applyAlignment="1">
      <alignment horizontal="center" vertical="center" wrapText="1"/>
    </xf>
    <xf numFmtId="167" fontId="24" fillId="0" borderId="39" xfId="1" applyFont="1" applyBorder="1" applyAlignment="1">
      <alignment horizontal="center" vertical="center" wrapText="1"/>
    </xf>
    <xf numFmtId="167" fontId="24" fillId="0" borderId="32" xfId="1" applyFont="1" applyBorder="1" applyAlignment="1">
      <alignment horizontal="center" vertical="center" wrapText="1"/>
    </xf>
    <xf numFmtId="17" fontId="24" fillId="0" borderId="13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7" fontId="24" fillId="0" borderId="10" xfId="0" applyNumberFormat="1" applyFont="1" applyBorder="1" applyAlignment="1">
      <alignment horizontal="center" vertical="center" wrapText="1"/>
    </xf>
    <xf numFmtId="17" fontId="24" fillId="0" borderId="8" xfId="0" applyNumberFormat="1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7" fontId="24" fillId="0" borderId="3" xfId="0" applyNumberFormat="1" applyFont="1" applyBorder="1" applyAlignment="1">
      <alignment horizontal="center" wrapText="1"/>
    </xf>
    <xf numFmtId="17" fontId="24" fillId="0" borderId="5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9" fontId="24" fillId="0" borderId="2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9" fontId="24" fillId="0" borderId="8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vertical="top"/>
    </xf>
    <xf numFmtId="0" fontId="26" fillId="0" borderId="0" xfId="0" applyFont="1" applyAlignment="1"/>
    <xf numFmtId="167" fontId="2" fillId="0" borderId="1" xfId="1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7" fontId="26" fillId="0" borderId="0" xfId="1" applyFont="1" applyAlignment="1">
      <alignment horizontal="left" vertical="justify"/>
    </xf>
    <xf numFmtId="0" fontId="23" fillId="0" borderId="9" xfId="0" applyFont="1" applyBorder="1" applyAlignment="1">
      <alignment vertical="top"/>
    </xf>
    <xf numFmtId="3" fontId="14" fillId="3" borderId="1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vertical="center" wrapText="1"/>
    </xf>
    <xf numFmtId="172" fontId="3" fillId="0" borderId="1" xfId="1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vertical="top" wrapText="1"/>
    </xf>
    <xf numFmtId="167" fontId="23" fillId="0" borderId="1" xfId="1" applyFont="1" applyBorder="1" applyAlignment="1">
      <alignment vertical="top" wrapText="1"/>
    </xf>
    <xf numFmtId="164" fontId="30" fillId="0" borderId="1" xfId="0" applyNumberFormat="1" applyFont="1" applyBorder="1" applyAlignment="1"/>
    <xf numFmtId="167" fontId="40" fillId="2" borderId="1" xfId="1" applyFont="1" applyFill="1" applyBorder="1" applyAlignment="1">
      <alignment horizontal="right"/>
    </xf>
    <xf numFmtId="167" fontId="39" fillId="0" borderId="2" xfId="1" applyFont="1" applyBorder="1" applyAlignment="1">
      <alignment horizontal="right"/>
    </xf>
    <xf numFmtId="167" fontId="39" fillId="0" borderId="1" xfId="1" applyFont="1" applyBorder="1" applyAlignment="1">
      <alignment horizontal="right"/>
    </xf>
    <xf numFmtId="3" fontId="41" fillId="0" borderId="1" xfId="0" applyNumberFormat="1" applyFont="1" applyBorder="1" applyAlignment="1">
      <alignment horizontal="right"/>
    </xf>
    <xf numFmtId="167" fontId="41" fillId="0" borderId="1" xfId="1" applyFont="1" applyBorder="1" applyAlignment="1">
      <alignment horizontal="right"/>
    </xf>
    <xf numFmtId="3" fontId="39" fillId="0" borderId="1" xfId="0" applyNumberFormat="1" applyFont="1" applyBorder="1" applyAlignment="1">
      <alignment horizontal="right"/>
    </xf>
    <xf numFmtId="3" fontId="42" fillId="0" borderId="1" xfId="0" applyNumberFormat="1" applyFont="1" applyFill="1" applyBorder="1" applyAlignment="1">
      <alignment horizontal="right"/>
    </xf>
    <xf numFmtId="167" fontId="43" fillId="0" borderId="0" xfId="1" applyFont="1"/>
    <xf numFmtId="167" fontId="41" fillId="0" borderId="0" xfId="1" applyFont="1"/>
    <xf numFmtId="3" fontId="41" fillId="0" borderId="1" xfId="0" applyNumberFormat="1" applyFont="1" applyFill="1" applyBorder="1" applyAlignment="1">
      <alignment horizontal="right"/>
    </xf>
    <xf numFmtId="167" fontId="41" fillId="0" borderId="1" xfId="1" applyFont="1" applyFill="1" applyBorder="1" applyAlignment="1">
      <alignment horizontal="right"/>
    </xf>
    <xf numFmtId="167" fontId="23" fillId="0" borderId="1" xfId="1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top" wrapText="1"/>
    </xf>
    <xf numFmtId="167" fontId="15" fillId="2" borderId="1" xfId="1" applyFont="1" applyFill="1" applyBorder="1" applyAlignment="1">
      <alignment horizontal="right"/>
    </xf>
    <xf numFmtId="0" fontId="26" fillId="0" borderId="0" xfId="0" applyFont="1" applyBorder="1" applyAlignment="1"/>
    <xf numFmtId="0" fontId="25" fillId="0" borderId="31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31" xfId="0" applyFont="1" applyBorder="1"/>
    <xf numFmtId="0" fontId="25" fillId="0" borderId="0" xfId="0" applyFont="1" applyBorder="1"/>
    <xf numFmtId="0" fontId="22" fillId="0" borderId="31" xfId="0" applyFont="1" applyBorder="1"/>
    <xf numFmtId="0" fontId="22" fillId="0" borderId="0" xfId="0" applyFont="1" applyBorder="1"/>
    <xf numFmtId="0" fontId="30" fillId="0" borderId="31" xfId="0" applyFont="1" applyBorder="1"/>
    <xf numFmtId="0" fontId="30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7" fontId="24" fillId="0" borderId="18" xfId="1" applyFont="1" applyBorder="1" applyAlignment="1">
      <alignment horizontal="center" vertical="center" wrapText="1"/>
    </xf>
    <xf numFmtId="167" fontId="24" fillId="0" borderId="19" xfId="1" applyFont="1" applyBorder="1" applyAlignment="1">
      <alignment horizontal="center" vertical="center" wrapText="1"/>
    </xf>
    <xf numFmtId="167" fontId="24" fillId="0" borderId="2" xfId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 wrapText="1"/>
    </xf>
    <xf numFmtId="167" fontId="30" fillId="0" borderId="38" xfId="0" applyNumberFormat="1" applyFont="1" applyBorder="1" applyAlignment="1">
      <alignment horizontal="left"/>
    </xf>
    <xf numFmtId="167" fontId="30" fillId="0" borderId="7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7" fillId="0" borderId="38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37" fillId="0" borderId="9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167" fontId="30" fillId="0" borderId="38" xfId="1" applyFont="1" applyBorder="1" applyAlignment="1">
      <alignment horizontal="left"/>
    </xf>
    <xf numFmtId="167" fontId="30" fillId="0" borderId="7" xfId="1" applyFont="1" applyBorder="1" applyAlignment="1">
      <alignment horizontal="left"/>
    </xf>
    <xf numFmtId="0" fontId="30" fillId="3" borderId="2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6" fillId="0" borderId="12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166" fontId="11" fillId="3" borderId="24" xfId="2" applyFont="1" applyFill="1" applyBorder="1" applyAlignment="1">
      <alignment horizontal="center" vertical="center" wrapText="1"/>
    </xf>
    <xf numFmtId="166" fontId="11" fillId="3" borderId="8" xfId="2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6" fillId="0" borderId="9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6" fillId="0" borderId="9" xfId="0" applyFont="1" applyBorder="1" applyAlignment="1">
      <alignment horizontal="center" wrapText="1"/>
    </xf>
    <xf numFmtId="0" fontId="36" fillId="0" borderId="51" xfId="0" applyFont="1" applyBorder="1" applyAlignment="1">
      <alignment horizontal="center"/>
    </xf>
    <xf numFmtId="0" fontId="36" fillId="0" borderId="50" xfId="0" applyFont="1" applyBorder="1" applyAlignment="1">
      <alignment horizontal="left" vertical="center" wrapText="1"/>
    </xf>
    <xf numFmtId="0" fontId="36" fillId="0" borderId="45" xfId="0" applyFont="1" applyBorder="1" applyAlignment="1">
      <alignment horizontal="left" vertical="center" wrapText="1"/>
    </xf>
    <xf numFmtId="0" fontId="36" fillId="0" borderId="46" xfId="0" applyFont="1" applyBorder="1" applyAlignment="1">
      <alignment horizontal="left" vertical="center" wrapText="1"/>
    </xf>
    <xf numFmtId="0" fontId="36" fillId="0" borderId="46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7" fillId="0" borderId="46" xfId="0" applyFont="1" applyBorder="1" applyAlignment="1">
      <alignment horizontal="left"/>
    </xf>
    <xf numFmtId="0" fontId="30" fillId="3" borderId="33" xfId="0" applyFont="1" applyFill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0" fontId="36" fillId="0" borderId="47" xfId="0" applyFont="1" applyBorder="1" applyAlignment="1">
      <alignment horizontal="center"/>
    </xf>
    <xf numFmtId="0" fontId="30" fillId="0" borderId="1" xfId="0" applyFont="1" applyBorder="1" applyAlignment="1">
      <alignment horizontal="center" vertical="top" wrapText="1"/>
    </xf>
    <xf numFmtId="0" fontId="26" fillId="0" borderId="31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168" fontId="26" fillId="3" borderId="24" xfId="0" applyNumberFormat="1" applyFont="1" applyFill="1" applyBorder="1" applyAlignment="1">
      <alignment horizontal="center" vertical="justify"/>
    </xf>
    <xf numFmtId="0" fontId="30" fillId="3" borderId="24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30" fillId="3" borderId="4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37" fillId="0" borderId="50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5" fillId="0" borderId="9" xfId="0" applyFont="1" applyBorder="1" applyAlignment="1">
      <alignment horizontal="left" vertical="top"/>
    </xf>
    <xf numFmtId="0" fontId="26" fillId="0" borderId="9" xfId="0" applyFont="1" applyBorder="1" applyAlignment="1">
      <alignment horizontal="left" vertical="justify"/>
    </xf>
    <xf numFmtId="0" fontId="17" fillId="0" borderId="11" xfId="0" applyFont="1" applyBorder="1" applyAlignment="1">
      <alignment horizontal="left"/>
    </xf>
    <xf numFmtId="0" fontId="36" fillId="0" borderId="0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0" fillId="0" borderId="1" xfId="0" applyFont="1" applyBorder="1" applyAlignment="1">
      <alignment horizontal="right" vertical="top" wrapText="1"/>
    </xf>
    <xf numFmtId="0" fontId="30" fillId="3" borderId="27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 wrapText="1"/>
    </xf>
    <xf numFmtId="0" fontId="30" fillId="0" borderId="38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/>
    </xf>
    <xf numFmtId="0" fontId="23" fillId="0" borderId="0" xfId="0" applyFont="1" applyAlignment="1">
      <alignment horizontal="left"/>
    </xf>
    <xf numFmtId="0" fontId="30" fillId="3" borderId="39" xfId="0" applyFont="1" applyFill="1" applyBorder="1" applyAlignment="1">
      <alignment horizontal="center" vertical="top" wrapText="1"/>
    </xf>
    <xf numFmtId="0" fontId="30" fillId="3" borderId="40" xfId="0" applyFont="1" applyFill="1" applyBorder="1" applyAlignment="1">
      <alignment horizontal="center" vertical="top" wrapText="1"/>
    </xf>
    <xf numFmtId="0" fontId="30" fillId="0" borderId="32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3" fontId="28" fillId="3" borderId="49" xfId="0" applyNumberFormat="1" applyFont="1" applyFill="1" applyBorder="1" applyAlignment="1">
      <alignment horizontal="center"/>
    </xf>
    <xf numFmtId="3" fontId="28" fillId="3" borderId="48" xfId="0" applyNumberFormat="1" applyFont="1" applyFill="1" applyBorder="1" applyAlignment="1">
      <alignment horizontal="center"/>
    </xf>
    <xf numFmtId="3" fontId="33" fillId="3" borderId="15" xfId="0" applyNumberFormat="1" applyFont="1" applyFill="1" applyBorder="1" applyAlignment="1">
      <alignment horizontal="center"/>
    </xf>
    <xf numFmtId="3" fontId="33" fillId="3" borderId="17" xfId="0" applyNumberFormat="1" applyFont="1" applyFill="1" applyBorder="1" applyAlignment="1">
      <alignment horizontal="center"/>
    </xf>
    <xf numFmtId="3" fontId="33" fillId="3" borderId="50" xfId="0" applyNumberFormat="1" applyFont="1" applyFill="1" applyBorder="1" applyAlignment="1">
      <alignment horizontal="center" wrapText="1"/>
    </xf>
    <xf numFmtId="3" fontId="33" fillId="3" borderId="51" xfId="0" applyNumberFormat="1" applyFont="1" applyFill="1" applyBorder="1" applyAlignment="1">
      <alignment horizontal="center" wrapText="1"/>
    </xf>
    <xf numFmtId="3" fontId="33" fillId="3" borderId="3" xfId="0" applyNumberFormat="1" applyFont="1" applyFill="1" applyBorder="1" applyAlignment="1">
      <alignment horizontal="center"/>
    </xf>
    <xf numFmtId="3" fontId="33" fillId="3" borderId="5" xfId="0" applyNumberFormat="1" applyFont="1" applyFill="1" applyBorder="1" applyAlignment="1">
      <alignment horizontal="center"/>
    </xf>
    <xf numFmtId="3" fontId="33" fillId="3" borderId="6" xfId="0" applyNumberFormat="1" applyFont="1" applyFill="1" applyBorder="1" applyAlignment="1">
      <alignment horizontal="center"/>
    </xf>
    <xf numFmtId="3" fontId="23" fillId="0" borderId="9" xfId="0" applyNumberFormat="1" applyFont="1" applyBorder="1" applyAlignment="1">
      <alignment horizontal="center"/>
    </xf>
    <xf numFmtId="3" fontId="33" fillId="3" borderId="16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3" fontId="15" fillId="3" borderId="41" xfId="0" applyNumberFormat="1" applyFont="1" applyFill="1" applyBorder="1" applyAlignment="1">
      <alignment horizontal="center"/>
    </xf>
    <xf numFmtId="3" fontId="15" fillId="3" borderId="42" xfId="0" applyNumberFormat="1" applyFont="1" applyFill="1" applyBorder="1" applyAlignment="1">
      <alignment horizontal="center"/>
    </xf>
    <xf numFmtId="3" fontId="14" fillId="3" borderId="43" xfId="0" applyNumberFormat="1" applyFont="1" applyFill="1" applyBorder="1" applyAlignment="1">
      <alignment horizontal="center"/>
    </xf>
    <xf numFmtId="3" fontId="14" fillId="3" borderId="20" xfId="0" applyNumberFormat="1" applyFont="1" applyFill="1" applyBorder="1" applyAlignment="1">
      <alignment horizontal="center"/>
    </xf>
    <xf numFmtId="3" fontId="14" fillId="3" borderId="45" xfId="0" applyNumberFormat="1" applyFont="1" applyFill="1" applyBorder="1" applyAlignment="1">
      <alignment horizontal="center"/>
    </xf>
    <xf numFmtId="3" fontId="14" fillId="3" borderId="47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4" fillId="3" borderId="1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 wrapText="1"/>
    </xf>
    <xf numFmtId="0" fontId="36" fillId="0" borderId="12" xfId="0" applyFont="1" applyBorder="1" applyAlignment="1">
      <alignment horizontal="center" wrapText="1"/>
    </xf>
    <xf numFmtId="3" fontId="14" fillId="0" borderId="0" xfId="0" applyNumberFormat="1" applyFont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12" fillId="0" borderId="1" xfId="0" applyFont="1" applyBorder="1" applyAlignment="1">
      <alignment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elete val="1"/>
          </c:dLbls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Contratos</c:v>
                </c:pt>
                <c:pt idx="6">
                  <c:v>Convenios </c:v>
                </c:pt>
              </c:strCache>
            </c:strRef>
          </c:cat>
          <c:val>
            <c:numRef>
              <c:f>grafico!$C$13:$C$48</c:f>
              <c:numCache>
                <c:formatCode>_ * #,##0.00_ ;_ * \-#,##0.00_ ;_ * "-"??_ ;_ @_ </c:formatCode>
                <c:ptCount val="7"/>
                <c:pt idx="0">
                  <c:v>163943456.0400002</c:v>
                </c:pt>
                <c:pt idx="1">
                  <c:v>24093432</c:v>
                </c:pt>
                <c:pt idx="4" formatCode="#,##0">
                  <c:v>0</c:v>
                </c:pt>
                <c:pt idx="5" formatCode="#,##0">
                  <c:v>1069521420</c:v>
                </c:pt>
                <c:pt idx="6">
                  <c:v>101035714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O"/>
    </a:p>
  </c:txPr>
  <c:printSettings>
    <c:headerFooter alignWithMargins="0"/>
    <c:pageMargins b="1" l="0.75000000000000411" r="0.7500000000000041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205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180975"/>
          <a:ext cx="12477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7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30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410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51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615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615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717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819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103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25" zoomScaleSheetLayoutView="100" zoomScalePageLayoutView="60" workbookViewId="0">
      <selection activeCell="C30" sqref="C30"/>
    </sheetView>
  </sheetViews>
  <sheetFormatPr baseColWidth="10" defaultRowHeight="12.75" x14ac:dyDescent="0.2"/>
  <cols>
    <col min="1" max="1" width="5.5703125" style="4" customWidth="1"/>
    <col min="2" max="2" width="25.140625" style="4" customWidth="1"/>
    <col min="3" max="3" width="18.28515625" style="4" customWidth="1"/>
    <col min="4" max="4" width="15.85546875" style="4" customWidth="1"/>
    <col min="5" max="5" width="7.5703125" style="4" customWidth="1"/>
    <col min="6" max="6" width="8.7109375" style="4" customWidth="1"/>
    <col min="7" max="7" width="10.5703125" style="4" customWidth="1"/>
    <col min="8" max="8" width="31.7109375" style="4" customWidth="1"/>
    <col min="9" max="9" width="11" style="4" customWidth="1"/>
    <col min="10" max="10" width="21.1406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 x14ac:dyDescent="0.2">
      <c r="A1" s="314"/>
      <c r="B1" s="314"/>
      <c r="C1" s="321" t="s">
        <v>265</v>
      </c>
      <c r="D1" s="321"/>
      <c r="E1" s="321"/>
      <c r="F1" s="321"/>
      <c r="G1" s="321"/>
      <c r="H1" s="321"/>
      <c r="I1" s="329" t="s">
        <v>159</v>
      </c>
      <c r="J1" s="329"/>
      <c r="K1" s="71"/>
    </row>
    <row r="2" spans="1:14" ht="12.75" customHeight="1" x14ac:dyDescent="0.2">
      <c r="A2" s="314"/>
      <c r="B2" s="314"/>
      <c r="C2" s="322"/>
      <c r="D2" s="322"/>
      <c r="E2" s="322"/>
      <c r="F2" s="322"/>
      <c r="G2" s="322"/>
      <c r="H2" s="322"/>
      <c r="I2" s="329" t="s">
        <v>160</v>
      </c>
      <c r="J2" s="329"/>
      <c r="K2" s="71"/>
    </row>
    <row r="3" spans="1:14" ht="12.75" customHeight="1" x14ac:dyDescent="0.2">
      <c r="A3" s="314"/>
      <c r="B3" s="314"/>
      <c r="C3" s="322"/>
      <c r="D3" s="322"/>
      <c r="E3" s="322"/>
      <c r="F3" s="322"/>
      <c r="G3" s="322"/>
      <c r="H3" s="322"/>
      <c r="I3" s="329" t="s">
        <v>161</v>
      </c>
      <c r="J3" s="329"/>
      <c r="K3" s="71"/>
    </row>
    <row r="4" spans="1:14" ht="12.75" customHeight="1" x14ac:dyDescent="0.2">
      <c r="A4" s="314"/>
      <c r="B4" s="314"/>
      <c r="C4" s="322"/>
      <c r="D4" s="322"/>
      <c r="E4" s="322"/>
      <c r="F4" s="322"/>
      <c r="G4" s="322"/>
      <c r="H4" s="322"/>
      <c r="I4" s="329" t="s">
        <v>171</v>
      </c>
      <c r="J4" s="329"/>
      <c r="K4" s="71"/>
    </row>
    <row r="5" spans="1:14" ht="12.75" customHeight="1" x14ac:dyDescent="0.2">
      <c r="A5" s="314"/>
      <c r="B5" s="314"/>
      <c r="C5" s="322"/>
      <c r="D5" s="322"/>
      <c r="E5" s="322"/>
      <c r="F5" s="322"/>
      <c r="G5" s="322"/>
      <c r="H5" s="322"/>
      <c r="I5" s="330" t="s">
        <v>148</v>
      </c>
      <c r="J5" s="330"/>
      <c r="K5" s="72"/>
    </row>
    <row r="6" spans="1:14" s="14" customFormat="1" ht="13.5" customHeight="1" x14ac:dyDescent="0.25">
      <c r="A6" s="314"/>
      <c r="B6" s="314"/>
      <c r="C6" s="319" t="s">
        <v>162</v>
      </c>
      <c r="D6" s="319"/>
      <c r="E6" s="319" t="s">
        <v>163</v>
      </c>
      <c r="F6" s="319"/>
      <c r="G6" s="319"/>
      <c r="H6" s="319"/>
      <c r="I6" s="331" t="s">
        <v>164</v>
      </c>
      <c r="J6" s="331"/>
      <c r="K6" s="71"/>
    </row>
    <row r="7" spans="1:14" ht="16.5" customHeight="1" x14ac:dyDescent="0.25">
      <c r="A7" s="314"/>
      <c r="B7" s="314"/>
      <c r="C7" s="319" t="s">
        <v>165</v>
      </c>
      <c r="D7" s="319"/>
      <c r="E7" s="319" t="s">
        <v>166</v>
      </c>
      <c r="F7" s="319"/>
      <c r="G7" s="319"/>
      <c r="H7" s="319"/>
      <c r="I7" s="319" t="s">
        <v>168</v>
      </c>
      <c r="J7" s="319"/>
      <c r="K7" s="73"/>
    </row>
    <row r="8" spans="1:14" ht="16.5" customHeight="1" x14ac:dyDescent="0.25">
      <c r="A8" s="314"/>
      <c r="B8" s="314"/>
      <c r="C8" s="320"/>
      <c r="D8" s="320"/>
      <c r="E8" s="320" t="s">
        <v>167</v>
      </c>
      <c r="F8" s="320"/>
      <c r="G8" s="320"/>
      <c r="H8" s="320"/>
      <c r="I8" s="319" t="s">
        <v>169</v>
      </c>
      <c r="J8" s="319"/>
      <c r="K8" s="73"/>
    </row>
    <row r="9" spans="1:14" ht="13.5" customHeight="1" x14ac:dyDescent="0.25">
      <c r="A9" s="315" t="s">
        <v>235</v>
      </c>
      <c r="B9" s="315"/>
      <c r="C9" s="316" t="s">
        <v>239</v>
      </c>
      <c r="D9" s="317"/>
      <c r="E9" s="317"/>
      <c r="F9" s="317"/>
      <c r="G9" s="318"/>
      <c r="H9" s="227"/>
      <c r="I9" s="227"/>
      <c r="J9" s="228"/>
      <c r="K9" s="73"/>
    </row>
    <row r="10" spans="1:14" s="6" customFormat="1" ht="14.25" customHeight="1" x14ac:dyDescent="0.25">
      <c r="A10" s="315" t="s">
        <v>236</v>
      </c>
      <c r="B10" s="315"/>
      <c r="C10" s="323">
        <f>C31</f>
        <v>1358594022.0400002</v>
      </c>
      <c r="D10" s="324"/>
      <c r="E10" s="230"/>
      <c r="F10" s="230"/>
      <c r="G10" s="230"/>
      <c r="H10" s="230" t="s">
        <v>118</v>
      </c>
      <c r="I10" s="230" t="s">
        <v>244</v>
      </c>
      <c r="J10" s="230"/>
    </row>
    <row r="11" spans="1:14" s="6" customFormat="1" ht="15" x14ac:dyDescent="0.25">
      <c r="A11" s="315" t="s">
        <v>237</v>
      </c>
      <c r="B11" s="315"/>
      <c r="C11" s="229">
        <v>0</v>
      </c>
      <c r="D11" s="231"/>
      <c r="E11" s="232"/>
      <c r="F11" s="232"/>
      <c r="G11" s="232"/>
      <c r="H11" s="232"/>
      <c r="I11" s="232"/>
      <c r="J11" s="232"/>
    </row>
    <row r="12" spans="1:14" s="6" customFormat="1" ht="15" x14ac:dyDescent="0.25">
      <c r="A12" s="315" t="s">
        <v>238</v>
      </c>
      <c r="B12" s="315"/>
      <c r="C12" s="312">
        <f>C10</f>
        <v>1358594022.0400002</v>
      </c>
      <c r="D12" s="313"/>
      <c r="E12" s="232"/>
      <c r="F12" s="232"/>
      <c r="G12" s="232"/>
      <c r="H12" s="232"/>
      <c r="I12" s="232"/>
      <c r="J12" s="232"/>
    </row>
    <row r="13" spans="1:14" s="5" customFormat="1" ht="14.25" thickBot="1" x14ac:dyDescent="0.3">
      <c r="B13" s="184"/>
      <c r="C13" s="184"/>
      <c r="D13" s="185"/>
      <c r="E13" s="185"/>
      <c r="F13" s="185"/>
      <c r="G13" s="185"/>
      <c r="H13" s="185"/>
      <c r="I13" s="185"/>
      <c r="J13" s="186" t="s">
        <v>12</v>
      </c>
    </row>
    <row r="14" spans="1:14" s="9" customFormat="1" ht="13.5" customHeight="1" x14ac:dyDescent="0.2">
      <c r="A14" s="292" t="s">
        <v>199</v>
      </c>
      <c r="B14" s="326" t="s">
        <v>1</v>
      </c>
      <c r="C14" s="310" t="s">
        <v>152</v>
      </c>
      <c r="D14" s="310" t="s">
        <v>11</v>
      </c>
      <c r="E14" s="325" t="s">
        <v>0</v>
      </c>
      <c r="F14" s="325"/>
      <c r="G14" s="325"/>
      <c r="H14" s="310" t="s">
        <v>51</v>
      </c>
      <c r="I14" s="310" t="s">
        <v>52</v>
      </c>
      <c r="J14" s="306" t="s">
        <v>3</v>
      </c>
    </row>
    <row r="15" spans="1:14" s="9" customFormat="1" ht="27.75" customHeight="1" thickBot="1" x14ac:dyDescent="0.25">
      <c r="A15" s="293"/>
      <c r="B15" s="327"/>
      <c r="C15" s="311"/>
      <c r="D15" s="311"/>
      <c r="E15" s="83" t="s">
        <v>2</v>
      </c>
      <c r="F15" s="83" t="s">
        <v>6</v>
      </c>
      <c r="G15" s="83" t="s">
        <v>135</v>
      </c>
      <c r="H15" s="310"/>
      <c r="I15" s="311"/>
      <c r="J15" s="307"/>
    </row>
    <row r="16" spans="1:14" s="9" customFormat="1" ht="24.75" customHeight="1" x14ac:dyDescent="0.25">
      <c r="A16" s="294">
        <v>1</v>
      </c>
      <c r="B16" s="298" t="s">
        <v>172</v>
      </c>
      <c r="C16" s="295">
        <f>PTOXACTIV!C52</f>
        <v>408500104</v>
      </c>
      <c r="D16" s="304" t="s">
        <v>218</v>
      </c>
      <c r="E16" s="159"/>
      <c r="F16" s="159"/>
      <c r="G16" s="59"/>
      <c r="H16" s="199" t="s">
        <v>173</v>
      </c>
      <c r="I16" s="105">
        <v>1</v>
      </c>
      <c r="J16" s="304" t="s">
        <v>240</v>
      </c>
      <c r="L16" s="333"/>
      <c r="M16" s="333"/>
      <c r="N16" s="333"/>
    </row>
    <row r="17" spans="1:14" s="9" customFormat="1" ht="21.75" customHeight="1" x14ac:dyDescent="0.25">
      <c r="A17" s="294"/>
      <c r="B17" s="299"/>
      <c r="C17" s="296"/>
      <c r="D17" s="305"/>
      <c r="E17" s="159"/>
      <c r="F17" s="159"/>
      <c r="G17" s="59"/>
      <c r="H17" s="198" t="s">
        <v>177</v>
      </c>
      <c r="I17" s="105">
        <v>2</v>
      </c>
      <c r="J17" s="305"/>
      <c r="L17" s="182"/>
      <c r="M17" s="182"/>
      <c r="N17" s="182"/>
    </row>
    <row r="18" spans="1:14" s="9" customFormat="1" ht="34.5" customHeight="1" x14ac:dyDescent="0.25">
      <c r="A18" s="294"/>
      <c r="B18" s="299"/>
      <c r="C18" s="296"/>
      <c r="D18" s="305"/>
      <c r="E18" s="159"/>
      <c r="F18" s="159"/>
      <c r="G18" s="59"/>
      <c r="H18" s="199" t="s">
        <v>178</v>
      </c>
      <c r="I18" s="105">
        <v>0</v>
      </c>
      <c r="J18" s="305"/>
      <c r="L18" s="182"/>
      <c r="M18" s="182"/>
      <c r="N18" s="182"/>
    </row>
    <row r="19" spans="1:14" s="9" customFormat="1" ht="35.25" customHeight="1" thickBot="1" x14ac:dyDescent="0.3">
      <c r="A19" s="294"/>
      <c r="B19" s="300"/>
      <c r="C19" s="297"/>
      <c r="D19" s="305"/>
      <c r="E19" s="159"/>
      <c r="F19" s="159"/>
      <c r="G19" s="59"/>
      <c r="H19" s="198" t="s">
        <v>179</v>
      </c>
      <c r="I19" s="248">
        <v>1</v>
      </c>
      <c r="J19" s="305"/>
      <c r="L19" s="182"/>
      <c r="M19" s="182"/>
      <c r="N19" s="182"/>
    </row>
    <row r="20" spans="1:14" s="9" customFormat="1" ht="22.5" customHeight="1" thickBot="1" x14ac:dyDescent="0.25">
      <c r="A20" s="233">
        <v>2</v>
      </c>
      <c r="B20" s="207" t="s">
        <v>174</v>
      </c>
      <c r="C20" s="237">
        <f>PTOXACTIV!D52</f>
        <v>61782826.440555602</v>
      </c>
      <c r="D20" s="301" t="s">
        <v>217</v>
      </c>
      <c r="E20" s="242"/>
      <c r="F20" s="243"/>
      <c r="G20" s="225"/>
      <c r="H20" s="191" t="s">
        <v>180</v>
      </c>
      <c r="I20" s="105">
        <v>5</v>
      </c>
      <c r="J20" s="305"/>
      <c r="L20" s="334"/>
      <c r="M20" s="334"/>
      <c r="N20" s="334"/>
    </row>
    <row r="21" spans="1:14" s="9" customFormat="1" ht="23.25" customHeight="1" thickBot="1" x14ac:dyDescent="0.3">
      <c r="A21" s="236">
        <v>3</v>
      </c>
      <c r="B21" s="206" t="s">
        <v>175</v>
      </c>
      <c r="C21" s="238">
        <f>PTOXACTIV!E52</f>
        <v>23191356.440555606</v>
      </c>
      <c r="D21" s="302"/>
      <c r="E21" s="245"/>
      <c r="F21" s="246"/>
      <c r="G21" s="247"/>
      <c r="H21" s="198" t="s">
        <v>181</v>
      </c>
      <c r="I21" s="59">
        <v>4</v>
      </c>
      <c r="J21" s="309"/>
      <c r="L21" s="333"/>
      <c r="M21" s="333"/>
      <c r="N21" s="333"/>
    </row>
    <row r="22" spans="1:14" s="9" customFormat="1" ht="23.25" customHeight="1" thickBot="1" x14ac:dyDescent="0.25">
      <c r="A22" s="234">
        <v>4</v>
      </c>
      <c r="B22" s="235" t="s">
        <v>182</v>
      </c>
      <c r="C22" s="239">
        <f>PTOXACTIV!F52</f>
        <v>23191356.440555606</v>
      </c>
      <c r="D22" s="303"/>
      <c r="E22" s="240"/>
      <c r="F22" s="162"/>
      <c r="G22" s="244"/>
      <c r="H22" s="196" t="s">
        <v>183</v>
      </c>
      <c r="I22" s="105">
        <v>15</v>
      </c>
      <c r="J22" s="308" t="s">
        <v>240</v>
      </c>
      <c r="L22" s="332"/>
      <c r="M22" s="332"/>
      <c r="N22" s="332"/>
    </row>
    <row r="23" spans="1:14" s="5" customFormat="1" ht="45" x14ac:dyDescent="0.15">
      <c r="A23" s="291">
        <v>5</v>
      </c>
      <c r="B23" s="208" t="s">
        <v>184</v>
      </c>
      <c r="C23" s="160">
        <f>PTOXACTIV!G52</f>
        <v>424761551.55555558</v>
      </c>
      <c r="D23" s="241"/>
      <c r="E23" s="162"/>
      <c r="F23" s="159"/>
      <c r="G23" s="163"/>
      <c r="H23" s="199" t="s">
        <v>185</v>
      </c>
      <c r="I23" s="249">
        <v>10</v>
      </c>
      <c r="J23" s="305"/>
      <c r="K23" s="9"/>
      <c r="L23" s="328"/>
      <c r="M23" s="328"/>
      <c r="N23" s="328"/>
    </row>
    <row r="24" spans="1:14" s="5" customFormat="1" ht="37.5" customHeight="1" x14ac:dyDescent="0.15">
      <c r="A24" s="291">
        <v>6</v>
      </c>
      <c r="B24" s="208" t="s">
        <v>176</v>
      </c>
      <c r="C24" s="178">
        <f>PTOXACTIV!H52</f>
        <v>13903897.180555556</v>
      </c>
      <c r="D24" s="177"/>
      <c r="E24" s="179"/>
      <c r="F24" s="179"/>
      <c r="G24" s="180"/>
      <c r="H24" s="199" t="s">
        <v>186</v>
      </c>
      <c r="I24" s="164">
        <v>1</v>
      </c>
      <c r="J24" s="305"/>
      <c r="K24" s="9"/>
      <c r="L24" s="39"/>
      <c r="M24" s="39"/>
      <c r="N24" s="39"/>
    </row>
    <row r="25" spans="1:14" s="5" customFormat="1" ht="56.25" x14ac:dyDescent="0.15">
      <c r="A25" s="291">
        <v>7</v>
      </c>
      <c r="B25" s="209" t="s">
        <v>187</v>
      </c>
      <c r="C25" s="178">
        <f>PTOXACTIV!I52</f>
        <v>23191356.440555606</v>
      </c>
      <c r="D25" s="177"/>
      <c r="E25" s="179"/>
      <c r="F25" s="179"/>
      <c r="G25" s="180"/>
      <c r="H25" s="199" t="s">
        <v>188</v>
      </c>
      <c r="I25" s="250">
        <v>2</v>
      </c>
      <c r="J25" s="305"/>
      <c r="K25" s="9"/>
      <c r="L25" s="39"/>
      <c r="M25" s="39"/>
      <c r="N25" s="39"/>
    </row>
    <row r="26" spans="1:14" s="5" customFormat="1" ht="56.25" x14ac:dyDescent="0.15">
      <c r="A26" s="210">
        <v>8</v>
      </c>
      <c r="B26" s="208" t="s">
        <v>189</v>
      </c>
      <c r="C26" s="178">
        <f>PTOXACTIV!J52</f>
        <v>6284899.180555556</v>
      </c>
      <c r="D26" s="177"/>
      <c r="E26" s="179"/>
      <c r="F26" s="179"/>
      <c r="G26" s="180"/>
      <c r="H26" s="198" t="s">
        <v>190</v>
      </c>
      <c r="I26" s="161">
        <v>0</v>
      </c>
      <c r="J26" s="309"/>
      <c r="K26" s="9"/>
      <c r="L26" s="39"/>
      <c r="M26" s="39"/>
      <c r="N26" s="39"/>
    </row>
    <row r="27" spans="1:14" s="5" customFormat="1" ht="34.5" customHeight="1" x14ac:dyDescent="0.15">
      <c r="A27" s="210">
        <v>9</v>
      </c>
      <c r="B27" s="208" t="s">
        <v>191</v>
      </c>
      <c r="C27" s="178">
        <f>PTOXACTIV!K52</f>
        <v>6284899.180555556</v>
      </c>
      <c r="D27" s="177"/>
      <c r="E27" s="179"/>
      <c r="F27" s="179"/>
      <c r="G27" s="180"/>
      <c r="H27" s="199" t="s">
        <v>192</v>
      </c>
      <c r="I27" s="165">
        <v>9</v>
      </c>
      <c r="J27" s="308" t="s">
        <v>240</v>
      </c>
      <c r="K27" s="9"/>
      <c r="L27" s="39"/>
      <c r="M27" s="39"/>
      <c r="N27" s="39"/>
    </row>
    <row r="28" spans="1:14" s="5" customFormat="1" ht="23.25" customHeight="1" x14ac:dyDescent="0.15">
      <c r="A28" s="210">
        <v>10</v>
      </c>
      <c r="B28" s="209" t="s">
        <v>193</v>
      </c>
      <c r="C28" s="211">
        <f>PTOXACTIV!L52</f>
        <v>93208456.180555552</v>
      </c>
      <c r="D28" s="212"/>
      <c r="E28" s="213"/>
      <c r="F28" s="213"/>
      <c r="G28" s="214"/>
      <c r="H28" s="215" t="s">
        <v>194</v>
      </c>
      <c r="I28" s="251">
        <v>0.56999999999999995</v>
      </c>
      <c r="J28" s="305"/>
      <c r="K28" s="9"/>
      <c r="L28" s="39"/>
      <c r="M28" s="39"/>
      <c r="N28" s="39"/>
    </row>
    <row r="29" spans="1:14" s="5" customFormat="1" ht="33.75" customHeight="1" x14ac:dyDescent="0.15">
      <c r="A29" s="210">
        <v>11</v>
      </c>
      <c r="B29" s="199" t="s">
        <v>216</v>
      </c>
      <c r="C29" s="178">
        <f>PTOXACTIV!M52</f>
        <v>26499473</v>
      </c>
      <c r="D29" s="177"/>
      <c r="E29" s="179"/>
      <c r="F29" s="179"/>
      <c r="G29" s="180"/>
      <c r="H29" s="199" t="s">
        <v>241</v>
      </c>
      <c r="I29" s="161">
        <v>2</v>
      </c>
      <c r="J29" s="305"/>
      <c r="K29" s="202"/>
      <c r="L29" s="201"/>
      <c r="M29" s="201"/>
      <c r="N29" s="201"/>
    </row>
    <row r="30" spans="1:14" s="5" customFormat="1" ht="33.75" customHeight="1" x14ac:dyDescent="0.15">
      <c r="A30" s="255">
        <v>12</v>
      </c>
      <c r="B30" s="199" t="s">
        <v>245</v>
      </c>
      <c r="C30" s="178">
        <f>PTOXACTIV!N52</f>
        <v>247793846</v>
      </c>
      <c r="D30" s="177" t="s">
        <v>250</v>
      </c>
      <c r="E30" s="179"/>
      <c r="F30" s="179"/>
      <c r="G30" s="180"/>
      <c r="H30" s="199" t="s">
        <v>251</v>
      </c>
      <c r="I30" s="161">
        <v>1</v>
      </c>
      <c r="J30" s="309"/>
      <c r="K30" s="257"/>
      <c r="L30" s="256"/>
      <c r="M30" s="256"/>
      <c r="N30" s="256"/>
    </row>
    <row r="31" spans="1:14" x14ac:dyDescent="0.2">
      <c r="C31" s="216">
        <f>SUM(C16:C30)</f>
        <v>1358594022.0400002</v>
      </c>
    </row>
  </sheetData>
  <mergeCells count="44">
    <mergeCell ref="A12:B12"/>
    <mergeCell ref="L23:N23"/>
    <mergeCell ref="I1:J1"/>
    <mergeCell ref="I2:J2"/>
    <mergeCell ref="I3:J3"/>
    <mergeCell ref="I5:J5"/>
    <mergeCell ref="I6:J6"/>
    <mergeCell ref="I7:J7"/>
    <mergeCell ref="L22:N22"/>
    <mergeCell ref="L16:N16"/>
    <mergeCell ref="L21:N21"/>
    <mergeCell ref="L20:N20"/>
    <mergeCell ref="I8:J8"/>
    <mergeCell ref="J16:J21"/>
    <mergeCell ref="J22:J26"/>
    <mergeCell ref="I4:J4"/>
    <mergeCell ref="H14:H15"/>
    <mergeCell ref="C6:D6"/>
    <mergeCell ref="C7:D7"/>
    <mergeCell ref="E6:H6"/>
    <mergeCell ref="E8:H8"/>
    <mergeCell ref="C14:C15"/>
    <mergeCell ref="J14:J15"/>
    <mergeCell ref="J27:J30"/>
    <mergeCell ref="I14:I15"/>
    <mergeCell ref="C12:D12"/>
    <mergeCell ref="A1:B8"/>
    <mergeCell ref="A9:B9"/>
    <mergeCell ref="A10:B10"/>
    <mergeCell ref="A11:B11"/>
    <mergeCell ref="C9:G9"/>
    <mergeCell ref="E7:H7"/>
    <mergeCell ref="C8:D8"/>
    <mergeCell ref="C1:H5"/>
    <mergeCell ref="C10:D10"/>
    <mergeCell ref="E14:G14"/>
    <mergeCell ref="B14:B15"/>
    <mergeCell ref="D14:D15"/>
    <mergeCell ref="A14:A15"/>
    <mergeCell ref="A16:A19"/>
    <mergeCell ref="C16:C19"/>
    <mergeCell ref="B16:B19"/>
    <mergeCell ref="D20:D22"/>
    <mergeCell ref="D16:D19"/>
  </mergeCells>
  <phoneticPr fontId="0" type="noConversion"/>
  <printOptions horizontalCentered="1" verticalCentered="1"/>
  <pageMargins left="0.97" right="0.79" top="0.98425196850393704" bottom="0.51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topLeftCell="A13" workbookViewId="0">
      <selection activeCell="B21" sqref="B21"/>
    </sheetView>
  </sheetViews>
  <sheetFormatPr baseColWidth="10" defaultRowHeight="12.75" x14ac:dyDescent="0.2"/>
  <cols>
    <col min="1" max="1" width="5.28515625" style="15" customWidth="1"/>
    <col min="2" max="2" width="17.140625" style="15" customWidth="1"/>
    <col min="3" max="3" width="20.7109375" style="15" customWidth="1"/>
    <col min="4" max="4" width="36.28515625" style="15" customWidth="1"/>
    <col min="5" max="5" width="9.7109375" style="15" customWidth="1"/>
    <col min="6" max="6" width="10" style="15" customWidth="1"/>
    <col min="7" max="7" width="9.42578125" style="15" customWidth="1"/>
    <col min="8" max="8" width="11.42578125" style="15"/>
    <col min="9" max="9" width="12.85546875" style="15" customWidth="1"/>
    <col min="10" max="10" width="14.7109375" style="15" customWidth="1"/>
    <col min="11" max="11" width="8.28515625" style="15" customWidth="1"/>
    <col min="12" max="12" width="21.140625" style="15" hidden="1" customWidth="1"/>
    <col min="13" max="13" width="14.85546875" style="15" bestFit="1" customWidth="1"/>
    <col min="14" max="16384" width="11.42578125" style="15"/>
  </cols>
  <sheetData>
    <row r="1" spans="1:11" ht="12.75" customHeight="1" x14ac:dyDescent="0.2">
      <c r="A1" s="356"/>
      <c r="B1" s="357"/>
      <c r="C1" s="321" t="s">
        <v>170</v>
      </c>
      <c r="D1" s="321"/>
      <c r="E1" s="321"/>
      <c r="F1" s="321"/>
      <c r="G1" s="321"/>
      <c r="H1" s="321"/>
      <c r="I1" s="350" t="s">
        <v>159</v>
      </c>
      <c r="J1" s="351"/>
    </row>
    <row r="2" spans="1:11" ht="12.75" customHeight="1" x14ac:dyDescent="0.2">
      <c r="A2" s="358"/>
      <c r="B2" s="359"/>
      <c r="C2" s="322"/>
      <c r="D2" s="322"/>
      <c r="E2" s="322"/>
      <c r="F2" s="322"/>
      <c r="G2" s="322"/>
      <c r="H2" s="322"/>
      <c r="I2" s="352" t="s">
        <v>160</v>
      </c>
      <c r="J2" s="353"/>
    </row>
    <row r="3" spans="1:11" ht="12.75" customHeight="1" x14ac:dyDescent="0.2">
      <c r="A3" s="358"/>
      <c r="B3" s="359"/>
      <c r="C3" s="322"/>
      <c r="D3" s="322"/>
      <c r="E3" s="322"/>
      <c r="F3" s="322"/>
      <c r="G3" s="322"/>
      <c r="H3" s="322"/>
      <c r="I3" s="352" t="s">
        <v>161</v>
      </c>
      <c r="J3" s="353"/>
    </row>
    <row r="4" spans="1:11" ht="12.75" customHeight="1" x14ac:dyDescent="0.2">
      <c r="A4" s="358"/>
      <c r="B4" s="359"/>
      <c r="C4" s="322"/>
      <c r="D4" s="322"/>
      <c r="E4" s="322"/>
      <c r="F4" s="322"/>
      <c r="G4" s="322"/>
      <c r="H4" s="322"/>
      <c r="I4" s="352" t="s">
        <v>171</v>
      </c>
      <c r="J4" s="353"/>
    </row>
    <row r="5" spans="1:11" x14ac:dyDescent="0.2">
      <c r="A5" s="358"/>
      <c r="B5" s="359"/>
      <c r="C5" s="322"/>
      <c r="D5" s="322"/>
      <c r="E5" s="322"/>
      <c r="F5" s="322"/>
      <c r="G5" s="322"/>
      <c r="H5" s="322"/>
      <c r="I5" s="354" t="s">
        <v>148</v>
      </c>
      <c r="J5" s="355"/>
    </row>
    <row r="6" spans="1:11" ht="18" customHeight="1" x14ac:dyDescent="0.2">
      <c r="A6" s="358"/>
      <c r="B6" s="359"/>
      <c r="C6" s="346" t="s">
        <v>162</v>
      </c>
      <c r="D6" s="346"/>
      <c r="E6" s="346" t="s">
        <v>163</v>
      </c>
      <c r="F6" s="346"/>
      <c r="G6" s="346"/>
      <c r="H6" s="346"/>
      <c r="I6" s="346" t="s">
        <v>164</v>
      </c>
      <c r="J6" s="347"/>
    </row>
    <row r="7" spans="1:11" ht="15.75" customHeight="1" x14ac:dyDescent="0.2">
      <c r="A7" s="358"/>
      <c r="B7" s="359"/>
      <c r="C7" s="346" t="s">
        <v>165</v>
      </c>
      <c r="D7" s="346"/>
      <c r="E7" s="346" t="s">
        <v>166</v>
      </c>
      <c r="F7" s="346"/>
      <c r="G7" s="346"/>
      <c r="H7" s="346"/>
      <c r="I7" s="346" t="s">
        <v>168</v>
      </c>
      <c r="J7" s="347"/>
    </row>
    <row r="8" spans="1:11" ht="15.75" customHeight="1" x14ac:dyDescent="0.2">
      <c r="A8" s="360"/>
      <c r="B8" s="361"/>
      <c r="C8" s="335"/>
      <c r="D8" s="335"/>
      <c r="E8" s="335" t="s">
        <v>167</v>
      </c>
      <c r="F8" s="335"/>
      <c r="G8" s="335"/>
      <c r="H8" s="335"/>
      <c r="I8" s="335" t="s">
        <v>169</v>
      </c>
      <c r="J8" s="336"/>
    </row>
    <row r="9" spans="1:11" ht="15.75" customHeight="1" x14ac:dyDescent="0.3">
      <c r="A9" s="252" t="s">
        <v>7</v>
      </c>
      <c r="B9" s="252"/>
      <c r="C9" s="181"/>
      <c r="D9" s="362" t="str">
        <f>'POA-01'!C9</f>
        <v>Planificación, Ordenamiento e Información Ambiental Territorial</v>
      </c>
      <c r="E9" s="362"/>
      <c r="F9" s="362"/>
      <c r="G9" s="362"/>
      <c r="H9" s="362"/>
      <c r="I9" s="76" t="s">
        <v>118</v>
      </c>
      <c r="J9" s="183" t="str">
        <f>'POA-01'!I10</f>
        <v>0410-1001-1</v>
      </c>
      <c r="K9" s="75"/>
    </row>
    <row r="10" spans="1:11" ht="16.5" x14ac:dyDescent="0.3">
      <c r="A10" s="253" t="s">
        <v>8</v>
      </c>
      <c r="B10" s="253"/>
      <c r="C10" s="174"/>
      <c r="D10" s="258">
        <f>'POA-01'!C10</f>
        <v>1358594022.0400002</v>
      </c>
      <c r="E10" s="77"/>
      <c r="F10" s="77"/>
      <c r="G10" s="77"/>
      <c r="H10" s="77"/>
      <c r="I10" s="77"/>
      <c r="J10" s="63"/>
    </row>
    <row r="11" spans="1:11" ht="16.5" x14ac:dyDescent="0.3">
      <c r="A11" s="253" t="s">
        <v>150</v>
      </c>
      <c r="B11" s="253"/>
      <c r="C11" s="58"/>
      <c r="D11" s="77"/>
      <c r="E11" s="77"/>
      <c r="F11" s="77"/>
      <c r="G11" s="77"/>
      <c r="H11" s="77"/>
      <c r="I11" s="77"/>
      <c r="J11" s="63"/>
    </row>
    <row r="12" spans="1:11" ht="16.5" x14ac:dyDescent="0.3">
      <c r="A12" s="253" t="s">
        <v>149</v>
      </c>
      <c r="B12" s="253"/>
      <c r="C12" s="175"/>
      <c r="D12" s="258">
        <f>'POA-01'!C12</f>
        <v>1358594022.0400002</v>
      </c>
      <c r="E12" s="77"/>
      <c r="F12" s="77"/>
      <c r="G12" s="77"/>
      <c r="H12" s="77"/>
      <c r="I12" s="77"/>
      <c r="J12" s="63"/>
    </row>
    <row r="13" spans="1:1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</row>
    <row r="14" spans="1:11" ht="14.25" thickBot="1" x14ac:dyDescent="0.3">
      <c r="A14" s="78" t="s">
        <v>19</v>
      </c>
      <c r="B14" s="78"/>
      <c r="C14" s="78"/>
      <c r="D14" s="78"/>
      <c r="E14" s="78"/>
      <c r="F14" s="78"/>
      <c r="G14" s="78"/>
      <c r="H14" s="78"/>
      <c r="I14" s="78"/>
      <c r="J14" s="79" t="s">
        <v>20</v>
      </c>
    </row>
    <row r="15" spans="1:11" x14ac:dyDescent="0.2">
      <c r="A15" s="344" t="s">
        <v>50</v>
      </c>
      <c r="B15" s="342" t="s">
        <v>13</v>
      </c>
      <c r="C15" s="342" t="s">
        <v>14</v>
      </c>
      <c r="D15" s="342" t="s">
        <v>15</v>
      </c>
      <c r="E15" s="342" t="s">
        <v>0</v>
      </c>
      <c r="F15" s="342"/>
      <c r="G15" s="342"/>
      <c r="H15" s="342"/>
      <c r="I15" s="338" t="s">
        <v>24</v>
      </c>
      <c r="J15" s="340" t="s">
        <v>17</v>
      </c>
    </row>
    <row r="16" spans="1:11" ht="18" x14ac:dyDescent="0.2">
      <c r="A16" s="345"/>
      <c r="B16" s="343"/>
      <c r="C16" s="343"/>
      <c r="D16" s="343"/>
      <c r="E16" s="176" t="s">
        <v>2</v>
      </c>
      <c r="F16" s="176" t="s">
        <v>4</v>
      </c>
      <c r="G16" s="176" t="s">
        <v>5</v>
      </c>
      <c r="H16" s="176" t="s">
        <v>23</v>
      </c>
      <c r="I16" s="339"/>
      <c r="J16" s="341"/>
    </row>
    <row r="17" spans="1:10" x14ac:dyDescent="0.2">
      <c r="A17" s="337" t="s">
        <v>21</v>
      </c>
      <c r="B17" s="337"/>
      <c r="C17" s="337"/>
      <c r="D17" s="337"/>
      <c r="E17" s="337"/>
      <c r="F17" s="337"/>
      <c r="G17" s="337"/>
      <c r="H17" s="337"/>
      <c r="I17" s="337"/>
      <c r="J17" s="337"/>
    </row>
    <row r="18" spans="1:10" ht="33.75" x14ac:dyDescent="0.2">
      <c r="A18" s="16">
        <v>1</v>
      </c>
      <c r="B18" s="16"/>
      <c r="C18" s="16" t="s">
        <v>214</v>
      </c>
      <c r="D18" s="199" t="s">
        <v>215</v>
      </c>
      <c r="E18" s="204">
        <v>41306</v>
      </c>
      <c r="F18" s="204">
        <v>41639</v>
      </c>
      <c r="G18" s="203">
        <v>11</v>
      </c>
      <c r="H18" s="1"/>
      <c r="I18" s="194">
        <v>2409043</v>
      </c>
      <c r="J18" s="194">
        <f>I18*G18</f>
        <v>26499473</v>
      </c>
    </row>
    <row r="19" spans="1:10" ht="45" x14ac:dyDescent="0.2">
      <c r="A19" s="16">
        <v>2</v>
      </c>
      <c r="B19" s="16"/>
      <c r="C19" s="16" t="s">
        <v>246</v>
      </c>
      <c r="D19" s="199" t="s">
        <v>247</v>
      </c>
      <c r="E19" s="204">
        <v>41365</v>
      </c>
      <c r="F19" s="204">
        <v>41486</v>
      </c>
      <c r="G19" s="203">
        <v>4</v>
      </c>
      <c r="H19" s="261"/>
      <c r="I19" s="194">
        <v>7000000</v>
      </c>
      <c r="J19" s="194">
        <f>I19*G19</f>
        <v>28000000</v>
      </c>
    </row>
    <row r="20" spans="1:10" ht="12.75" customHeight="1" x14ac:dyDescent="0.2">
      <c r="A20" s="348" t="s">
        <v>22</v>
      </c>
      <c r="B20" s="348"/>
      <c r="C20" s="348"/>
      <c r="D20" s="348"/>
      <c r="E20" s="348"/>
      <c r="F20" s="348"/>
      <c r="G20" s="348"/>
      <c r="H20" s="349"/>
      <c r="I20" s="3" t="s">
        <v>119</v>
      </c>
      <c r="J20" s="80">
        <f>SUM(J18:J19)</f>
        <v>54499473</v>
      </c>
    </row>
    <row r="21" spans="1:10" ht="24" customHeight="1" x14ac:dyDescent="0.2">
      <c r="A21" s="1">
        <v>1</v>
      </c>
      <c r="B21" s="2" t="s">
        <v>261</v>
      </c>
      <c r="C21" s="2" t="s">
        <v>242</v>
      </c>
      <c r="D21" s="16"/>
      <c r="E21" s="262">
        <v>41275</v>
      </c>
      <c r="F21" s="262">
        <v>41455</v>
      </c>
      <c r="G21" s="226">
        <v>6</v>
      </c>
      <c r="H21" s="193">
        <v>100</v>
      </c>
      <c r="I21" s="263">
        <f>4166343.42+0.6666667</f>
        <v>4166344.0866667</v>
      </c>
      <c r="J21" s="194">
        <f>I21*G21</f>
        <v>24998064.520000201</v>
      </c>
    </row>
    <row r="22" spans="1:10" ht="24" customHeight="1" x14ac:dyDescent="0.2">
      <c r="A22" s="1">
        <v>2</v>
      </c>
      <c r="B22" s="2" t="s">
        <v>195</v>
      </c>
      <c r="C22" s="2" t="s">
        <v>196</v>
      </c>
      <c r="D22" s="16"/>
      <c r="E22" s="262">
        <v>41275</v>
      </c>
      <c r="F22" s="262">
        <v>41455</v>
      </c>
      <c r="G22" s="192">
        <v>6</v>
      </c>
      <c r="H22" s="193">
        <v>100</v>
      </c>
      <c r="I22" s="194">
        <v>2539666</v>
      </c>
      <c r="J22" s="81">
        <f>I22*G22</f>
        <v>15237996</v>
      </c>
    </row>
    <row r="23" spans="1:10" ht="23.25" x14ac:dyDescent="0.2">
      <c r="A23" s="195">
        <v>3</v>
      </c>
      <c r="B23" s="446" t="s">
        <v>268</v>
      </c>
      <c r="C23" s="280" t="s">
        <v>197</v>
      </c>
      <c r="D23" s="16"/>
      <c r="E23" s="262">
        <v>41275</v>
      </c>
      <c r="F23" s="262">
        <v>41455</v>
      </c>
      <c r="G23" s="192">
        <v>6</v>
      </c>
      <c r="H23" s="193">
        <v>100</v>
      </c>
      <c r="I23" s="264">
        <v>7016057.1699999999</v>
      </c>
      <c r="J23" s="81">
        <f>I23*G23</f>
        <v>42096343.019999996</v>
      </c>
    </row>
    <row r="24" spans="1:10" ht="25.5" customHeight="1" x14ac:dyDescent="0.2">
      <c r="A24" s="1">
        <v>4</v>
      </c>
      <c r="B24" s="2" t="s">
        <v>198</v>
      </c>
      <c r="C24" s="2" t="s">
        <v>243</v>
      </c>
      <c r="D24" s="16"/>
      <c r="E24" s="262">
        <v>41275</v>
      </c>
      <c r="F24" s="262">
        <v>41455</v>
      </c>
      <c r="G24" s="192">
        <v>6</v>
      </c>
      <c r="H24" s="193">
        <v>100</v>
      </c>
      <c r="I24" s="265">
        <v>3927001.75</v>
      </c>
      <c r="J24" s="81">
        <f>I24*G24</f>
        <v>23562010.5</v>
      </c>
    </row>
    <row r="25" spans="1:10" ht="25.5" customHeight="1" x14ac:dyDescent="0.2">
      <c r="A25" s="1"/>
      <c r="B25" s="2"/>
      <c r="C25" s="2"/>
      <c r="D25" s="16" t="s">
        <v>267</v>
      </c>
      <c r="E25" s="262"/>
      <c r="F25" s="262"/>
      <c r="G25" s="192">
        <v>1</v>
      </c>
      <c r="H25" s="193"/>
      <c r="I25" s="264">
        <v>3549569</v>
      </c>
      <c r="J25" s="81">
        <f>I25*G25</f>
        <v>3549569</v>
      </c>
    </row>
    <row r="26" spans="1:10" x14ac:dyDescent="0.2">
      <c r="A26" s="46"/>
      <c r="B26" s="12"/>
      <c r="C26" s="12"/>
      <c r="D26" s="47"/>
      <c r="E26" s="12"/>
      <c r="F26" s="12"/>
      <c r="G26" s="12"/>
      <c r="H26" s="46"/>
      <c r="I26" s="3" t="s">
        <v>119</v>
      </c>
      <c r="J26" s="82">
        <f>SUM(J21:J25)</f>
        <v>109443983.0400002</v>
      </c>
    </row>
    <row r="27" spans="1:10" x14ac:dyDescent="0.2">
      <c r="A27" s="48"/>
      <c r="B27" s="49"/>
      <c r="C27" s="49"/>
      <c r="D27" s="49"/>
      <c r="E27" s="49"/>
      <c r="F27" s="49"/>
      <c r="G27" s="49"/>
      <c r="H27" s="49"/>
      <c r="I27" s="48"/>
      <c r="J27" s="48"/>
    </row>
    <row r="28" spans="1:10" x14ac:dyDescent="0.2">
      <c r="A28" s="48"/>
      <c r="B28" s="48"/>
      <c r="C28" s="48"/>
      <c r="D28" s="48"/>
      <c r="E28" s="48"/>
      <c r="F28" s="48"/>
      <c r="G28" s="48"/>
      <c r="H28" s="48"/>
      <c r="I28" s="50" t="s">
        <v>30</v>
      </c>
      <c r="J28" s="254">
        <f>+J20+J26</f>
        <v>163943456.0400002</v>
      </c>
    </row>
  </sheetData>
  <mergeCells count="26">
    <mergeCell ref="E6:H6"/>
    <mergeCell ref="I6:J6"/>
    <mergeCell ref="C7:D7"/>
    <mergeCell ref="A20:H20"/>
    <mergeCell ref="I1:J1"/>
    <mergeCell ref="I2:J2"/>
    <mergeCell ref="I3:J3"/>
    <mergeCell ref="I4:J4"/>
    <mergeCell ref="I5:J5"/>
    <mergeCell ref="C6:D6"/>
    <mergeCell ref="I7:J7"/>
    <mergeCell ref="A1:B8"/>
    <mergeCell ref="C1:H5"/>
    <mergeCell ref="E15:H15"/>
    <mergeCell ref="E7:H7"/>
    <mergeCell ref="D9:H9"/>
    <mergeCell ref="C8:D8"/>
    <mergeCell ref="E8:H8"/>
    <mergeCell ref="I8:J8"/>
    <mergeCell ref="A17:J17"/>
    <mergeCell ref="I15:I16"/>
    <mergeCell ref="J15:J16"/>
    <mergeCell ref="D15:D16"/>
    <mergeCell ref="A15:A16"/>
    <mergeCell ref="B15:B16"/>
    <mergeCell ref="C15:C16"/>
  </mergeCells>
  <phoneticPr fontId="0" type="noConversion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opLeftCell="A10" zoomScaleNormal="100" zoomScaleSheetLayoutView="70" workbookViewId="0">
      <selection activeCell="C1" sqref="C1:H5"/>
    </sheetView>
  </sheetViews>
  <sheetFormatPr baseColWidth="10" defaultRowHeight="12.75" x14ac:dyDescent="0.2"/>
  <cols>
    <col min="1" max="1" width="3.42578125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30.7109375" style="4" customWidth="1"/>
    <col min="11" max="16384" width="11.42578125" style="4"/>
  </cols>
  <sheetData>
    <row r="1" spans="1:10" ht="12.75" customHeight="1" x14ac:dyDescent="0.2">
      <c r="A1" s="381"/>
      <c r="B1" s="382"/>
      <c r="C1" s="385" t="s">
        <v>264</v>
      </c>
      <c r="D1" s="385"/>
      <c r="E1" s="385"/>
      <c r="F1" s="385"/>
      <c r="G1" s="385"/>
      <c r="H1" s="385"/>
      <c r="I1" s="364" t="s">
        <v>159</v>
      </c>
      <c r="J1" s="365"/>
    </row>
    <row r="2" spans="1:10" ht="16.5" customHeight="1" x14ac:dyDescent="0.2">
      <c r="A2" s="358"/>
      <c r="B2" s="359"/>
      <c r="C2" s="322"/>
      <c r="D2" s="322"/>
      <c r="E2" s="322"/>
      <c r="F2" s="322"/>
      <c r="G2" s="322"/>
      <c r="H2" s="322"/>
      <c r="I2" s="352" t="s">
        <v>160</v>
      </c>
      <c r="J2" s="366"/>
    </row>
    <row r="3" spans="1:10" ht="15.75" customHeight="1" x14ac:dyDescent="0.2">
      <c r="A3" s="358"/>
      <c r="B3" s="359"/>
      <c r="C3" s="322"/>
      <c r="D3" s="322"/>
      <c r="E3" s="322"/>
      <c r="F3" s="322"/>
      <c r="G3" s="322"/>
      <c r="H3" s="322"/>
      <c r="I3" s="352" t="s">
        <v>161</v>
      </c>
      <c r="J3" s="366"/>
    </row>
    <row r="4" spans="1:10" ht="15.75" customHeight="1" x14ac:dyDescent="0.2">
      <c r="A4" s="358"/>
      <c r="B4" s="359"/>
      <c r="C4" s="322"/>
      <c r="D4" s="322"/>
      <c r="E4" s="322"/>
      <c r="F4" s="322"/>
      <c r="G4" s="322"/>
      <c r="H4" s="322"/>
      <c r="I4" s="352" t="s">
        <v>171</v>
      </c>
      <c r="J4" s="366"/>
    </row>
    <row r="5" spans="1:10" x14ac:dyDescent="0.2">
      <c r="A5" s="358"/>
      <c r="B5" s="359"/>
      <c r="C5" s="322"/>
      <c r="D5" s="322"/>
      <c r="E5" s="322"/>
      <c r="F5" s="322"/>
      <c r="G5" s="322"/>
      <c r="H5" s="322"/>
      <c r="I5" s="368" t="s">
        <v>148</v>
      </c>
      <c r="J5" s="369"/>
    </row>
    <row r="6" spans="1:10" s="14" customFormat="1" ht="19.5" customHeight="1" x14ac:dyDescent="0.25">
      <c r="A6" s="358"/>
      <c r="B6" s="359"/>
      <c r="C6" s="346" t="s">
        <v>162</v>
      </c>
      <c r="D6" s="346"/>
      <c r="E6" s="346" t="s">
        <v>163</v>
      </c>
      <c r="F6" s="346"/>
      <c r="G6" s="346"/>
      <c r="H6" s="346"/>
      <c r="I6" s="346" t="s">
        <v>164</v>
      </c>
      <c r="J6" s="367"/>
    </row>
    <row r="7" spans="1:10" ht="15" customHeight="1" x14ac:dyDescent="0.2">
      <c r="A7" s="358"/>
      <c r="B7" s="359"/>
      <c r="C7" s="346" t="s">
        <v>165</v>
      </c>
      <c r="D7" s="346"/>
      <c r="E7" s="346" t="s">
        <v>166</v>
      </c>
      <c r="F7" s="346"/>
      <c r="G7" s="346"/>
      <c r="H7" s="346"/>
      <c r="I7" s="346" t="s">
        <v>168</v>
      </c>
      <c r="J7" s="367"/>
    </row>
    <row r="8" spans="1:10" ht="15" customHeight="1" thickBot="1" x14ac:dyDescent="0.25">
      <c r="A8" s="383"/>
      <c r="B8" s="384"/>
      <c r="C8" s="363"/>
      <c r="D8" s="363"/>
      <c r="E8" s="363" t="s">
        <v>167</v>
      </c>
      <c r="F8" s="363"/>
      <c r="G8" s="363"/>
      <c r="H8" s="363"/>
      <c r="I8" s="363" t="s">
        <v>169</v>
      </c>
      <c r="J8" s="372"/>
    </row>
    <row r="9" spans="1:10" s="6" customFormat="1" ht="15" customHeight="1" x14ac:dyDescent="0.3">
      <c r="A9" s="378" t="s">
        <v>7</v>
      </c>
      <c r="B9" s="379"/>
      <c r="C9" s="282" t="str">
        <f>'POA-01'!C9:G9</f>
        <v>Planificación, Ordenamiento e Información Ambiental Territorial</v>
      </c>
      <c r="D9" s="282"/>
      <c r="E9" s="282"/>
      <c r="F9" s="282"/>
      <c r="G9" s="282"/>
      <c r="H9" s="282"/>
      <c r="I9" s="67" t="s">
        <v>118</v>
      </c>
      <c r="J9" s="62" t="str">
        <f>'POA-01'!I10</f>
        <v>0410-1001-1</v>
      </c>
    </row>
    <row r="10" spans="1:10" s="6" customFormat="1" ht="15" customHeight="1" x14ac:dyDescent="0.2">
      <c r="A10" s="283"/>
      <c r="B10" s="284"/>
      <c r="C10" s="77"/>
      <c r="D10" s="77"/>
      <c r="E10" s="77"/>
      <c r="F10" s="77"/>
      <c r="G10" s="77"/>
      <c r="H10" s="77"/>
      <c r="I10" s="74"/>
      <c r="J10" s="74"/>
    </row>
    <row r="11" spans="1:10" s="6" customFormat="1" ht="16.5" x14ac:dyDescent="0.3">
      <c r="A11" s="374" t="s">
        <v>8</v>
      </c>
      <c r="B11" s="375"/>
      <c r="C11" s="68">
        <f>'POA-01'!C10</f>
        <v>1358594022.0400002</v>
      </c>
      <c r="D11" s="68"/>
      <c r="E11" s="77"/>
      <c r="F11" s="77"/>
      <c r="G11" s="77"/>
      <c r="H11" s="77"/>
      <c r="I11" s="77"/>
      <c r="J11" s="77"/>
    </row>
    <row r="12" spans="1:10" s="6" customFormat="1" ht="16.5" x14ac:dyDescent="0.3">
      <c r="A12" s="374" t="s">
        <v>150</v>
      </c>
      <c r="B12" s="375"/>
      <c r="C12" s="69">
        <f>'POA-01'!D11</f>
        <v>0</v>
      </c>
      <c r="D12" s="69"/>
      <c r="E12" s="77"/>
      <c r="F12" s="77"/>
      <c r="G12" s="77"/>
      <c r="H12" s="77"/>
      <c r="I12" s="77"/>
      <c r="J12" s="77"/>
    </row>
    <row r="13" spans="1:10" s="6" customFormat="1" ht="16.5" x14ac:dyDescent="0.3">
      <c r="A13" s="374" t="s">
        <v>149</v>
      </c>
      <c r="B13" s="375"/>
      <c r="C13" s="70">
        <f>'POA-01'!C12</f>
        <v>1358594022.0400002</v>
      </c>
      <c r="D13" s="70"/>
      <c r="E13" s="77"/>
      <c r="F13" s="77"/>
      <c r="G13" s="77"/>
      <c r="H13" s="77"/>
      <c r="I13" s="77"/>
      <c r="J13" s="77"/>
    </row>
    <row r="14" spans="1:10" s="6" customFormat="1" ht="16.5" x14ac:dyDescent="0.3">
      <c r="A14" s="285"/>
      <c r="B14" s="286"/>
      <c r="C14" s="64"/>
      <c r="D14" s="64"/>
      <c r="E14" s="64"/>
      <c r="F14" s="64"/>
      <c r="G14" s="64"/>
      <c r="H14" s="64"/>
      <c r="I14" s="64"/>
      <c r="J14" s="64"/>
    </row>
    <row r="15" spans="1:10" x14ac:dyDescent="0.2">
      <c r="A15" s="287"/>
      <c r="B15" s="288"/>
      <c r="C15" s="57"/>
      <c r="D15" s="57"/>
      <c r="E15" s="57"/>
      <c r="F15" s="57"/>
      <c r="G15" s="57"/>
      <c r="H15" s="57"/>
      <c r="I15" s="57"/>
      <c r="J15" s="57"/>
    </row>
    <row r="16" spans="1:10" s="8" customFormat="1" ht="14.25" thickBot="1" x14ac:dyDescent="0.3">
      <c r="A16" s="289" t="s">
        <v>32</v>
      </c>
      <c r="B16" s="290"/>
      <c r="C16" s="78"/>
      <c r="D16" s="78"/>
      <c r="E16" s="78"/>
      <c r="F16" s="78"/>
      <c r="G16" s="78"/>
      <c r="H16" s="78"/>
      <c r="I16" s="78"/>
      <c r="J16" s="79" t="s">
        <v>33</v>
      </c>
    </row>
    <row r="17" spans="1:11" s="9" customFormat="1" ht="14.25" customHeight="1" x14ac:dyDescent="0.2">
      <c r="A17" s="377" t="s">
        <v>50</v>
      </c>
      <c r="B17" s="377" t="s">
        <v>27</v>
      </c>
      <c r="C17" s="377" t="s">
        <v>28</v>
      </c>
      <c r="D17" s="371" t="s">
        <v>157</v>
      </c>
      <c r="E17" s="371" t="s">
        <v>29</v>
      </c>
      <c r="F17" s="376" t="s">
        <v>25</v>
      </c>
      <c r="G17" s="376"/>
      <c r="H17" s="377" t="s">
        <v>26</v>
      </c>
      <c r="I17" s="377"/>
      <c r="J17" s="370" t="s">
        <v>37</v>
      </c>
    </row>
    <row r="18" spans="1:11" s="9" customFormat="1" ht="14.25" thickBot="1" x14ac:dyDescent="0.25">
      <c r="A18" s="380"/>
      <c r="B18" s="380"/>
      <c r="C18" s="380"/>
      <c r="D18" s="311"/>
      <c r="E18" s="311"/>
      <c r="F18" s="83" t="s">
        <v>16</v>
      </c>
      <c r="G18" s="83" t="s">
        <v>30</v>
      </c>
      <c r="H18" s="83" t="s">
        <v>31</v>
      </c>
      <c r="I18" s="83" t="s">
        <v>30</v>
      </c>
      <c r="J18" s="307"/>
    </row>
    <row r="19" spans="1:11" s="5" customFormat="1" ht="13.5" x14ac:dyDescent="0.15">
      <c r="A19" s="84">
        <v>1</v>
      </c>
      <c r="B19" s="85"/>
      <c r="C19" s="85"/>
      <c r="D19" s="85"/>
      <c r="E19" s="84"/>
      <c r="F19" s="86"/>
      <c r="G19" s="86"/>
      <c r="H19" s="95">
        <v>0</v>
      </c>
      <c r="I19" s="95">
        <f t="shared" ref="I19:I28" si="0">+G19*H19</f>
        <v>0</v>
      </c>
      <c r="J19" s="86"/>
      <c r="K19" s="18"/>
    </row>
    <row r="20" spans="1:11" s="5" customFormat="1" ht="13.5" x14ac:dyDescent="0.15">
      <c r="A20" s="87">
        <v>2</v>
      </c>
      <c r="B20" s="88"/>
      <c r="C20" s="88"/>
      <c r="D20" s="85"/>
      <c r="E20" s="84"/>
      <c r="F20" s="89"/>
      <c r="G20" s="89"/>
      <c r="H20" s="96">
        <v>0</v>
      </c>
      <c r="I20" s="96">
        <f t="shared" si="0"/>
        <v>0</v>
      </c>
      <c r="J20" s="86"/>
      <c r="K20" s="18"/>
    </row>
    <row r="21" spans="1:11" s="5" customFormat="1" ht="13.5" x14ac:dyDescent="0.15">
      <c r="A21" s="87">
        <v>3</v>
      </c>
      <c r="B21" s="88"/>
      <c r="C21" s="88"/>
      <c r="D21" s="85"/>
      <c r="E21" s="84"/>
      <c r="F21" s="89"/>
      <c r="G21" s="89"/>
      <c r="H21" s="96">
        <v>0</v>
      </c>
      <c r="I21" s="96">
        <f t="shared" si="0"/>
        <v>0</v>
      </c>
      <c r="J21" s="86"/>
    </row>
    <row r="22" spans="1:11" s="5" customFormat="1" ht="13.5" x14ac:dyDescent="0.15">
      <c r="A22" s="87">
        <v>4</v>
      </c>
      <c r="B22" s="88"/>
      <c r="C22" s="88"/>
      <c r="D22" s="85"/>
      <c r="E22" s="84"/>
      <c r="F22" s="89"/>
      <c r="G22" s="89"/>
      <c r="H22" s="96">
        <v>0</v>
      </c>
      <c r="I22" s="96">
        <f t="shared" si="0"/>
        <v>0</v>
      </c>
      <c r="J22" s="86"/>
      <c r="K22" s="18"/>
    </row>
    <row r="23" spans="1:11" s="5" customFormat="1" ht="13.5" x14ac:dyDescent="0.15">
      <c r="A23" s="87">
        <v>5</v>
      </c>
      <c r="B23" s="88"/>
      <c r="C23" s="88"/>
      <c r="D23" s="85"/>
      <c r="E23" s="84"/>
      <c r="F23" s="89"/>
      <c r="G23" s="89"/>
      <c r="H23" s="96">
        <v>0</v>
      </c>
      <c r="I23" s="96">
        <f t="shared" si="0"/>
        <v>0</v>
      </c>
      <c r="J23" s="86"/>
      <c r="K23" s="18"/>
    </row>
    <row r="24" spans="1:11" s="5" customFormat="1" ht="13.5" x14ac:dyDescent="0.15">
      <c r="A24" s="87">
        <v>6</v>
      </c>
      <c r="B24" s="88"/>
      <c r="C24" s="88"/>
      <c r="D24" s="85"/>
      <c r="E24" s="84"/>
      <c r="F24" s="89"/>
      <c r="G24" s="89"/>
      <c r="H24" s="96">
        <v>0</v>
      </c>
      <c r="I24" s="96">
        <f t="shared" si="0"/>
        <v>0</v>
      </c>
      <c r="J24" s="86"/>
      <c r="K24" s="18"/>
    </row>
    <row r="25" spans="1:11" s="5" customFormat="1" ht="13.5" x14ac:dyDescent="0.15">
      <c r="A25" s="87">
        <v>7</v>
      </c>
      <c r="B25" s="88"/>
      <c r="C25" s="88"/>
      <c r="D25" s="85"/>
      <c r="E25" s="84"/>
      <c r="F25" s="89"/>
      <c r="G25" s="89"/>
      <c r="H25" s="96">
        <v>0</v>
      </c>
      <c r="I25" s="96">
        <f t="shared" si="0"/>
        <v>0</v>
      </c>
      <c r="J25" s="86"/>
    </row>
    <row r="26" spans="1:11" s="5" customFormat="1" ht="13.5" x14ac:dyDescent="0.15">
      <c r="A26" s="87">
        <v>8</v>
      </c>
      <c r="B26" s="88"/>
      <c r="C26" s="88"/>
      <c r="D26" s="85"/>
      <c r="E26" s="84"/>
      <c r="F26" s="90"/>
      <c r="G26" s="89"/>
      <c r="H26" s="96">
        <v>0</v>
      </c>
      <c r="I26" s="96">
        <f t="shared" si="0"/>
        <v>0</v>
      </c>
      <c r="J26" s="86"/>
      <c r="K26" s="18"/>
    </row>
    <row r="27" spans="1:11" s="5" customFormat="1" ht="13.5" x14ac:dyDescent="0.15">
      <c r="A27" s="87">
        <v>9</v>
      </c>
      <c r="B27" s="88"/>
      <c r="C27" s="88"/>
      <c r="D27" s="85"/>
      <c r="E27" s="84"/>
      <c r="F27" s="90"/>
      <c r="G27" s="89"/>
      <c r="H27" s="96">
        <v>0</v>
      </c>
      <c r="I27" s="96">
        <f t="shared" si="0"/>
        <v>0</v>
      </c>
      <c r="J27" s="86"/>
      <c r="K27" s="18"/>
    </row>
    <row r="28" spans="1:11" s="5" customFormat="1" ht="13.5" x14ac:dyDescent="0.15">
      <c r="A28" s="87"/>
      <c r="B28" s="88"/>
      <c r="C28" s="88"/>
      <c r="D28" s="88"/>
      <c r="E28" s="91"/>
      <c r="F28" s="90"/>
      <c r="G28" s="90"/>
      <c r="H28" s="96">
        <v>0</v>
      </c>
      <c r="I28" s="96">
        <f t="shared" si="0"/>
        <v>0</v>
      </c>
      <c r="J28" s="90"/>
    </row>
    <row r="29" spans="1:11" s="5" customFormat="1" ht="13.5" x14ac:dyDescent="0.15">
      <c r="A29" s="373" t="s">
        <v>18</v>
      </c>
      <c r="B29" s="373"/>
      <c r="C29" s="93"/>
      <c r="D29" s="93"/>
      <c r="E29" s="92"/>
      <c r="F29" s="94"/>
      <c r="G29" s="94"/>
      <c r="H29" s="97">
        <v>0</v>
      </c>
      <c r="I29" s="97">
        <f>SUM(I19:I28)</f>
        <v>0</v>
      </c>
      <c r="J29" s="94"/>
      <c r="K29" s="18"/>
    </row>
    <row r="31" spans="1:11" x14ac:dyDescent="0.2">
      <c r="I31" s="54"/>
    </row>
  </sheetData>
  <mergeCells count="29">
    <mergeCell ref="J17:J18"/>
    <mergeCell ref="E17:E18"/>
    <mergeCell ref="I8:J8"/>
    <mergeCell ref="A29:B29"/>
    <mergeCell ref="A11:B11"/>
    <mergeCell ref="F17:G17"/>
    <mergeCell ref="H17:I17"/>
    <mergeCell ref="A9:B9"/>
    <mergeCell ref="A13:B13"/>
    <mergeCell ref="A12:B12"/>
    <mergeCell ref="A17:A18"/>
    <mergeCell ref="C17:C18"/>
    <mergeCell ref="D17:D18"/>
    <mergeCell ref="B17:B18"/>
    <mergeCell ref="A1:B8"/>
    <mergeCell ref="C1:H5"/>
    <mergeCell ref="C8:D8"/>
    <mergeCell ref="E8:H8"/>
    <mergeCell ref="C6:D6"/>
    <mergeCell ref="E7:H7"/>
    <mergeCell ref="I1:J1"/>
    <mergeCell ref="I2:J2"/>
    <mergeCell ref="E6:H6"/>
    <mergeCell ref="I6:J6"/>
    <mergeCell ref="C7:D7"/>
    <mergeCell ref="I3:J3"/>
    <mergeCell ref="I7:J7"/>
    <mergeCell ref="I4:J4"/>
    <mergeCell ref="I5:J5"/>
  </mergeCells>
  <phoneticPr fontId="0" type="noConversion"/>
  <printOptions horizontalCentered="1"/>
  <pageMargins left="1.53" right="0.84" top="0.78740157480314965" bottom="0.78740157480314965" header="0" footer="0"/>
  <pageSetup paperSize="5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opLeftCell="A4" workbookViewId="0">
      <selection activeCell="G18" sqref="G18"/>
    </sheetView>
  </sheetViews>
  <sheetFormatPr baseColWidth="10" defaultRowHeight="12.75" x14ac:dyDescent="0.2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 x14ac:dyDescent="0.2">
      <c r="A1" s="356"/>
      <c r="B1" s="357"/>
      <c r="C1" s="321" t="s">
        <v>170</v>
      </c>
      <c r="D1" s="321"/>
      <c r="E1" s="321"/>
      <c r="F1" s="321"/>
      <c r="G1" s="321"/>
      <c r="H1" s="321"/>
      <c r="I1" s="350" t="s">
        <v>159</v>
      </c>
      <c r="J1" s="351"/>
    </row>
    <row r="2" spans="1:11" ht="15" customHeight="1" x14ac:dyDescent="0.2">
      <c r="A2" s="358"/>
      <c r="B2" s="359"/>
      <c r="C2" s="322"/>
      <c r="D2" s="322"/>
      <c r="E2" s="322"/>
      <c r="F2" s="322"/>
      <c r="G2" s="322"/>
      <c r="H2" s="322"/>
      <c r="I2" s="352" t="s">
        <v>160</v>
      </c>
      <c r="J2" s="353"/>
    </row>
    <row r="3" spans="1:11" ht="14.25" customHeight="1" x14ac:dyDescent="0.2">
      <c r="A3" s="358"/>
      <c r="B3" s="359"/>
      <c r="C3" s="322"/>
      <c r="D3" s="322"/>
      <c r="E3" s="322"/>
      <c r="F3" s="322"/>
      <c r="G3" s="322"/>
      <c r="H3" s="322"/>
      <c r="I3" s="352" t="s">
        <v>161</v>
      </c>
      <c r="J3" s="353"/>
    </row>
    <row r="4" spans="1:11" ht="14.25" customHeight="1" x14ac:dyDescent="0.2">
      <c r="A4" s="358"/>
      <c r="B4" s="359"/>
      <c r="C4" s="322"/>
      <c r="D4" s="322"/>
      <c r="E4" s="322"/>
      <c r="F4" s="322"/>
      <c r="G4" s="322"/>
      <c r="H4" s="322"/>
      <c r="I4" s="352" t="s">
        <v>171</v>
      </c>
      <c r="J4" s="353"/>
    </row>
    <row r="5" spans="1:11" ht="15" customHeight="1" x14ac:dyDescent="0.2">
      <c r="A5" s="358"/>
      <c r="B5" s="359"/>
      <c r="C5" s="322"/>
      <c r="D5" s="322"/>
      <c r="E5" s="322"/>
      <c r="F5" s="322"/>
      <c r="G5" s="322"/>
      <c r="H5" s="322"/>
      <c r="I5" s="368" t="s">
        <v>148</v>
      </c>
      <c r="J5" s="389"/>
    </row>
    <row r="6" spans="1:11" s="14" customFormat="1" ht="19.5" customHeight="1" x14ac:dyDescent="0.25">
      <c r="A6" s="358"/>
      <c r="B6" s="359"/>
      <c r="C6" s="346" t="s">
        <v>162</v>
      </c>
      <c r="D6" s="346"/>
      <c r="E6" s="346" t="s">
        <v>163</v>
      </c>
      <c r="F6" s="346"/>
      <c r="G6" s="346"/>
      <c r="H6" s="346"/>
      <c r="I6" s="346" t="s">
        <v>164</v>
      </c>
      <c r="J6" s="347"/>
      <c r="K6" s="13"/>
    </row>
    <row r="7" spans="1:11" s="6" customFormat="1" ht="14.25" customHeight="1" x14ac:dyDescent="0.2">
      <c r="A7" s="358"/>
      <c r="B7" s="359"/>
      <c r="C7" s="346" t="s">
        <v>165</v>
      </c>
      <c r="D7" s="346"/>
      <c r="E7" s="346" t="s">
        <v>166</v>
      </c>
      <c r="F7" s="346"/>
      <c r="G7" s="346"/>
      <c r="H7" s="346"/>
      <c r="I7" s="346" t="s">
        <v>168</v>
      </c>
      <c r="J7" s="347"/>
      <c r="K7" s="7"/>
    </row>
    <row r="8" spans="1:11" s="6" customFormat="1" ht="14.25" customHeight="1" x14ac:dyDescent="0.2">
      <c r="A8" s="360"/>
      <c r="B8" s="361"/>
      <c r="C8" s="335"/>
      <c r="D8" s="335"/>
      <c r="E8" s="335" t="s">
        <v>167</v>
      </c>
      <c r="F8" s="335"/>
      <c r="G8" s="335"/>
      <c r="H8" s="335"/>
      <c r="I8" s="335" t="s">
        <v>169</v>
      </c>
      <c r="J8" s="336"/>
      <c r="K8" s="7"/>
    </row>
    <row r="9" spans="1:11" s="6" customFormat="1" ht="15" customHeight="1" x14ac:dyDescent="0.2">
      <c r="A9" s="387" t="s">
        <v>151</v>
      </c>
      <c r="B9" s="387"/>
      <c r="C9" s="388" t="str">
        <f>'POA-01'!C9:G9</f>
        <v>Planificación, Ordenamiento e Información Ambiental Territorial</v>
      </c>
      <c r="D9" s="388"/>
      <c r="E9" s="388"/>
      <c r="F9" s="388"/>
      <c r="G9" s="77"/>
      <c r="H9" s="131" t="s">
        <v>118</v>
      </c>
      <c r="I9" s="131"/>
      <c r="J9" s="77"/>
      <c r="K9" s="7"/>
    </row>
    <row r="10" spans="1:11" s="6" customFormat="1" ht="16.5" x14ac:dyDescent="0.3">
      <c r="A10" s="386" t="s">
        <v>8</v>
      </c>
      <c r="B10" s="386"/>
      <c r="C10" s="68">
        <f>'POA-01'!C10</f>
        <v>1358594022.0400002</v>
      </c>
      <c r="D10" s="68"/>
      <c r="E10" s="77"/>
      <c r="F10" s="77"/>
      <c r="G10" s="77"/>
      <c r="H10" s="77"/>
      <c r="I10" s="77"/>
      <c r="J10" s="77"/>
      <c r="K10" s="7"/>
    </row>
    <row r="11" spans="1:11" s="6" customFormat="1" ht="16.5" x14ac:dyDescent="0.3">
      <c r="A11" s="386" t="s">
        <v>147</v>
      </c>
      <c r="B11" s="386"/>
      <c r="C11" s="66">
        <f>'POA-01'!D11</f>
        <v>0</v>
      </c>
      <c r="D11" s="66"/>
      <c r="E11" s="77"/>
      <c r="F11" s="77"/>
      <c r="G11" s="77"/>
      <c r="H11" s="77"/>
      <c r="I11" s="77"/>
      <c r="J11" s="77"/>
      <c r="K11" s="7"/>
    </row>
    <row r="12" spans="1:11" s="6" customFormat="1" ht="16.5" x14ac:dyDescent="0.3">
      <c r="A12" s="386" t="s">
        <v>9</v>
      </c>
      <c r="B12" s="386"/>
      <c r="C12" s="69">
        <f>C10</f>
        <v>1358594022.0400002</v>
      </c>
      <c r="D12" s="69"/>
      <c r="E12" s="77"/>
      <c r="F12" s="77"/>
      <c r="G12" s="77"/>
      <c r="H12" s="77"/>
      <c r="I12" s="77"/>
      <c r="J12" s="77"/>
      <c r="K12" s="7"/>
    </row>
    <row r="13" spans="1:11" s="5" customFormat="1" ht="13.5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</row>
    <row r="14" spans="1:11" s="8" customFormat="1" ht="14.25" thickBot="1" x14ac:dyDescent="0.3">
      <c r="A14" s="99" t="s">
        <v>35</v>
      </c>
      <c r="B14" s="78"/>
      <c r="C14" s="78"/>
      <c r="D14" s="78"/>
      <c r="E14" s="78"/>
      <c r="F14" s="78"/>
      <c r="G14" s="78"/>
      <c r="H14" s="78"/>
      <c r="I14" s="79" t="s">
        <v>36</v>
      </c>
      <c r="J14" s="78"/>
    </row>
    <row r="15" spans="1:11" s="9" customFormat="1" ht="27.75" thickBot="1" x14ac:dyDescent="0.25">
      <c r="A15" s="100" t="s">
        <v>50</v>
      </c>
      <c r="B15" s="101" t="s">
        <v>34</v>
      </c>
      <c r="C15" s="101" t="s">
        <v>28</v>
      </c>
      <c r="D15" s="101" t="s">
        <v>158</v>
      </c>
      <c r="E15" s="102" t="s">
        <v>29</v>
      </c>
      <c r="F15" s="102" t="s">
        <v>25</v>
      </c>
      <c r="G15" s="102" t="s">
        <v>40</v>
      </c>
      <c r="H15" s="102" t="s">
        <v>39</v>
      </c>
      <c r="I15" s="103" t="s">
        <v>38</v>
      </c>
      <c r="J15" s="104"/>
    </row>
    <row r="16" spans="1:11" s="9" customFormat="1" ht="27" x14ac:dyDescent="0.2">
      <c r="A16" s="105">
        <v>1</v>
      </c>
      <c r="B16" s="106" t="s">
        <v>220</v>
      </c>
      <c r="C16" s="304" t="s">
        <v>223</v>
      </c>
      <c r="D16" s="107"/>
      <c r="E16" s="108" t="s">
        <v>29</v>
      </c>
      <c r="F16" s="109">
        <v>1</v>
      </c>
      <c r="G16" s="220"/>
      <c r="H16" s="221">
        <f>G16*F16</f>
        <v>0</v>
      </c>
      <c r="I16" s="111"/>
      <c r="J16" s="112"/>
    </row>
    <row r="17" spans="1:10" s="9" customFormat="1" ht="13.5" x14ac:dyDescent="0.2">
      <c r="A17" s="59">
        <v>2</v>
      </c>
      <c r="B17" s="106" t="s">
        <v>221</v>
      </c>
      <c r="C17" s="305"/>
      <c r="D17" s="113"/>
      <c r="E17" s="110" t="s">
        <v>29</v>
      </c>
      <c r="F17" s="114">
        <v>1</v>
      </c>
      <c r="G17" s="220"/>
      <c r="H17" s="221">
        <f>G17*F17</f>
        <v>0</v>
      </c>
      <c r="I17" s="111"/>
      <c r="J17" s="104"/>
    </row>
    <row r="18" spans="1:10" s="9" customFormat="1" ht="16.5" customHeight="1" x14ac:dyDescent="0.2">
      <c r="A18" s="59">
        <v>3</v>
      </c>
      <c r="B18" s="115" t="s">
        <v>222</v>
      </c>
      <c r="C18" s="309"/>
      <c r="D18" s="113"/>
      <c r="E18" s="110" t="s">
        <v>29</v>
      </c>
      <c r="F18" s="114">
        <v>2</v>
      </c>
      <c r="G18" s="220"/>
      <c r="H18" s="221">
        <f>G18*F18</f>
        <v>0</v>
      </c>
      <c r="I18" s="114"/>
      <c r="J18" s="104"/>
    </row>
    <row r="19" spans="1:10" s="9" customFormat="1" ht="13.5" x14ac:dyDescent="0.2">
      <c r="A19" s="59">
        <v>4</v>
      </c>
      <c r="B19" s="116"/>
      <c r="C19" s="113"/>
      <c r="D19" s="113"/>
      <c r="E19" s="110"/>
      <c r="F19" s="114"/>
      <c r="G19" s="222"/>
      <c r="H19" s="108"/>
      <c r="I19" s="117"/>
      <c r="J19" s="104"/>
    </row>
    <row r="20" spans="1:10" s="9" customFormat="1" ht="13.5" x14ac:dyDescent="0.2">
      <c r="A20" s="59">
        <v>5</v>
      </c>
      <c r="B20" s="118"/>
      <c r="C20" s="113"/>
      <c r="D20" s="113"/>
      <c r="E20" s="110"/>
      <c r="F20" s="114"/>
      <c r="G20" s="119"/>
      <c r="H20" s="108"/>
      <c r="I20" s="117"/>
      <c r="J20" s="104"/>
    </row>
    <row r="21" spans="1:10" s="9" customFormat="1" ht="13.5" x14ac:dyDescent="0.2">
      <c r="A21" s="59">
        <v>6</v>
      </c>
      <c r="B21" s="118"/>
      <c r="C21" s="113"/>
      <c r="D21" s="113"/>
      <c r="E21" s="110"/>
      <c r="F21" s="114"/>
      <c r="G21" s="120"/>
      <c r="H21" s="110"/>
      <c r="I21" s="117"/>
      <c r="J21" s="104"/>
    </row>
    <row r="22" spans="1:10" s="9" customFormat="1" ht="13.5" x14ac:dyDescent="0.2">
      <c r="A22" s="59">
        <v>7</v>
      </c>
      <c r="B22" s="60"/>
      <c r="C22" s="113"/>
      <c r="D22" s="113"/>
      <c r="E22" s="110"/>
      <c r="F22" s="114"/>
      <c r="G22" s="120"/>
      <c r="H22" s="110"/>
      <c r="I22" s="117"/>
      <c r="J22" s="104"/>
    </row>
    <row r="23" spans="1:10" s="5" customFormat="1" ht="13.5" x14ac:dyDescent="0.25">
      <c r="A23" s="91"/>
      <c r="B23" s="88"/>
      <c r="C23" s="121"/>
      <c r="D23" s="121"/>
      <c r="E23" s="90"/>
      <c r="F23" s="90"/>
      <c r="G23" s="90"/>
      <c r="H23" s="90"/>
      <c r="I23" s="90"/>
      <c r="J23" s="98"/>
    </row>
    <row r="24" spans="1:10" s="5" customFormat="1" ht="13.5" x14ac:dyDescent="0.25">
      <c r="A24" s="122"/>
      <c r="B24" s="122"/>
      <c r="C24" s="122"/>
      <c r="D24" s="122"/>
      <c r="E24" s="123"/>
      <c r="F24" s="123"/>
      <c r="G24" s="94" t="s">
        <v>30</v>
      </c>
      <c r="H24" s="97">
        <f>SUM(H16:H23)</f>
        <v>0</v>
      </c>
      <c r="I24" s="94"/>
      <c r="J24" s="98"/>
    </row>
    <row r="25" spans="1:10" s="5" customFormat="1" ht="11.25" x14ac:dyDescent="0.15">
      <c r="E25" s="18"/>
      <c r="F25" s="18"/>
      <c r="G25" s="18"/>
      <c r="H25" s="18"/>
      <c r="I25" s="18"/>
    </row>
    <row r="26" spans="1:10" s="5" customFormat="1" ht="11.25" x14ac:dyDescent="0.15"/>
    <row r="27" spans="1:10" s="5" customFormat="1" ht="11.25" x14ac:dyDescent="0.15"/>
    <row r="28" spans="1:10" s="5" customFormat="1" ht="11.25" x14ac:dyDescent="0.15">
      <c r="H28" s="51"/>
    </row>
    <row r="29" spans="1:10" s="5" customFormat="1" ht="11.25" x14ac:dyDescent="0.15"/>
  </sheetData>
  <mergeCells count="22">
    <mergeCell ref="C7:D7"/>
    <mergeCell ref="I7:J7"/>
    <mergeCell ref="A1:B8"/>
    <mergeCell ref="C1:H5"/>
    <mergeCell ref="C8:D8"/>
    <mergeCell ref="E8:H8"/>
    <mergeCell ref="I8:J8"/>
    <mergeCell ref="C6:D6"/>
    <mergeCell ref="I1:J1"/>
    <mergeCell ref="I2:J2"/>
    <mergeCell ref="I3:J3"/>
    <mergeCell ref="E7:H7"/>
    <mergeCell ref="I4:J4"/>
    <mergeCell ref="I5:J5"/>
    <mergeCell ref="I6:J6"/>
    <mergeCell ref="E6:H6"/>
    <mergeCell ref="C16:C18"/>
    <mergeCell ref="A11:B11"/>
    <mergeCell ref="A12:B12"/>
    <mergeCell ref="A9:B9"/>
    <mergeCell ref="C9:F9"/>
    <mergeCell ref="A10:B10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0"/>
  <sheetViews>
    <sheetView showGridLines="0" topLeftCell="A12" workbookViewId="0">
      <selection activeCell="C18" sqref="C18"/>
    </sheetView>
  </sheetViews>
  <sheetFormatPr baseColWidth="10" defaultRowHeight="12.75" x14ac:dyDescent="0.2"/>
  <cols>
    <col min="1" max="1" width="5.5703125" style="4" customWidth="1"/>
    <col min="2" max="2" width="27.28515625" style="4" customWidth="1"/>
    <col min="3" max="3" width="19.570312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5703125" style="4" customWidth="1"/>
    <col min="10" max="10" width="1.8554687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 x14ac:dyDescent="0.15">
      <c r="A1" s="356"/>
      <c r="B1" s="357"/>
      <c r="C1" s="321" t="s">
        <v>170</v>
      </c>
      <c r="D1" s="321"/>
      <c r="E1" s="321"/>
      <c r="F1" s="321"/>
      <c r="G1" s="321"/>
      <c r="H1" s="321"/>
      <c r="I1" s="350" t="s">
        <v>159</v>
      </c>
      <c r="J1" s="351"/>
    </row>
    <row r="2" spans="1:10" s="5" customFormat="1" ht="13.5" customHeight="1" x14ac:dyDescent="0.15">
      <c r="A2" s="358"/>
      <c r="B2" s="359"/>
      <c r="C2" s="322"/>
      <c r="D2" s="322"/>
      <c r="E2" s="322"/>
      <c r="F2" s="322"/>
      <c r="G2" s="322"/>
      <c r="H2" s="322"/>
      <c r="I2" s="352" t="s">
        <v>160</v>
      </c>
      <c r="J2" s="353"/>
    </row>
    <row r="3" spans="1:10" s="5" customFormat="1" ht="13.5" customHeight="1" x14ac:dyDescent="0.15">
      <c r="A3" s="358"/>
      <c r="B3" s="359"/>
      <c r="C3" s="322"/>
      <c r="D3" s="322"/>
      <c r="E3" s="322"/>
      <c r="F3" s="322"/>
      <c r="G3" s="322"/>
      <c r="H3" s="322"/>
      <c r="I3" s="352" t="s">
        <v>161</v>
      </c>
      <c r="J3" s="353"/>
    </row>
    <row r="4" spans="1:10" s="5" customFormat="1" ht="13.5" customHeight="1" x14ac:dyDescent="0.15">
      <c r="A4" s="358"/>
      <c r="B4" s="359"/>
      <c r="C4" s="322"/>
      <c r="D4" s="322"/>
      <c r="E4" s="322"/>
      <c r="F4" s="322"/>
      <c r="G4" s="322"/>
      <c r="H4" s="322"/>
      <c r="I4" s="352" t="s">
        <v>171</v>
      </c>
      <c r="J4" s="353"/>
    </row>
    <row r="5" spans="1:10" s="5" customFormat="1" ht="12.75" customHeight="1" x14ac:dyDescent="0.15">
      <c r="A5" s="358"/>
      <c r="B5" s="359"/>
      <c r="C5" s="322"/>
      <c r="D5" s="322"/>
      <c r="E5" s="322"/>
      <c r="F5" s="322"/>
      <c r="G5" s="322"/>
      <c r="H5" s="322"/>
      <c r="I5" s="354" t="s">
        <v>148</v>
      </c>
      <c r="J5" s="355"/>
    </row>
    <row r="6" spans="1:10" s="5" customFormat="1" ht="15.75" customHeight="1" x14ac:dyDescent="0.15">
      <c r="A6" s="358"/>
      <c r="B6" s="359"/>
      <c r="C6" s="346" t="s">
        <v>162</v>
      </c>
      <c r="D6" s="346"/>
      <c r="E6" s="346" t="s">
        <v>163</v>
      </c>
      <c r="F6" s="346"/>
      <c r="G6" s="346"/>
      <c r="H6" s="346"/>
      <c r="I6" s="346" t="s">
        <v>164</v>
      </c>
      <c r="J6" s="347"/>
    </row>
    <row r="7" spans="1:10" s="5" customFormat="1" ht="17.25" customHeight="1" x14ac:dyDescent="0.15">
      <c r="A7" s="358"/>
      <c r="B7" s="359"/>
      <c r="C7" s="390" t="s">
        <v>165</v>
      </c>
      <c r="D7" s="390"/>
      <c r="E7" s="346" t="s">
        <v>166</v>
      </c>
      <c r="F7" s="346"/>
      <c r="G7" s="346"/>
      <c r="H7" s="346"/>
      <c r="I7" s="346" t="s">
        <v>168</v>
      </c>
      <c r="J7" s="347"/>
    </row>
    <row r="8" spans="1:10" s="5" customFormat="1" ht="17.25" customHeight="1" x14ac:dyDescent="0.15">
      <c r="A8" s="360"/>
      <c r="B8" s="361"/>
      <c r="C8" s="391"/>
      <c r="D8" s="391"/>
      <c r="E8" s="335" t="s">
        <v>167</v>
      </c>
      <c r="F8" s="335"/>
      <c r="G8" s="335"/>
      <c r="H8" s="335"/>
      <c r="I8" s="335" t="s">
        <v>169</v>
      </c>
      <c r="J8" s="336"/>
    </row>
    <row r="9" spans="1:10" s="5" customFormat="1" ht="16.5" x14ac:dyDescent="0.15">
      <c r="A9" s="155" t="s">
        <v>7</v>
      </c>
      <c r="B9" s="155"/>
      <c r="C9" s="388" t="str">
        <f>'POA-01'!C9:G9</f>
        <v>Planificación, Ordenamiento e Información Ambiental Territorial</v>
      </c>
      <c r="D9" s="388"/>
      <c r="E9" s="388"/>
      <c r="F9" s="388"/>
      <c r="G9" s="388"/>
      <c r="H9" s="131" t="s">
        <v>118</v>
      </c>
      <c r="I9" s="67" t="str">
        <f>'POA-01'!I10</f>
        <v>0410-1001-1</v>
      </c>
    </row>
    <row r="10" spans="1:10" s="5" customFormat="1" ht="16.5" x14ac:dyDescent="0.3">
      <c r="A10" s="386" t="s">
        <v>8</v>
      </c>
      <c r="B10" s="386"/>
      <c r="C10" s="68">
        <f>'POA-01'!C10</f>
        <v>1358594022.0400002</v>
      </c>
      <c r="D10" s="77"/>
      <c r="E10" s="77"/>
      <c r="F10" s="77"/>
      <c r="G10" s="77"/>
      <c r="H10" s="77"/>
      <c r="I10" s="77"/>
    </row>
    <row r="11" spans="1:10" s="5" customFormat="1" ht="16.5" x14ac:dyDescent="0.3">
      <c r="A11" s="386" t="s">
        <v>10</v>
      </c>
      <c r="B11" s="386"/>
      <c r="C11" s="70">
        <f>'POA-01'!D11</f>
        <v>0</v>
      </c>
      <c r="D11" s="77"/>
      <c r="E11" s="77"/>
      <c r="F11" s="77"/>
      <c r="G11" s="77"/>
      <c r="H11" s="77"/>
      <c r="I11" s="77"/>
    </row>
    <row r="12" spans="1:10" s="5" customFormat="1" ht="16.5" x14ac:dyDescent="0.3">
      <c r="A12" s="386" t="s">
        <v>9</v>
      </c>
      <c r="B12" s="386"/>
      <c r="C12" s="68">
        <f>'POA-01'!C12</f>
        <v>1358594022.0400002</v>
      </c>
      <c r="D12" s="77"/>
      <c r="E12" s="77"/>
      <c r="F12" s="77"/>
      <c r="G12" s="77"/>
      <c r="H12" s="77"/>
      <c r="I12" s="77"/>
    </row>
    <row r="13" spans="1:10" s="5" customFormat="1" ht="16.5" x14ac:dyDescent="0.2">
      <c r="A13" s="57"/>
      <c r="B13" s="57"/>
      <c r="C13" s="68"/>
      <c r="D13" s="57"/>
      <c r="E13" s="57"/>
      <c r="F13" s="57"/>
      <c r="G13" s="57"/>
      <c r="H13" s="57"/>
      <c r="I13" s="57"/>
    </row>
    <row r="14" spans="1:10" s="5" customFormat="1" ht="14.25" thickBot="1" x14ac:dyDescent="0.3">
      <c r="A14" s="78" t="s">
        <v>41</v>
      </c>
      <c r="B14" s="78"/>
      <c r="C14" s="78"/>
      <c r="D14" s="78"/>
      <c r="E14" s="78"/>
      <c r="F14" s="78"/>
      <c r="G14" s="78"/>
      <c r="H14" s="78"/>
      <c r="I14" s="79" t="s">
        <v>47</v>
      </c>
    </row>
    <row r="15" spans="1:10" s="5" customFormat="1" ht="13.5" x14ac:dyDescent="0.15">
      <c r="A15" s="395" t="s">
        <v>50</v>
      </c>
      <c r="B15" s="371" t="s">
        <v>15</v>
      </c>
      <c r="C15" s="371" t="s">
        <v>26</v>
      </c>
      <c r="D15" s="400" t="s">
        <v>0</v>
      </c>
      <c r="E15" s="401"/>
      <c r="F15" s="402"/>
      <c r="G15" s="403" t="s">
        <v>44</v>
      </c>
      <c r="H15" s="403" t="s">
        <v>43</v>
      </c>
      <c r="I15" s="370" t="s">
        <v>3</v>
      </c>
    </row>
    <row r="16" spans="1:10" s="5" customFormat="1" ht="18.75" thickBot="1" x14ac:dyDescent="0.2">
      <c r="A16" s="396"/>
      <c r="B16" s="311"/>
      <c r="C16" s="311"/>
      <c r="D16" s="124" t="s">
        <v>42</v>
      </c>
      <c r="E16" s="124" t="s">
        <v>4</v>
      </c>
      <c r="F16" s="124" t="s">
        <v>5</v>
      </c>
      <c r="G16" s="404"/>
      <c r="H16" s="404"/>
      <c r="I16" s="307"/>
    </row>
    <row r="17" spans="1:13" s="5" customFormat="1" ht="13.5" x14ac:dyDescent="0.15">
      <c r="A17" s="399" t="s">
        <v>45</v>
      </c>
      <c r="B17" s="399"/>
      <c r="C17" s="399"/>
      <c r="D17" s="399"/>
      <c r="E17" s="399"/>
      <c r="F17" s="399"/>
      <c r="G17" s="399"/>
      <c r="H17" s="399"/>
      <c r="I17" s="399"/>
    </row>
    <row r="18" spans="1:13" s="5" customFormat="1" ht="81" x14ac:dyDescent="0.15">
      <c r="A18" s="59">
        <v>1</v>
      </c>
      <c r="B18" s="61" t="s">
        <v>263</v>
      </c>
      <c r="C18" s="160">
        <f>22000000+100000000+21275196+104518650</f>
        <v>247793846</v>
      </c>
      <c r="D18" s="91"/>
      <c r="E18" s="91"/>
      <c r="F18" s="91"/>
      <c r="G18" s="91"/>
      <c r="H18" s="91"/>
      <c r="I18" s="91"/>
    </row>
    <row r="19" spans="1:13" s="5" customFormat="1" ht="54" x14ac:dyDescent="0.15">
      <c r="A19" s="59">
        <v>2</v>
      </c>
      <c r="B19" s="61" t="s">
        <v>254</v>
      </c>
      <c r="C19" s="160">
        <v>292638000</v>
      </c>
      <c r="D19" s="91"/>
      <c r="E19" s="91"/>
      <c r="F19" s="91"/>
      <c r="G19" s="59" t="s">
        <v>256</v>
      </c>
      <c r="H19" s="91"/>
      <c r="I19" s="91"/>
    </row>
    <row r="20" spans="1:13" s="5" customFormat="1" ht="40.5" x14ac:dyDescent="0.15">
      <c r="A20" s="59">
        <v>3</v>
      </c>
      <c r="B20" s="61" t="s">
        <v>255</v>
      </c>
      <c r="C20" s="160">
        <v>38591470</v>
      </c>
      <c r="D20" s="91"/>
      <c r="E20" s="91"/>
      <c r="F20" s="91"/>
      <c r="G20" s="59" t="s">
        <v>253</v>
      </c>
      <c r="H20" s="91"/>
      <c r="I20" s="91"/>
    </row>
    <row r="21" spans="1:13" s="5" customFormat="1" ht="40.5" x14ac:dyDescent="0.15">
      <c r="A21" s="59">
        <v>4</v>
      </c>
      <c r="B21" s="61" t="s">
        <v>257</v>
      </c>
      <c r="C21" s="160">
        <f>261400300-142275196</f>
        <v>119125104</v>
      </c>
      <c r="D21" s="91"/>
      <c r="E21" s="91"/>
      <c r="F21" s="91"/>
      <c r="G21" s="59" t="s">
        <v>253</v>
      </c>
      <c r="H21" s="91"/>
      <c r="I21" s="91"/>
    </row>
    <row r="22" spans="1:13" s="5" customFormat="1" ht="54" x14ac:dyDescent="0.15">
      <c r="A22" s="59">
        <v>5</v>
      </c>
      <c r="B22" s="61" t="s">
        <v>258</v>
      </c>
      <c r="C22" s="160">
        <v>240375000</v>
      </c>
      <c r="D22" s="91"/>
      <c r="E22" s="91"/>
      <c r="F22" s="91"/>
      <c r="G22" s="59" t="s">
        <v>253</v>
      </c>
      <c r="H22" s="91"/>
      <c r="I22" s="91"/>
    </row>
    <row r="23" spans="1:13" s="5" customFormat="1" ht="54" x14ac:dyDescent="0.15">
      <c r="A23" s="59">
        <v>6</v>
      </c>
      <c r="B23" s="61" t="s">
        <v>262</v>
      </c>
      <c r="C23" s="160">
        <v>21000000</v>
      </c>
      <c r="D23" s="91"/>
      <c r="E23" s="91"/>
      <c r="F23" s="91"/>
      <c r="G23" s="91"/>
      <c r="H23" s="91"/>
      <c r="I23" s="91"/>
    </row>
    <row r="24" spans="1:13" s="5" customFormat="1" ht="54" x14ac:dyDescent="0.15">
      <c r="A24" s="59">
        <v>7</v>
      </c>
      <c r="B24" s="61" t="s">
        <v>266</v>
      </c>
      <c r="C24" s="160">
        <v>109998000</v>
      </c>
      <c r="D24" s="91"/>
      <c r="E24" s="91"/>
      <c r="F24" s="91"/>
      <c r="G24" s="91"/>
      <c r="H24" s="91"/>
      <c r="I24" s="91"/>
    </row>
    <row r="25" spans="1:13" s="5" customFormat="1" ht="13.5" x14ac:dyDescent="0.15">
      <c r="A25" s="394" t="s">
        <v>248</v>
      </c>
      <c r="B25" s="394"/>
      <c r="C25" s="266">
        <f>SUM(C18:C24)</f>
        <v>1069521420</v>
      </c>
      <c r="D25" s="93"/>
      <c r="E25" s="93"/>
      <c r="F25" s="93"/>
      <c r="G25" s="93"/>
      <c r="H25" s="93"/>
      <c r="I25" s="93"/>
    </row>
    <row r="26" spans="1:13" s="5" customFormat="1" ht="13.5" customHeight="1" x14ac:dyDescent="0.15">
      <c r="A26" s="397" t="s">
        <v>46</v>
      </c>
      <c r="B26" s="398"/>
      <c r="C26" s="93"/>
      <c r="D26" s="93"/>
      <c r="E26" s="93"/>
      <c r="F26" s="93"/>
      <c r="G26" s="93"/>
      <c r="H26" s="93"/>
      <c r="I26" s="93"/>
      <c r="K26" s="171"/>
    </row>
    <row r="27" spans="1:13" s="5" customFormat="1" ht="67.5" x14ac:dyDescent="0.15">
      <c r="A27" s="59">
        <v>1</v>
      </c>
      <c r="B27" s="91" t="s">
        <v>232</v>
      </c>
      <c r="C27" s="173">
        <f>125515027-38591470</f>
        <v>86923557</v>
      </c>
      <c r="D27" s="153">
        <v>41306</v>
      </c>
      <c r="E27" s="153">
        <v>41609</v>
      </c>
      <c r="F27" s="59">
        <f>(E27-D27)/30</f>
        <v>10.1</v>
      </c>
      <c r="G27" s="91"/>
      <c r="H27" s="91"/>
      <c r="I27" s="91"/>
      <c r="K27" s="167"/>
      <c r="M27" s="172"/>
    </row>
    <row r="28" spans="1:13" s="5" customFormat="1" ht="57" customHeight="1" x14ac:dyDescent="0.15">
      <c r="A28" s="59">
        <v>2</v>
      </c>
      <c r="B28" s="61" t="s">
        <v>252</v>
      </c>
      <c r="C28" s="279">
        <v>14112157</v>
      </c>
      <c r="D28" s="153"/>
      <c r="E28" s="153"/>
      <c r="F28" s="59"/>
      <c r="G28" s="91" t="s">
        <v>253</v>
      </c>
      <c r="H28" s="91"/>
      <c r="I28" s="91"/>
      <c r="J28" s="169"/>
      <c r="K28" s="167"/>
    </row>
    <row r="29" spans="1:13" s="5" customFormat="1" ht="13.5" x14ac:dyDescent="0.15">
      <c r="A29" s="59">
        <v>8</v>
      </c>
      <c r="B29" s="91"/>
      <c r="C29" s="168"/>
      <c r="D29" s="153"/>
      <c r="E29" s="153"/>
      <c r="F29" s="59"/>
      <c r="G29" s="93"/>
      <c r="H29" s="93"/>
      <c r="I29" s="87"/>
      <c r="J29" s="169"/>
      <c r="K29" s="167"/>
      <c r="L29" s="18"/>
    </row>
    <row r="30" spans="1:13" s="5" customFormat="1" ht="13.5" x14ac:dyDescent="0.15">
      <c r="A30" s="59">
        <v>9</v>
      </c>
      <c r="B30" s="91"/>
      <c r="C30" s="168"/>
      <c r="D30" s="153"/>
      <c r="E30" s="153"/>
      <c r="F30" s="59"/>
      <c r="G30" s="93"/>
      <c r="H30" s="93"/>
      <c r="I30" s="87"/>
      <c r="K30" s="167"/>
    </row>
    <row r="31" spans="1:13" s="5" customFormat="1" ht="13.5" x14ac:dyDescent="0.15">
      <c r="A31" s="87">
        <v>10</v>
      </c>
      <c r="B31" s="61"/>
      <c r="C31" s="97"/>
      <c r="D31" s="166"/>
      <c r="E31" s="166"/>
      <c r="F31" s="87"/>
      <c r="G31" s="93"/>
      <c r="H31" s="93"/>
      <c r="I31" s="87"/>
      <c r="J31" s="169"/>
      <c r="K31" s="167"/>
    </row>
    <row r="32" spans="1:13" s="5" customFormat="1" ht="13.5" x14ac:dyDescent="0.15">
      <c r="A32" s="394" t="s">
        <v>248</v>
      </c>
      <c r="B32" s="394"/>
      <c r="C32" s="126">
        <f>SUM(C27:C31)</f>
        <v>101035714</v>
      </c>
      <c r="D32" s="125"/>
      <c r="E32" s="125"/>
      <c r="F32" s="125"/>
      <c r="G32" s="122"/>
      <c r="H32" s="122"/>
      <c r="I32" s="122"/>
      <c r="J32" s="18"/>
      <c r="K32" s="170"/>
      <c r="L32" s="18"/>
      <c r="M32" s="169"/>
    </row>
    <row r="33" spans="1:9" s="5" customFormat="1" ht="13.5" x14ac:dyDescent="0.25">
      <c r="A33" s="392" t="s">
        <v>30</v>
      </c>
      <c r="B33" s="393"/>
      <c r="C33" s="267">
        <f>C25+C32</f>
        <v>1170557134</v>
      </c>
      <c r="D33" s="11"/>
      <c r="E33" s="11"/>
      <c r="F33" s="11"/>
      <c r="G33" s="11"/>
      <c r="H33" s="11"/>
      <c r="I33" s="11"/>
    </row>
    <row r="34" spans="1:9" s="5" customFormat="1" ht="11.25" x14ac:dyDescent="0.15">
      <c r="C34" s="167"/>
    </row>
    <row r="35" spans="1:9" s="5" customFormat="1" ht="11.25" x14ac:dyDescent="0.15"/>
    <row r="36" spans="1:9" s="5" customFormat="1" ht="11.25" x14ac:dyDescent="0.15">
      <c r="A36" s="52"/>
      <c r="B36" s="52"/>
    </row>
    <row r="37" spans="1:9" s="5" customFormat="1" ht="11.25" x14ac:dyDescent="0.15"/>
    <row r="38" spans="1:9" s="5" customFormat="1" ht="11.25" x14ac:dyDescent="0.15">
      <c r="C38" s="18" t="s">
        <v>156</v>
      </c>
    </row>
    <row r="39" spans="1:9" s="5" customFormat="1" ht="11.25" x14ac:dyDescent="0.15"/>
    <row r="40" spans="1:9" s="5" customFormat="1" ht="11.25" x14ac:dyDescent="0.15"/>
    <row r="41" spans="1:9" s="5" customFormat="1" ht="11.25" x14ac:dyDescent="0.15"/>
    <row r="42" spans="1:9" s="5" customFormat="1" ht="11.25" x14ac:dyDescent="0.15"/>
    <row r="43" spans="1:9" s="5" customFormat="1" ht="11.25" x14ac:dyDescent="0.15"/>
    <row r="44" spans="1:9" s="5" customFormat="1" ht="11.25" x14ac:dyDescent="0.15"/>
    <row r="45" spans="1:9" s="5" customFormat="1" ht="11.25" x14ac:dyDescent="0.15"/>
    <row r="46" spans="1:9" s="5" customFormat="1" ht="11.25" x14ac:dyDescent="0.15"/>
    <row r="47" spans="1:9" s="5" customFormat="1" ht="11.25" x14ac:dyDescent="0.15"/>
    <row r="48" spans="1:9" s="5" customFormat="1" ht="11.25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1.25" x14ac:dyDescent="0.15"/>
    <row r="60" s="5" customFormat="1" ht="11.25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  <row r="362" s="5" customFormat="1" ht="11.25" x14ac:dyDescent="0.15"/>
    <row r="363" s="5" customFormat="1" ht="11.25" x14ac:dyDescent="0.15"/>
    <row r="364" s="5" customFormat="1" ht="11.25" x14ac:dyDescent="0.15"/>
    <row r="365" s="5" customFormat="1" ht="11.25" x14ac:dyDescent="0.15"/>
    <row r="366" s="5" customFormat="1" ht="11.25" x14ac:dyDescent="0.15"/>
    <row r="367" s="5" customFormat="1" ht="11.25" x14ac:dyDescent="0.15"/>
    <row r="368" s="5" customFormat="1" ht="11.25" x14ac:dyDescent="0.15"/>
    <row r="369" s="5" customFormat="1" ht="11.25" x14ac:dyDescent="0.15"/>
    <row r="370" s="5" customFormat="1" ht="11.25" x14ac:dyDescent="0.15"/>
    <row r="371" s="5" customFormat="1" ht="11.25" x14ac:dyDescent="0.15"/>
    <row r="372" s="5" customFormat="1" ht="11.25" x14ac:dyDescent="0.15"/>
    <row r="373" s="5" customFormat="1" ht="11.25" x14ac:dyDescent="0.15"/>
    <row r="374" s="5" customFormat="1" ht="11.25" x14ac:dyDescent="0.15"/>
    <row r="375" s="5" customFormat="1" ht="11.25" x14ac:dyDescent="0.15"/>
    <row r="376" s="5" customFormat="1" ht="11.25" x14ac:dyDescent="0.15"/>
    <row r="377" s="5" customFormat="1" ht="11.25" x14ac:dyDescent="0.15"/>
    <row r="378" s="5" customFormat="1" ht="11.25" x14ac:dyDescent="0.15"/>
    <row r="379" s="5" customFormat="1" ht="11.25" x14ac:dyDescent="0.15"/>
    <row r="380" s="5" customFormat="1" ht="11.25" x14ac:dyDescent="0.15"/>
    <row r="381" s="5" customFormat="1" ht="11.25" x14ac:dyDescent="0.15"/>
    <row r="382" s="5" customFormat="1" ht="11.25" x14ac:dyDescent="0.15"/>
    <row r="383" s="5" customFormat="1" ht="11.25" x14ac:dyDescent="0.15"/>
    <row r="384" s="5" customFormat="1" ht="11.25" x14ac:dyDescent="0.15"/>
    <row r="385" s="5" customFormat="1" ht="11.25" x14ac:dyDescent="0.15"/>
    <row r="386" s="5" customFormat="1" ht="11.25" x14ac:dyDescent="0.15"/>
    <row r="387" s="5" customFormat="1" ht="11.25" x14ac:dyDescent="0.15"/>
    <row r="388" s="5" customFormat="1" ht="11.25" x14ac:dyDescent="0.15"/>
    <row r="389" s="5" customFormat="1" ht="11.25" x14ac:dyDescent="0.15"/>
    <row r="390" s="5" customFormat="1" ht="11.25" x14ac:dyDescent="0.15"/>
    <row r="391" s="5" customFormat="1" ht="11.25" x14ac:dyDescent="0.15"/>
    <row r="392" s="5" customFormat="1" ht="11.25" x14ac:dyDescent="0.15"/>
    <row r="393" s="5" customFormat="1" ht="11.25" x14ac:dyDescent="0.15"/>
    <row r="394" s="5" customFormat="1" ht="11.25" x14ac:dyDescent="0.15"/>
    <row r="395" s="5" customFormat="1" ht="11.25" x14ac:dyDescent="0.15"/>
    <row r="396" s="5" customFormat="1" ht="11.25" x14ac:dyDescent="0.15"/>
    <row r="397" s="5" customFormat="1" ht="11.25" x14ac:dyDescent="0.15"/>
    <row r="398" s="5" customFormat="1" ht="11.25" x14ac:dyDescent="0.15"/>
    <row r="399" s="5" customFormat="1" ht="11.25" x14ac:dyDescent="0.15"/>
    <row r="400" s="5" customFormat="1" ht="11.25" x14ac:dyDescent="0.15"/>
    <row r="401" s="5" customFormat="1" ht="11.25" x14ac:dyDescent="0.15"/>
    <row r="402" s="5" customFormat="1" ht="11.25" x14ac:dyDescent="0.15"/>
    <row r="403" s="5" customFormat="1" ht="11.25" x14ac:dyDescent="0.15"/>
    <row r="404" s="5" customFormat="1" ht="11.25" x14ac:dyDescent="0.15"/>
    <row r="405" s="5" customFormat="1" ht="11.25" x14ac:dyDescent="0.15"/>
    <row r="406" s="5" customFormat="1" ht="11.25" x14ac:dyDescent="0.15"/>
    <row r="407" s="5" customFormat="1" ht="11.25" x14ac:dyDescent="0.15"/>
    <row r="408" s="5" customFormat="1" ht="11.25" x14ac:dyDescent="0.15"/>
    <row r="409" s="5" customFormat="1" ht="11.25" x14ac:dyDescent="0.15"/>
    <row r="410" s="5" customFormat="1" ht="11.25" x14ac:dyDescent="0.15"/>
    <row r="411" s="5" customFormat="1" ht="11.25" x14ac:dyDescent="0.15"/>
    <row r="412" s="5" customFormat="1" ht="11.25" x14ac:dyDescent="0.15"/>
    <row r="413" s="5" customFormat="1" ht="11.25" x14ac:dyDescent="0.15"/>
    <row r="414" s="5" customFormat="1" ht="11.25" x14ac:dyDescent="0.15"/>
    <row r="415" s="5" customFormat="1" ht="11.25" x14ac:dyDescent="0.15"/>
    <row r="416" s="5" customFormat="1" ht="11.25" x14ac:dyDescent="0.15"/>
    <row r="417" s="5" customFormat="1" ht="11.25" x14ac:dyDescent="0.15"/>
    <row r="418" s="5" customFormat="1" ht="11.25" x14ac:dyDescent="0.15"/>
    <row r="419" s="5" customFormat="1" ht="11.25" x14ac:dyDescent="0.15"/>
    <row r="420" s="5" customFormat="1" ht="11.25" x14ac:dyDescent="0.15"/>
    <row r="421" s="5" customFormat="1" ht="11.25" x14ac:dyDescent="0.15"/>
    <row r="422" s="5" customFormat="1" ht="11.25" x14ac:dyDescent="0.15"/>
    <row r="423" s="5" customFormat="1" ht="11.25" x14ac:dyDescent="0.15"/>
    <row r="424" s="5" customFormat="1" ht="11.25" x14ac:dyDescent="0.15"/>
    <row r="425" s="5" customFormat="1" ht="11.25" x14ac:dyDescent="0.15"/>
    <row r="426" s="5" customFormat="1" ht="11.25" x14ac:dyDescent="0.15"/>
    <row r="427" s="5" customFormat="1" ht="11.25" x14ac:dyDescent="0.15"/>
    <row r="428" s="5" customFormat="1" ht="11.25" x14ac:dyDescent="0.15"/>
    <row r="429" s="5" customFormat="1" ht="11.25" x14ac:dyDescent="0.15"/>
    <row r="430" s="5" customFormat="1" ht="11.25" x14ac:dyDescent="0.15"/>
    <row r="431" s="5" customFormat="1" ht="11.25" x14ac:dyDescent="0.15"/>
    <row r="432" s="5" customFormat="1" ht="11.25" x14ac:dyDescent="0.15"/>
    <row r="433" s="5" customFormat="1" ht="11.25" x14ac:dyDescent="0.15"/>
    <row r="434" s="5" customFormat="1" ht="11.25" x14ac:dyDescent="0.15"/>
    <row r="435" s="5" customFormat="1" ht="11.25" x14ac:dyDescent="0.15"/>
    <row r="436" s="5" customFormat="1" ht="11.25" x14ac:dyDescent="0.15"/>
    <row r="437" s="5" customFormat="1" ht="11.25" x14ac:dyDescent="0.15"/>
    <row r="438" s="5" customFormat="1" ht="11.25" x14ac:dyDescent="0.15"/>
    <row r="439" s="5" customFormat="1" ht="11.25" x14ac:dyDescent="0.15"/>
    <row r="440" s="5" customFormat="1" ht="11.25" x14ac:dyDescent="0.15"/>
    <row r="441" s="5" customFormat="1" ht="11.25" x14ac:dyDescent="0.15"/>
    <row r="442" s="5" customFormat="1" ht="11.25" x14ac:dyDescent="0.15"/>
    <row r="443" s="5" customFormat="1" ht="11.25" x14ac:dyDescent="0.15"/>
    <row r="444" s="5" customFormat="1" ht="11.25" x14ac:dyDescent="0.15"/>
    <row r="445" s="5" customFormat="1" ht="11.25" x14ac:dyDescent="0.15"/>
    <row r="446" s="5" customFormat="1" ht="11.25" x14ac:dyDescent="0.15"/>
    <row r="447" s="5" customFormat="1" ht="11.25" x14ac:dyDescent="0.15"/>
    <row r="448" s="5" customFormat="1" ht="11.25" x14ac:dyDescent="0.15"/>
    <row r="449" s="5" customFormat="1" ht="11.25" x14ac:dyDescent="0.15"/>
    <row r="450" s="5" customFormat="1" ht="11.25" x14ac:dyDescent="0.15"/>
    <row r="451" s="5" customFormat="1" ht="11.25" x14ac:dyDescent="0.15"/>
    <row r="452" s="5" customFormat="1" ht="11.25" x14ac:dyDescent="0.15"/>
    <row r="453" s="5" customFormat="1" ht="11.25" x14ac:dyDescent="0.15"/>
    <row r="454" s="5" customFormat="1" ht="11.25" x14ac:dyDescent="0.15"/>
    <row r="455" s="5" customFormat="1" ht="11.25" x14ac:dyDescent="0.15"/>
    <row r="456" s="5" customFormat="1" ht="11.25" x14ac:dyDescent="0.15"/>
    <row r="457" s="5" customFormat="1" ht="11.25" x14ac:dyDescent="0.15"/>
    <row r="458" s="5" customFormat="1" ht="11.25" x14ac:dyDescent="0.15"/>
    <row r="459" s="5" customFormat="1" ht="11.25" x14ac:dyDescent="0.15"/>
    <row r="460" s="5" customFormat="1" ht="11.25" x14ac:dyDescent="0.15"/>
    <row r="461" s="5" customFormat="1" ht="11.25" x14ac:dyDescent="0.15"/>
    <row r="462" s="5" customFormat="1" ht="11.25" x14ac:dyDescent="0.15"/>
    <row r="463" s="5" customFormat="1" ht="11.25" x14ac:dyDescent="0.15"/>
    <row r="464" s="5" customFormat="1" ht="11.25" x14ac:dyDescent="0.15"/>
    <row r="465" s="5" customFormat="1" ht="11.25" x14ac:dyDescent="0.15"/>
    <row r="466" s="5" customFormat="1" ht="11.25" x14ac:dyDescent="0.15"/>
    <row r="467" s="5" customFormat="1" ht="11.25" x14ac:dyDescent="0.15"/>
    <row r="468" s="5" customFormat="1" ht="11.25" x14ac:dyDescent="0.15"/>
    <row r="469" s="5" customFormat="1" ht="11.25" x14ac:dyDescent="0.15"/>
    <row r="470" s="5" customFormat="1" ht="11.25" x14ac:dyDescent="0.15"/>
    <row r="471" s="5" customFormat="1" ht="11.25" x14ac:dyDescent="0.15"/>
    <row r="472" s="5" customFormat="1" ht="11.25" x14ac:dyDescent="0.15"/>
    <row r="473" s="5" customFormat="1" ht="11.25" x14ac:dyDescent="0.15"/>
    <row r="474" s="5" customFormat="1" ht="11.25" x14ac:dyDescent="0.15"/>
    <row r="475" s="5" customFormat="1" ht="11.25" x14ac:dyDescent="0.15"/>
    <row r="476" s="5" customFormat="1" ht="11.25" x14ac:dyDescent="0.15"/>
    <row r="477" s="5" customFormat="1" ht="11.25" x14ac:dyDescent="0.15"/>
    <row r="478" s="5" customFormat="1" ht="11.25" x14ac:dyDescent="0.15"/>
    <row r="479" s="5" customFormat="1" ht="11.25" x14ac:dyDescent="0.15"/>
    <row r="480" s="5" customFormat="1" ht="11.25" x14ac:dyDescent="0.15"/>
    <row r="481" s="5" customFormat="1" ht="11.25" x14ac:dyDescent="0.15"/>
    <row r="482" s="5" customFormat="1" ht="11.25" x14ac:dyDescent="0.15"/>
    <row r="483" s="5" customFormat="1" ht="11.25" x14ac:dyDescent="0.15"/>
    <row r="484" s="5" customFormat="1" ht="11.25" x14ac:dyDescent="0.15"/>
    <row r="485" s="5" customFormat="1" ht="11.25" x14ac:dyDescent="0.15"/>
    <row r="486" s="5" customFormat="1" ht="11.25" x14ac:dyDescent="0.15"/>
    <row r="487" s="5" customFormat="1" ht="11.25" x14ac:dyDescent="0.15"/>
    <row r="488" s="5" customFormat="1" ht="11.25" x14ac:dyDescent="0.15"/>
    <row r="489" s="5" customFormat="1" ht="11.25" x14ac:dyDescent="0.15"/>
    <row r="490" s="5" customFormat="1" ht="11.25" x14ac:dyDescent="0.15"/>
    <row r="491" s="5" customFormat="1" ht="11.25" x14ac:dyDescent="0.15"/>
    <row r="492" s="5" customFormat="1" ht="11.25" x14ac:dyDescent="0.15"/>
    <row r="493" s="5" customFormat="1" ht="11.25" x14ac:dyDescent="0.15"/>
    <row r="494" s="5" customFormat="1" ht="11.25" x14ac:dyDescent="0.15"/>
    <row r="495" s="5" customFormat="1" ht="11.25" x14ac:dyDescent="0.15"/>
    <row r="496" s="5" customFormat="1" ht="11.25" x14ac:dyDescent="0.15"/>
    <row r="497" s="5" customFormat="1" ht="11.25" x14ac:dyDescent="0.15"/>
    <row r="498" s="5" customFormat="1" ht="11.25" x14ac:dyDescent="0.15"/>
    <row r="499" s="5" customFormat="1" ht="11.25" x14ac:dyDescent="0.15"/>
    <row r="500" s="5" customFormat="1" ht="11.25" x14ac:dyDescent="0.15"/>
    <row r="501" s="5" customFormat="1" ht="11.25" x14ac:dyDescent="0.15"/>
    <row r="502" s="5" customFormat="1" ht="11.25" x14ac:dyDescent="0.15"/>
    <row r="503" s="5" customFormat="1" ht="11.25" x14ac:dyDescent="0.15"/>
    <row r="504" s="5" customFormat="1" ht="11.25" x14ac:dyDescent="0.15"/>
    <row r="505" s="5" customFormat="1" ht="11.25" x14ac:dyDescent="0.15"/>
    <row r="506" s="5" customFormat="1" ht="11.25" x14ac:dyDescent="0.15"/>
    <row r="507" s="5" customFormat="1" ht="11.25" x14ac:dyDescent="0.15"/>
    <row r="508" s="5" customFormat="1" ht="11.25" x14ac:dyDescent="0.15"/>
    <row r="509" s="5" customFormat="1" ht="11.25" x14ac:dyDescent="0.15"/>
    <row r="510" s="5" customFormat="1" ht="11.25" x14ac:dyDescent="0.15"/>
    <row r="511" s="5" customFormat="1" ht="11.25" x14ac:dyDescent="0.15"/>
    <row r="512" s="5" customFormat="1" ht="11.25" x14ac:dyDescent="0.15"/>
    <row r="513" s="5" customFormat="1" ht="11.25" x14ac:dyDescent="0.15"/>
    <row r="514" s="5" customFormat="1" ht="11.25" x14ac:dyDescent="0.15"/>
    <row r="515" s="5" customFormat="1" ht="11.25" x14ac:dyDescent="0.15"/>
    <row r="516" s="5" customFormat="1" ht="11.25" x14ac:dyDescent="0.15"/>
    <row r="517" s="5" customFormat="1" ht="11.25" x14ac:dyDescent="0.15"/>
    <row r="518" s="5" customFormat="1" ht="11.25" x14ac:dyDescent="0.15"/>
    <row r="519" s="5" customFormat="1" ht="11.25" x14ac:dyDescent="0.15"/>
    <row r="520" s="5" customFormat="1" ht="11.25" x14ac:dyDescent="0.15"/>
    <row r="521" s="5" customFormat="1" ht="11.25" x14ac:dyDescent="0.15"/>
    <row r="522" s="5" customFormat="1" ht="11.25" x14ac:dyDescent="0.15"/>
    <row r="523" s="5" customFormat="1" ht="11.25" x14ac:dyDescent="0.15"/>
    <row r="524" s="5" customFormat="1" ht="11.25" x14ac:dyDescent="0.15"/>
    <row r="525" s="5" customFormat="1" ht="11.25" x14ac:dyDescent="0.15"/>
    <row r="526" s="5" customFormat="1" ht="11.25" x14ac:dyDescent="0.15"/>
    <row r="527" s="5" customFormat="1" ht="11.25" x14ac:dyDescent="0.15"/>
    <row r="528" s="5" customFormat="1" ht="11.25" x14ac:dyDescent="0.15"/>
    <row r="529" s="5" customFormat="1" ht="11.25" x14ac:dyDescent="0.15"/>
    <row r="530" s="5" customFormat="1" ht="11.25" x14ac:dyDescent="0.15"/>
    <row r="531" s="5" customFormat="1" ht="11.25" x14ac:dyDescent="0.15"/>
    <row r="532" s="5" customFormat="1" ht="11.25" x14ac:dyDescent="0.15"/>
    <row r="533" s="5" customFormat="1" ht="11.25" x14ac:dyDescent="0.15"/>
    <row r="534" s="5" customFormat="1" ht="11.25" x14ac:dyDescent="0.15"/>
    <row r="535" s="5" customFormat="1" ht="11.25" x14ac:dyDescent="0.15"/>
    <row r="536" s="5" customFormat="1" ht="11.25" x14ac:dyDescent="0.15"/>
    <row r="537" s="5" customFormat="1" ht="11.25" x14ac:dyDescent="0.15"/>
    <row r="538" s="5" customFormat="1" ht="11.25" x14ac:dyDescent="0.15"/>
    <row r="539" s="5" customFormat="1" ht="11.25" x14ac:dyDescent="0.15"/>
    <row r="540" s="5" customFormat="1" ht="11.25" x14ac:dyDescent="0.15"/>
    <row r="541" s="5" customFormat="1" ht="11.25" x14ac:dyDescent="0.15"/>
    <row r="542" s="5" customFormat="1" ht="11.25" x14ac:dyDescent="0.15"/>
    <row r="543" s="5" customFormat="1" ht="11.25" x14ac:dyDescent="0.15"/>
    <row r="544" s="5" customFormat="1" ht="11.25" x14ac:dyDescent="0.15"/>
    <row r="545" s="5" customFormat="1" ht="11.25" x14ac:dyDescent="0.15"/>
    <row r="546" s="5" customFormat="1" ht="11.25" x14ac:dyDescent="0.15"/>
    <row r="547" s="5" customFormat="1" ht="11.25" x14ac:dyDescent="0.15"/>
    <row r="548" s="5" customFormat="1" ht="11.25" x14ac:dyDescent="0.15"/>
    <row r="549" s="5" customFormat="1" ht="11.25" x14ac:dyDescent="0.15"/>
    <row r="550" s="5" customFormat="1" ht="11.25" x14ac:dyDescent="0.15"/>
    <row r="551" s="5" customFormat="1" ht="11.25" x14ac:dyDescent="0.15"/>
    <row r="552" s="5" customFormat="1" ht="11.25" x14ac:dyDescent="0.15"/>
    <row r="553" s="5" customFormat="1" ht="11.25" x14ac:dyDescent="0.15"/>
    <row r="554" s="5" customFormat="1" ht="11.25" x14ac:dyDescent="0.15"/>
    <row r="555" s="5" customFormat="1" ht="11.25" x14ac:dyDescent="0.15"/>
    <row r="556" s="5" customFormat="1" ht="11.25" x14ac:dyDescent="0.15"/>
    <row r="557" s="5" customFormat="1" ht="11.25" x14ac:dyDescent="0.15"/>
    <row r="558" s="5" customFormat="1" ht="11.25" x14ac:dyDescent="0.15"/>
    <row r="559" s="5" customFormat="1" ht="11.25" x14ac:dyDescent="0.15"/>
    <row r="560" s="5" customFormat="1" ht="11.25" x14ac:dyDescent="0.15"/>
    <row r="561" s="5" customFormat="1" ht="11.25" x14ac:dyDescent="0.15"/>
    <row r="562" s="5" customFormat="1" ht="11.25" x14ac:dyDescent="0.15"/>
    <row r="563" s="5" customFormat="1" ht="11.25" x14ac:dyDescent="0.15"/>
    <row r="564" s="5" customFormat="1" ht="11.25" x14ac:dyDescent="0.15"/>
    <row r="565" s="5" customFormat="1" ht="11.25" x14ac:dyDescent="0.15"/>
    <row r="566" s="5" customFormat="1" ht="11.25" x14ac:dyDescent="0.15"/>
    <row r="567" s="5" customFormat="1" ht="11.25" x14ac:dyDescent="0.15"/>
    <row r="568" s="5" customFormat="1" ht="11.25" x14ac:dyDescent="0.15"/>
    <row r="569" s="5" customFormat="1" ht="11.25" x14ac:dyDescent="0.15"/>
    <row r="570" s="5" customFormat="1" ht="11.25" x14ac:dyDescent="0.15"/>
    <row r="571" s="5" customFormat="1" ht="11.25" x14ac:dyDescent="0.15"/>
    <row r="572" s="5" customFormat="1" ht="11.25" x14ac:dyDescent="0.15"/>
    <row r="573" s="5" customFormat="1" ht="11.25" x14ac:dyDescent="0.15"/>
    <row r="574" s="5" customFormat="1" ht="11.25" x14ac:dyDescent="0.15"/>
    <row r="575" s="5" customFormat="1" ht="11.25" x14ac:dyDescent="0.15"/>
    <row r="576" s="5" customFormat="1" ht="11.25" x14ac:dyDescent="0.15"/>
    <row r="577" s="5" customFormat="1" ht="11.25" x14ac:dyDescent="0.15"/>
    <row r="578" s="5" customFormat="1" ht="11.25" x14ac:dyDescent="0.15"/>
    <row r="579" s="5" customFormat="1" ht="11.25" x14ac:dyDescent="0.15"/>
    <row r="580" s="5" customFormat="1" ht="11.25" x14ac:dyDescent="0.15"/>
    <row r="581" s="5" customFormat="1" ht="11.25" x14ac:dyDescent="0.15"/>
    <row r="582" s="5" customFormat="1" ht="11.25" x14ac:dyDescent="0.15"/>
    <row r="583" s="5" customFormat="1" ht="11.25" x14ac:dyDescent="0.15"/>
    <row r="584" s="5" customFormat="1" ht="11.25" x14ac:dyDescent="0.15"/>
    <row r="585" s="5" customFormat="1" ht="11.25" x14ac:dyDescent="0.15"/>
    <row r="586" s="5" customFormat="1" ht="11.25" x14ac:dyDescent="0.15"/>
    <row r="587" s="5" customFormat="1" ht="11.25" x14ac:dyDescent="0.15"/>
    <row r="588" s="5" customFormat="1" ht="11.25" x14ac:dyDescent="0.15"/>
    <row r="589" s="5" customFormat="1" ht="11.25" x14ac:dyDescent="0.15"/>
    <row r="590" s="5" customFormat="1" ht="11.25" x14ac:dyDescent="0.15"/>
    <row r="591" s="5" customFormat="1" ht="11.25" x14ac:dyDescent="0.15"/>
    <row r="592" s="5" customFormat="1" ht="11.25" x14ac:dyDescent="0.15"/>
    <row r="593" s="5" customFormat="1" ht="11.25" x14ac:dyDescent="0.15"/>
    <row r="594" s="5" customFormat="1" ht="11.25" x14ac:dyDescent="0.15"/>
    <row r="595" s="5" customFormat="1" ht="11.25" x14ac:dyDescent="0.15"/>
    <row r="596" s="5" customFormat="1" ht="11.25" x14ac:dyDescent="0.15"/>
    <row r="597" s="5" customFormat="1" ht="11.25" x14ac:dyDescent="0.15"/>
    <row r="598" s="5" customFormat="1" ht="11.25" x14ac:dyDescent="0.15"/>
    <row r="599" s="5" customFormat="1" ht="11.25" x14ac:dyDescent="0.15"/>
    <row r="600" s="5" customFormat="1" ht="11.25" x14ac:dyDescent="0.15"/>
    <row r="601" s="5" customFormat="1" ht="11.25" x14ac:dyDescent="0.15"/>
    <row r="602" s="5" customFormat="1" ht="11.25" x14ac:dyDescent="0.15"/>
    <row r="603" s="5" customFormat="1" ht="11.25" x14ac:dyDescent="0.15"/>
    <row r="604" s="5" customFormat="1" ht="11.25" x14ac:dyDescent="0.15"/>
    <row r="605" s="5" customFormat="1" ht="11.25" x14ac:dyDescent="0.15"/>
    <row r="606" s="5" customFormat="1" ht="11.25" x14ac:dyDescent="0.15"/>
    <row r="607" s="5" customFormat="1" ht="11.25" x14ac:dyDescent="0.15"/>
    <row r="608" s="5" customFormat="1" ht="11.25" x14ac:dyDescent="0.15"/>
    <row r="609" s="5" customFormat="1" ht="11.25" x14ac:dyDescent="0.15"/>
    <row r="610" s="5" customFormat="1" ht="11.25" x14ac:dyDescent="0.15"/>
    <row r="611" s="5" customFormat="1" ht="11.25" x14ac:dyDescent="0.15"/>
    <row r="612" s="5" customFormat="1" ht="11.25" x14ac:dyDescent="0.15"/>
    <row r="613" s="5" customFormat="1" ht="11.25" x14ac:dyDescent="0.15"/>
    <row r="614" s="5" customFormat="1" ht="11.25" x14ac:dyDescent="0.15"/>
    <row r="615" s="5" customFormat="1" ht="11.25" x14ac:dyDescent="0.15"/>
    <row r="616" s="5" customFormat="1" ht="11.25" x14ac:dyDescent="0.15"/>
    <row r="617" s="5" customFormat="1" ht="11.25" x14ac:dyDescent="0.15"/>
    <row r="618" s="5" customFormat="1" ht="11.25" x14ac:dyDescent="0.15"/>
    <row r="619" s="5" customFormat="1" ht="11.25" x14ac:dyDescent="0.15"/>
    <row r="620" s="5" customFormat="1" ht="11.25" x14ac:dyDescent="0.15"/>
    <row r="621" s="5" customFormat="1" ht="11.25" x14ac:dyDescent="0.15"/>
    <row r="622" s="5" customFormat="1" ht="11.25" x14ac:dyDescent="0.15"/>
    <row r="623" s="5" customFormat="1" ht="11.25" x14ac:dyDescent="0.15"/>
    <row r="624" s="5" customFormat="1" ht="11.25" x14ac:dyDescent="0.15"/>
    <row r="625" s="5" customFormat="1" ht="11.25" x14ac:dyDescent="0.15"/>
    <row r="626" s="5" customFormat="1" ht="11.25" x14ac:dyDescent="0.15"/>
    <row r="627" s="5" customFormat="1" ht="11.25" x14ac:dyDescent="0.15"/>
    <row r="628" s="5" customFormat="1" ht="11.25" x14ac:dyDescent="0.15"/>
    <row r="629" s="5" customFormat="1" ht="11.25" x14ac:dyDescent="0.15"/>
    <row r="630" s="5" customFormat="1" ht="11.25" x14ac:dyDescent="0.15"/>
    <row r="631" s="5" customFormat="1" ht="11.25" x14ac:dyDescent="0.15"/>
    <row r="632" s="5" customFormat="1" ht="11.25" x14ac:dyDescent="0.15"/>
    <row r="633" s="5" customFormat="1" ht="11.25" x14ac:dyDescent="0.15"/>
    <row r="634" s="5" customFormat="1" ht="11.25" x14ac:dyDescent="0.15"/>
    <row r="635" s="5" customFormat="1" ht="11.25" x14ac:dyDescent="0.15"/>
    <row r="636" s="5" customFormat="1" ht="11.25" x14ac:dyDescent="0.15"/>
    <row r="637" s="5" customFormat="1" ht="11.25" x14ac:dyDescent="0.15"/>
    <row r="638" s="5" customFormat="1" ht="11.25" x14ac:dyDescent="0.15"/>
    <row r="639" s="5" customFormat="1" ht="11.25" x14ac:dyDescent="0.15"/>
    <row r="640" s="5" customFormat="1" ht="11.25" x14ac:dyDescent="0.15"/>
    <row r="641" s="5" customFormat="1" ht="11.25" x14ac:dyDescent="0.15"/>
    <row r="642" s="5" customFormat="1" ht="11.25" x14ac:dyDescent="0.15"/>
    <row r="643" s="5" customFormat="1" ht="11.25" x14ac:dyDescent="0.15"/>
    <row r="644" s="5" customFormat="1" ht="11.25" x14ac:dyDescent="0.15"/>
    <row r="645" s="5" customFormat="1" ht="11.25" x14ac:dyDescent="0.15"/>
    <row r="646" s="5" customFormat="1" ht="11.25" x14ac:dyDescent="0.15"/>
    <row r="647" s="5" customFormat="1" ht="11.25" x14ac:dyDescent="0.15"/>
    <row r="648" s="5" customFormat="1" ht="11.25" x14ac:dyDescent="0.15"/>
    <row r="649" s="5" customFormat="1" ht="11.25" x14ac:dyDescent="0.15"/>
    <row r="650" s="5" customFormat="1" ht="11.25" x14ac:dyDescent="0.15"/>
    <row r="651" s="5" customFormat="1" ht="11.25" x14ac:dyDescent="0.15"/>
    <row r="652" s="5" customFormat="1" ht="11.25" x14ac:dyDescent="0.15"/>
    <row r="653" s="5" customFormat="1" ht="11.25" x14ac:dyDescent="0.15"/>
    <row r="654" s="5" customFormat="1" ht="11.25" x14ac:dyDescent="0.15"/>
    <row r="655" s="5" customFormat="1" ht="11.25" x14ac:dyDescent="0.15"/>
    <row r="656" s="5" customFormat="1" ht="11.25" x14ac:dyDescent="0.15"/>
    <row r="657" s="5" customFormat="1" ht="11.25" x14ac:dyDescent="0.15"/>
    <row r="658" s="5" customFormat="1" ht="11.25" x14ac:dyDescent="0.15"/>
    <row r="659" s="5" customFormat="1" ht="11.25" x14ac:dyDescent="0.15"/>
    <row r="660" s="5" customFormat="1" ht="11.25" x14ac:dyDescent="0.15"/>
    <row r="661" s="5" customFormat="1" ht="11.25" x14ac:dyDescent="0.15"/>
    <row r="662" s="5" customFormat="1" ht="11.25" x14ac:dyDescent="0.15"/>
    <row r="663" s="5" customFormat="1" ht="11.25" x14ac:dyDescent="0.15"/>
    <row r="664" s="5" customFormat="1" ht="11.25" x14ac:dyDescent="0.15"/>
    <row r="665" s="5" customFormat="1" ht="11.25" x14ac:dyDescent="0.15"/>
    <row r="666" s="5" customFormat="1" ht="11.25" x14ac:dyDescent="0.15"/>
    <row r="667" s="5" customFormat="1" ht="11.25" x14ac:dyDescent="0.15"/>
    <row r="668" s="5" customFormat="1" ht="11.25" x14ac:dyDescent="0.15"/>
    <row r="669" s="5" customFormat="1" ht="11.25" x14ac:dyDescent="0.15"/>
    <row r="670" s="5" customFormat="1" ht="11.25" x14ac:dyDescent="0.15"/>
    <row r="671" s="5" customFormat="1" ht="11.25" x14ac:dyDescent="0.15"/>
    <row r="672" s="5" customFormat="1" ht="11.25" x14ac:dyDescent="0.15"/>
    <row r="673" s="5" customFormat="1" ht="11.25" x14ac:dyDescent="0.15"/>
    <row r="674" s="5" customFormat="1" ht="11.25" x14ac:dyDescent="0.15"/>
    <row r="675" s="5" customFormat="1" ht="11.25" x14ac:dyDescent="0.15"/>
    <row r="676" s="5" customFormat="1" ht="11.25" x14ac:dyDescent="0.15"/>
    <row r="677" s="5" customFormat="1" ht="11.25" x14ac:dyDescent="0.15"/>
    <row r="678" s="5" customFormat="1" ht="11.25" x14ac:dyDescent="0.15"/>
    <row r="679" s="5" customFormat="1" ht="11.25" x14ac:dyDescent="0.15"/>
    <row r="680" s="5" customFormat="1" ht="11.25" x14ac:dyDescent="0.15"/>
    <row r="681" s="5" customFormat="1" ht="11.25" x14ac:dyDescent="0.15"/>
    <row r="682" s="5" customFormat="1" ht="11.25" x14ac:dyDescent="0.15"/>
    <row r="683" s="5" customFormat="1" ht="11.25" x14ac:dyDescent="0.15"/>
    <row r="684" s="5" customFormat="1" ht="11.25" x14ac:dyDescent="0.15"/>
    <row r="685" s="5" customFormat="1" ht="11.25" x14ac:dyDescent="0.15"/>
    <row r="686" s="5" customFormat="1" ht="11.25" x14ac:dyDescent="0.15"/>
    <row r="687" s="5" customFormat="1" ht="11.25" x14ac:dyDescent="0.15"/>
    <row r="688" s="5" customFormat="1" ht="11.25" x14ac:dyDescent="0.15"/>
    <row r="689" s="5" customFormat="1" ht="11.25" x14ac:dyDescent="0.15"/>
    <row r="690" s="5" customFormat="1" ht="11.25" x14ac:dyDescent="0.15"/>
    <row r="691" s="5" customFormat="1" ht="11.25" x14ac:dyDescent="0.15"/>
    <row r="692" s="5" customFormat="1" ht="11.25" x14ac:dyDescent="0.15"/>
    <row r="693" s="5" customFormat="1" ht="11.25" x14ac:dyDescent="0.15"/>
    <row r="694" s="5" customFormat="1" ht="11.25" x14ac:dyDescent="0.15"/>
    <row r="695" s="5" customFormat="1" ht="11.25" x14ac:dyDescent="0.15"/>
    <row r="696" s="5" customFormat="1" ht="11.25" x14ac:dyDescent="0.15"/>
    <row r="697" s="5" customFormat="1" ht="11.25" x14ac:dyDescent="0.15"/>
    <row r="698" s="5" customFormat="1" ht="11.25" x14ac:dyDescent="0.15"/>
    <row r="699" s="5" customFormat="1" ht="11.25" x14ac:dyDescent="0.15"/>
    <row r="700" s="5" customFormat="1" ht="11.25" x14ac:dyDescent="0.15"/>
    <row r="701" s="5" customFormat="1" ht="11.25" x14ac:dyDescent="0.15"/>
    <row r="702" s="5" customFormat="1" ht="11.25" x14ac:dyDescent="0.15"/>
    <row r="703" s="5" customFormat="1" ht="11.25" x14ac:dyDescent="0.15"/>
    <row r="704" s="5" customFormat="1" ht="11.25" x14ac:dyDescent="0.15"/>
    <row r="705" s="5" customFormat="1" ht="11.25" x14ac:dyDescent="0.15"/>
    <row r="706" s="5" customFormat="1" ht="11.25" x14ac:dyDescent="0.15"/>
    <row r="707" s="5" customFormat="1" ht="11.25" x14ac:dyDescent="0.15"/>
    <row r="708" s="5" customFormat="1" ht="11.25" x14ac:dyDescent="0.15"/>
    <row r="709" s="5" customFormat="1" ht="11.25" x14ac:dyDescent="0.15"/>
    <row r="710" s="5" customFormat="1" ht="11.25" x14ac:dyDescent="0.15"/>
    <row r="711" s="5" customFormat="1" ht="11.25" x14ac:dyDescent="0.15"/>
    <row r="712" s="5" customFormat="1" ht="11.25" x14ac:dyDescent="0.15"/>
    <row r="713" s="5" customFormat="1" ht="11.25" x14ac:dyDescent="0.15"/>
    <row r="714" s="5" customFormat="1" ht="11.25" x14ac:dyDescent="0.15"/>
    <row r="715" s="5" customFormat="1" ht="11.25" x14ac:dyDescent="0.15"/>
    <row r="716" s="5" customFormat="1" ht="11.25" x14ac:dyDescent="0.15"/>
    <row r="717" s="5" customFormat="1" ht="11.25" x14ac:dyDescent="0.15"/>
    <row r="718" s="5" customFormat="1" ht="11.25" x14ac:dyDescent="0.15"/>
    <row r="719" s="5" customFormat="1" ht="11.25" x14ac:dyDescent="0.15"/>
    <row r="720" s="5" customFormat="1" ht="11.25" x14ac:dyDescent="0.15"/>
    <row r="721" s="5" customFormat="1" ht="11.25" x14ac:dyDescent="0.15"/>
    <row r="722" s="5" customFormat="1" ht="11.25" x14ac:dyDescent="0.15"/>
    <row r="723" s="5" customFormat="1" ht="11.25" x14ac:dyDescent="0.15"/>
    <row r="724" s="5" customFormat="1" ht="11.25" x14ac:dyDescent="0.15"/>
    <row r="725" s="5" customFormat="1" ht="11.25" x14ac:dyDescent="0.15"/>
    <row r="726" s="5" customFormat="1" ht="11.25" x14ac:dyDescent="0.15"/>
    <row r="727" s="5" customFormat="1" ht="11.25" x14ac:dyDescent="0.15"/>
    <row r="728" s="5" customFormat="1" ht="11.25" x14ac:dyDescent="0.15"/>
    <row r="729" s="5" customFormat="1" ht="11.25" x14ac:dyDescent="0.15"/>
    <row r="730" s="5" customFormat="1" ht="11.25" x14ac:dyDescent="0.15"/>
    <row r="731" s="5" customFormat="1" ht="11.25" x14ac:dyDescent="0.15"/>
    <row r="732" s="5" customFormat="1" ht="11.25" x14ac:dyDescent="0.15"/>
    <row r="733" s="5" customFormat="1" ht="11.25" x14ac:dyDescent="0.15"/>
    <row r="734" s="5" customFormat="1" ht="11.25" x14ac:dyDescent="0.15"/>
    <row r="735" s="5" customFormat="1" ht="11.25" x14ac:dyDescent="0.15"/>
    <row r="736" s="5" customFormat="1" ht="11.25" x14ac:dyDescent="0.15"/>
    <row r="737" s="5" customFormat="1" ht="11.25" x14ac:dyDescent="0.15"/>
    <row r="738" s="5" customFormat="1" ht="11.25" x14ac:dyDescent="0.15"/>
    <row r="739" s="5" customFormat="1" ht="11.25" x14ac:dyDescent="0.15"/>
    <row r="740" s="5" customFormat="1" ht="11.25" x14ac:dyDescent="0.15"/>
    <row r="741" s="5" customFormat="1" ht="11.25" x14ac:dyDescent="0.15"/>
    <row r="742" s="5" customFormat="1" ht="11.25" x14ac:dyDescent="0.15"/>
    <row r="743" s="5" customFormat="1" ht="11.25" x14ac:dyDescent="0.15"/>
    <row r="744" s="5" customFormat="1" ht="11.25" x14ac:dyDescent="0.15"/>
    <row r="745" s="5" customFormat="1" ht="11.25" x14ac:dyDescent="0.15"/>
    <row r="746" s="5" customFormat="1" ht="11.25" x14ac:dyDescent="0.15"/>
    <row r="747" s="5" customFormat="1" ht="11.25" x14ac:dyDescent="0.15"/>
    <row r="748" s="5" customFormat="1" ht="11.25" x14ac:dyDescent="0.15"/>
    <row r="749" s="5" customFormat="1" ht="11.25" x14ac:dyDescent="0.15"/>
    <row r="750" s="5" customFormat="1" ht="11.25" x14ac:dyDescent="0.15"/>
    <row r="751" s="5" customFormat="1" ht="11.25" x14ac:dyDescent="0.15"/>
    <row r="752" s="5" customFormat="1" ht="11.25" x14ac:dyDescent="0.15"/>
    <row r="753" s="5" customFormat="1" ht="11.25" x14ac:dyDescent="0.15"/>
    <row r="754" s="5" customFormat="1" ht="11.25" x14ac:dyDescent="0.15"/>
    <row r="755" s="5" customFormat="1" ht="11.25" x14ac:dyDescent="0.15"/>
    <row r="756" s="5" customFormat="1" ht="11.25" x14ac:dyDescent="0.15"/>
    <row r="757" s="5" customFormat="1" ht="11.25" x14ac:dyDescent="0.15"/>
    <row r="758" s="5" customFormat="1" ht="11.25" x14ac:dyDescent="0.15"/>
    <row r="759" s="5" customFormat="1" ht="11.25" x14ac:dyDescent="0.15"/>
    <row r="760" s="5" customFormat="1" ht="11.25" x14ac:dyDescent="0.15"/>
    <row r="761" s="5" customFormat="1" ht="11.25" x14ac:dyDescent="0.15"/>
    <row r="762" s="5" customFormat="1" ht="11.25" x14ac:dyDescent="0.15"/>
    <row r="763" s="5" customFormat="1" ht="11.25" x14ac:dyDescent="0.15"/>
    <row r="764" s="5" customFormat="1" ht="11.25" x14ac:dyDescent="0.15"/>
    <row r="765" s="5" customFormat="1" ht="11.25" x14ac:dyDescent="0.15"/>
    <row r="766" s="5" customFormat="1" ht="11.25" x14ac:dyDescent="0.15"/>
    <row r="767" s="5" customFormat="1" ht="11.25" x14ac:dyDescent="0.15"/>
    <row r="768" s="5" customFormat="1" ht="11.25" x14ac:dyDescent="0.15"/>
    <row r="769" s="5" customFormat="1" ht="11.25" x14ac:dyDescent="0.15"/>
    <row r="770" s="5" customFormat="1" ht="11.25" x14ac:dyDescent="0.15"/>
    <row r="771" s="5" customFormat="1" ht="11.25" x14ac:dyDescent="0.15"/>
    <row r="772" s="5" customFormat="1" ht="11.25" x14ac:dyDescent="0.15"/>
    <row r="773" s="5" customFormat="1" ht="11.25" x14ac:dyDescent="0.15"/>
    <row r="774" s="5" customFormat="1" ht="11.25" x14ac:dyDescent="0.15"/>
    <row r="775" s="5" customFormat="1" ht="11.25" x14ac:dyDescent="0.15"/>
    <row r="776" s="5" customFormat="1" ht="11.25" x14ac:dyDescent="0.15"/>
    <row r="777" s="5" customFormat="1" ht="11.25" x14ac:dyDescent="0.15"/>
    <row r="778" s="5" customFormat="1" ht="11.25" x14ac:dyDescent="0.15"/>
    <row r="779" s="5" customFormat="1" ht="11.25" x14ac:dyDescent="0.15"/>
    <row r="780" s="5" customFormat="1" ht="11.25" x14ac:dyDescent="0.15"/>
    <row r="781" s="5" customFormat="1" ht="11.25" x14ac:dyDescent="0.15"/>
    <row r="782" s="5" customFormat="1" ht="11.25" x14ac:dyDescent="0.15"/>
    <row r="783" s="5" customFormat="1" ht="11.25" x14ac:dyDescent="0.15"/>
    <row r="784" s="5" customFormat="1" ht="11.25" x14ac:dyDescent="0.15"/>
    <row r="785" s="5" customFormat="1" ht="11.25" x14ac:dyDescent="0.15"/>
    <row r="786" s="5" customFormat="1" ht="11.25" x14ac:dyDescent="0.15"/>
    <row r="787" s="5" customFormat="1" ht="11.25" x14ac:dyDescent="0.15"/>
    <row r="788" s="5" customFormat="1" ht="11.25" x14ac:dyDescent="0.15"/>
    <row r="789" s="5" customFormat="1" ht="11.25" x14ac:dyDescent="0.15"/>
    <row r="790" s="5" customFormat="1" ht="11.25" x14ac:dyDescent="0.15"/>
    <row r="791" s="5" customFormat="1" ht="11.25" x14ac:dyDescent="0.15"/>
    <row r="792" s="5" customFormat="1" ht="11.25" x14ac:dyDescent="0.15"/>
    <row r="793" s="5" customFormat="1" ht="11.25" x14ac:dyDescent="0.15"/>
    <row r="794" s="5" customFormat="1" ht="11.25" x14ac:dyDescent="0.15"/>
    <row r="795" s="5" customFormat="1" ht="11.25" x14ac:dyDescent="0.15"/>
    <row r="796" s="5" customFormat="1" ht="11.25" x14ac:dyDescent="0.15"/>
    <row r="797" s="5" customFormat="1" ht="11.25" x14ac:dyDescent="0.15"/>
    <row r="798" s="5" customFormat="1" ht="11.25" x14ac:dyDescent="0.15"/>
    <row r="799" s="5" customFormat="1" ht="11.25" x14ac:dyDescent="0.15"/>
    <row r="800" s="5" customFormat="1" ht="11.25" x14ac:dyDescent="0.15"/>
    <row r="801" s="5" customFormat="1" ht="11.25" x14ac:dyDescent="0.15"/>
    <row r="802" s="5" customFormat="1" ht="11.25" x14ac:dyDescent="0.15"/>
    <row r="803" s="5" customFormat="1" ht="11.25" x14ac:dyDescent="0.15"/>
    <row r="804" s="5" customFormat="1" ht="11.25" x14ac:dyDescent="0.15"/>
    <row r="805" s="5" customFormat="1" ht="11.25" x14ac:dyDescent="0.15"/>
    <row r="806" s="5" customFormat="1" ht="11.25" x14ac:dyDescent="0.15"/>
    <row r="807" s="5" customFormat="1" ht="11.25" x14ac:dyDescent="0.15"/>
    <row r="808" s="5" customFormat="1" ht="11.25" x14ac:dyDescent="0.15"/>
    <row r="809" s="5" customFormat="1" ht="11.25" x14ac:dyDescent="0.15"/>
    <row r="810" s="5" customFormat="1" ht="11.25" x14ac:dyDescent="0.15"/>
    <row r="811" s="5" customFormat="1" ht="11.25" x14ac:dyDescent="0.15"/>
    <row r="812" s="5" customFormat="1" ht="11.25" x14ac:dyDescent="0.15"/>
    <row r="813" s="5" customFormat="1" ht="11.25" x14ac:dyDescent="0.15"/>
    <row r="814" s="5" customFormat="1" ht="11.25" x14ac:dyDescent="0.15"/>
    <row r="815" s="5" customFormat="1" ht="11.25" x14ac:dyDescent="0.15"/>
    <row r="816" s="5" customFormat="1" ht="11.25" x14ac:dyDescent="0.15"/>
    <row r="817" s="5" customFormat="1" ht="11.25" x14ac:dyDescent="0.15"/>
    <row r="818" s="5" customFormat="1" ht="11.25" x14ac:dyDescent="0.15"/>
    <row r="819" s="5" customFormat="1" ht="11.25" x14ac:dyDescent="0.15"/>
    <row r="820" s="5" customFormat="1" ht="11.25" x14ac:dyDescent="0.15"/>
    <row r="821" s="5" customFormat="1" ht="11.25" x14ac:dyDescent="0.15"/>
    <row r="822" s="5" customFormat="1" ht="11.25" x14ac:dyDescent="0.15"/>
    <row r="823" s="5" customFormat="1" ht="11.25" x14ac:dyDescent="0.15"/>
    <row r="824" s="5" customFormat="1" ht="11.25" x14ac:dyDescent="0.15"/>
    <row r="825" s="5" customFormat="1" ht="11.25" x14ac:dyDescent="0.15"/>
    <row r="826" s="5" customFormat="1" ht="11.25" x14ac:dyDescent="0.15"/>
    <row r="827" s="5" customFormat="1" ht="11.25" x14ac:dyDescent="0.15"/>
    <row r="828" s="5" customFormat="1" ht="11.25" x14ac:dyDescent="0.15"/>
    <row r="829" s="5" customFormat="1" ht="11.25" x14ac:dyDescent="0.15"/>
    <row r="830" s="5" customFormat="1" ht="11.25" x14ac:dyDescent="0.15"/>
    <row r="831" s="5" customFormat="1" ht="11.25" x14ac:dyDescent="0.15"/>
    <row r="832" s="5" customFormat="1" ht="11.25" x14ac:dyDescent="0.15"/>
    <row r="833" s="5" customFormat="1" ht="11.25" x14ac:dyDescent="0.15"/>
    <row r="834" s="5" customFormat="1" ht="11.25" x14ac:dyDescent="0.15"/>
    <row r="835" s="5" customFormat="1" ht="11.25" x14ac:dyDescent="0.15"/>
    <row r="836" s="5" customFormat="1" ht="11.25" x14ac:dyDescent="0.15"/>
    <row r="837" s="5" customFormat="1" ht="11.25" x14ac:dyDescent="0.15"/>
    <row r="838" s="5" customFormat="1" ht="11.25" x14ac:dyDescent="0.15"/>
    <row r="839" s="5" customFormat="1" ht="11.25" x14ac:dyDescent="0.15"/>
    <row r="840" s="5" customFormat="1" ht="11.25" x14ac:dyDescent="0.15"/>
    <row r="841" s="5" customFormat="1" ht="11.25" x14ac:dyDescent="0.15"/>
    <row r="842" s="5" customFormat="1" ht="11.25" x14ac:dyDescent="0.15"/>
    <row r="843" s="5" customFormat="1" ht="11.25" x14ac:dyDescent="0.15"/>
    <row r="844" s="5" customFormat="1" ht="11.25" x14ac:dyDescent="0.15"/>
    <row r="845" s="5" customFormat="1" ht="11.25" x14ac:dyDescent="0.15"/>
    <row r="846" s="5" customFormat="1" ht="11.25" x14ac:dyDescent="0.15"/>
    <row r="847" s="5" customFormat="1" ht="11.25" x14ac:dyDescent="0.15"/>
    <row r="848" s="5" customFormat="1" ht="11.25" x14ac:dyDescent="0.15"/>
    <row r="849" s="5" customFormat="1" ht="11.25" x14ac:dyDescent="0.15"/>
    <row r="850" s="5" customFormat="1" ht="11.25" x14ac:dyDescent="0.15"/>
    <row r="851" s="5" customFormat="1" ht="11.25" x14ac:dyDescent="0.15"/>
    <row r="852" s="5" customFormat="1" ht="11.25" x14ac:dyDescent="0.15"/>
    <row r="853" s="5" customFormat="1" ht="11.25" x14ac:dyDescent="0.15"/>
    <row r="854" s="5" customFormat="1" ht="11.25" x14ac:dyDescent="0.15"/>
    <row r="855" s="5" customFormat="1" ht="11.25" x14ac:dyDescent="0.15"/>
    <row r="856" s="5" customFormat="1" ht="11.25" x14ac:dyDescent="0.15"/>
    <row r="857" s="5" customFormat="1" ht="11.25" x14ac:dyDescent="0.15"/>
    <row r="858" s="5" customFormat="1" ht="11.25" x14ac:dyDescent="0.15"/>
    <row r="859" s="5" customFormat="1" ht="11.25" x14ac:dyDescent="0.15"/>
    <row r="860" s="5" customFormat="1" ht="11.25" x14ac:dyDescent="0.15"/>
    <row r="861" s="5" customFormat="1" ht="11.25" x14ac:dyDescent="0.15"/>
    <row r="862" s="5" customFormat="1" ht="11.25" x14ac:dyDescent="0.15"/>
    <row r="863" s="5" customFormat="1" ht="11.25" x14ac:dyDescent="0.15"/>
    <row r="864" s="5" customFormat="1" ht="11.25" x14ac:dyDescent="0.15"/>
    <row r="865" s="5" customFormat="1" ht="11.25" x14ac:dyDescent="0.15"/>
    <row r="866" s="5" customFormat="1" ht="11.25" x14ac:dyDescent="0.15"/>
    <row r="867" s="5" customFormat="1" ht="11.25" x14ac:dyDescent="0.15"/>
    <row r="868" s="5" customFormat="1" ht="11.25" x14ac:dyDescent="0.15"/>
    <row r="869" s="5" customFormat="1" ht="11.25" x14ac:dyDescent="0.15"/>
    <row r="870" s="5" customFormat="1" ht="11.25" x14ac:dyDescent="0.15"/>
    <row r="871" s="5" customFormat="1" ht="11.25" x14ac:dyDescent="0.15"/>
    <row r="872" s="5" customFormat="1" ht="11.25" x14ac:dyDescent="0.15"/>
    <row r="873" s="5" customFormat="1" ht="11.25" x14ac:dyDescent="0.15"/>
    <row r="874" s="5" customFormat="1" ht="11.25" x14ac:dyDescent="0.15"/>
    <row r="875" s="5" customFormat="1" ht="11.25" x14ac:dyDescent="0.15"/>
    <row r="876" s="5" customFormat="1" ht="11.25" x14ac:dyDescent="0.15"/>
    <row r="877" s="5" customFormat="1" ht="11.25" x14ac:dyDescent="0.15"/>
    <row r="878" s="5" customFormat="1" ht="11.25" x14ac:dyDescent="0.15"/>
    <row r="879" s="5" customFormat="1" ht="11.25" x14ac:dyDescent="0.15"/>
    <row r="880" s="5" customFormat="1" ht="11.25" x14ac:dyDescent="0.15"/>
    <row r="881" s="5" customFormat="1" ht="11.25" x14ac:dyDescent="0.15"/>
    <row r="882" s="5" customFormat="1" ht="11.25" x14ac:dyDescent="0.15"/>
    <row r="883" s="5" customFormat="1" ht="11.25" x14ac:dyDescent="0.15"/>
    <row r="884" s="5" customFormat="1" ht="11.25" x14ac:dyDescent="0.15"/>
    <row r="885" s="5" customFormat="1" ht="11.25" x14ac:dyDescent="0.15"/>
    <row r="886" s="5" customFormat="1" ht="11.25" x14ac:dyDescent="0.15"/>
    <row r="887" s="5" customFormat="1" ht="11.25" x14ac:dyDescent="0.15"/>
    <row r="888" s="5" customFormat="1" ht="11.25" x14ac:dyDescent="0.15"/>
    <row r="889" s="5" customFormat="1" ht="11.25" x14ac:dyDescent="0.15"/>
    <row r="890" s="5" customFormat="1" ht="11.25" x14ac:dyDescent="0.15"/>
    <row r="891" s="5" customFormat="1" ht="11.25" x14ac:dyDescent="0.15"/>
    <row r="892" s="5" customFormat="1" ht="11.25" x14ac:dyDescent="0.15"/>
    <row r="893" s="5" customFormat="1" ht="11.25" x14ac:dyDescent="0.15"/>
    <row r="894" s="5" customFormat="1" ht="11.25" x14ac:dyDescent="0.15"/>
    <row r="895" s="5" customFormat="1" ht="11.25" x14ac:dyDescent="0.15"/>
    <row r="896" s="5" customFormat="1" ht="11.25" x14ac:dyDescent="0.15"/>
    <row r="897" s="5" customFormat="1" ht="11.25" x14ac:dyDescent="0.15"/>
    <row r="898" s="5" customFormat="1" ht="11.25" x14ac:dyDescent="0.15"/>
    <row r="899" s="5" customFormat="1" ht="11.25" x14ac:dyDescent="0.15"/>
    <row r="900" s="5" customFormat="1" ht="11.25" x14ac:dyDescent="0.15"/>
    <row r="901" s="5" customFormat="1" ht="11.25" x14ac:dyDescent="0.15"/>
    <row r="902" s="5" customFormat="1" ht="11.25" x14ac:dyDescent="0.15"/>
    <row r="903" s="5" customFormat="1" ht="11.25" x14ac:dyDescent="0.15"/>
    <row r="904" s="5" customFormat="1" ht="11.25" x14ac:dyDescent="0.15"/>
    <row r="905" s="5" customFormat="1" ht="11.25" x14ac:dyDescent="0.15"/>
    <row r="906" s="5" customFormat="1" ht="11.25" x14ac:dyDescent="0.15"/>
    <row r="907" s="5" customFormat="1" ht="11.25" x14ac:dyDescent="0.15"/>
    <row r="908" s="5" customFormat="1" ht="11.25" x14ac:dyDescent="0.15"/>
    <row r="909" s="5" customFormat="1" ht="11.25" x14ac:dyDescent="0.15"/>
    <row r="910" s="5" customFormat="1" ht="11.25" x14ac:dyDescent="0.15"/>
    <row r="911" s="5" customFormat="1" ht="11.25" x14ac:dyDescent="0.15"/>
    <row r="912" s="5" customFormat="1" ht="11.25" x14ac:dyDescent="0.15"/>
    <row r="913" s="5" customFormat="1" ht="11.25" x14ac:dyDescent="0.15"/>
    <row r="914" s="5" customFormat="1" ht="11.25" x14ac:dyDescent="0.15"/>
    <row r="915" s="5" customFormat="1" ht="11.25" x14ac:dyDescent="0.15"/>
    <row r="916" s="5" customFormat="1" ht="11.25" x14ac:dyDescent="0.15"/>
    <row r="917" s="5" customFormat="1" ht="11.25" x14ac:dyDescent="0.15"/>
    <row r="918" s="5" customFormat="1" ht="11.25" x14ac:dyDescent="0.15"/>
    <row r="919" s="5" customFormat="1" ht="11.25" x14ac:dyDescent="0.15"/>
    <row r="920" s="5" customFormat="1" ht="11.25" x14ac:dyDescent="0.15"/>
    <row r="921" s="5" customFormat="1" ht="11.25" x14ac:dyDescent="0.15"/>
    <row r="922" s="5" customFormat="1" ht="11.25" x14ac:dyDescent="0.15"/>
    <row r="923" s="5" customFormat="1" ht="11.25" x14ac:dyDescent="0.15"/>
    <row r="924" s="5" customFormat="1" ht="11.25" x14ac:dyDescent="0.15"/>
    <row r="925" s="5" customFormat="1" ht="11.25" x14ac:dyDescent="0.15"/>
    <row r="926" s="5" customFormat="1" ht="11.25" x14ac:dyDescent="0.15"/>
    <row r="927" s="5" customFormat="1" ht="11.25" x14ac:dyDescent="0.15"/>
    <row r="928" s="5" customFormat="1" ht="11.25" x14ac:dyDescent="0.15"/>
    <row r="929" s="5" customFormat="1" ht="11.25" x14ac:dyDescent="0.15"/>
    <row r="930" s="5" customFormat="1" ht="11.25" x14ac:dyDescent="0.15"/>
    <row r="931" s="5" customFormat="1" ht="11.25" x14ac:dyDescent="0.15"/>
    <row r="932" s="5" customFormat="1" ht="11.25" x14ac:dyDescent="0.15"/>
    <row r="933" s="5" customFormat="1" ht="11.25" x14ac:dyDescent="0.15"/>
    <row r="934" s="5" customFormat="1" ht="11.25" x14ac:dyDescent="0.15"/>
    <row r="935" s="5" customFormat="1" ht="11.25" x14ac:dyDescent="0.15"/>
    <row r="936" s="5" customFormat="1" ht="11.25" x14ac:dyDescent="0.15"/>
    <row r="937" s="5" customFormat="1" ht="11.25" x14ac:dyDescent="0.15"/>
    <row r="938" s="5" customFormat="1" ht="11.25" x14ac:dyDescent="0.15"/>
    <row r="939" s="5" customFormat="1" ht="11.25" x14ac:dyDescent="0.15"/>
    <row r="940" s="5" customFormat="1" ht="11.25" x14ac:dyDescent="0.15"/>
    <row r="941" s="5" customFormat="1" ht="11.25" x14ac:dyDescent="0.15"/>
    <row r="942" s="5" customFormat="1" ht="11.25" x14ac:dyDescent="0.15"/>
    <row r="943" s="5" customFormat="1" ht="11.25" x14ac:dyDescent="0.15"/>
    <row r="944" s="5" customFormat="1" ht="11.25" x14ac:dyDescent="0.15"/>
    <row r="945" s="5" customFormat="1" ht="11.25" x14ac:dyDescent="0.15"/>
    <row r="946" s="5" customFormat="1" ht="11.25" x14ac:dyDescent="0.15"/>
    <row r="947" s="5" customFormat="1" ht="11.25" x14ac:dyDescent="0.15"/>
    <row r="948" s="5" customFormat="1" ht="11.25" x14ac:dyDescent="0.15"/>
    <row r="949" s="5" customFormat="1" ht="11.25" x14ac:dyDescent="0.15"/>
    <row r="950" s="5" customFormat="1" ht="11.25" x14ac:dyDescent="0.15"/>
    <row r="951" s="5" customFormat="1" ht="11.25" x14ac:dyDescent="0.15"/>
    <row r="952" s="5" customFormat="1" ht="11.25" x14ac:dyDescent="0.15"/>
    <row r="953" s="5" customFormat="1" ht="11.25" x14ac:dyDescent="0.15"/>
    <row r="954" s="5" customFormat="1" ht="11.25" x14ac:dyDescent="0.15"/>
    <row r="955" s="5" customFormat="1" ht="11.25" x14ac:dyDescent="0.15"/>
    <row r="956" s="5" customFormat="1" ht="11.25" x14ac:dyDescent="0.15"/>
    <row r="957" s="5" customFormat="1" ht="11.25" x14ac:dyDescent="0.15"/>
    <row r="958" s="5" customFormat="1" ht="11.25" x14ac:dyDescent="0.15"/>
    <row r="959" s="5" customFormat="1" ht="11.25" x14ac:dyDescent="0.15"/>
    <row r="960" s="5" customFormat="1" ht="11.25" x14ac:dyDescent="0.15"/>
    <row r="961" s="5" customFormat="1" ht="11.25" x14ac:dyDescent="0.15"/>
    <row r="962" s="5" customFormat="1" ht="11.25" x14ac:dyDescent="0.15"/>
    <row r="963" s="5" customFormat="1" ht="11.25" x14ac:dyDescent="0.15"/>
    <row r="964" s="5" customFormat="1" ht="11.25" x14ac:dyDescent="0.15"/>
    <row r="965" s="5" customFormat="1" ht="11.25" x14ac:dyDescent="0.15"/>
    <row r="966" s="5" customFormat="1" ht="11.25" x14ac:dyDescent="0.15"/>
    <row r="967" s="5" customFormat="1" ht="11.25" x14ac:dyDescent="0.15"/>
    <row r="968" s="5" customFormat="1" ht="11.25" x14ac:dyDescent="0.15"/>
    <row r="969" s="5" customFormat="1" ht="11.25" x14ac:dyDescent="0.15"/>
    <row r="970" s="5" customFormat="1" ht="11.25" x14ac:dyDescent="0.15"/>
    <row r="971" s="5" customFormat="1" ht="11.25" x14ac:dyDescent="0.15"/>
    <row r="972" s="5" customFormat="1" ht="11.25" x14ac:dyDescent="0.15"/>
    <row r="973" s="5" customFormat="1" ht="11.25" x14ac:dyDescent="0.15"/>
    <row r="974" s="5" customFormat="1" ht="11.25" x14ac:dyDescent="0.15"/>
    <row r="975" s="5" customFormat="1" ht="11.25" x14ac:dyDescent="0.15"/>
    <row r="976" s="5" customFormat="1" ht="11.25" x14ac:dyDescent="0.15"/>
    <row r="977" s="5" customFormat="1" ht="11.25" x14ac:dyDescent="0.15"/>
    <row r="978" s="5" customFormat="1" ht="11.25" x14ac:dyDescent="0.15"/>
    <row r="979" s="5" customFormat="1" ht="11.25" x14ac:dyDescent="0.15"/>
    <row r="980" s="5" customFormat="1" ht="11.25" x14ac:dyDescent="0.15"/>
    <row r="981" s="5" customFormat="1" ht="11.25" x14ac:dyDescent="0.15"/>
    <row r="982" s="5" customFormat="1" ht="11.25" x14ac:dyDescent="0.15"/>
    <row r="983" s="5" customFormat="1" ht="11.25" x14ac:dyDescent="0.15"/>
    <row r="984" s="5" customFormat="1" ht="11.25" x14ac:dyDescent="0.15"/>
    <row r="985" s="5" customFormat="1" ht="11.25" x14ac:dyDescent="0.15"/>
    <row r="986" s="5" customFormat="1" ht="11.25" x14ac:dyDescent="0.15"/>
    <row r="987" s="5" customFormat="1" ht="11.25" x14ac:dyDescent="0.15"/>
    <row r="988" s="5" customFormat="1" ht="11.25" x14ac:dyDescent="0.15"/>
    <row r="989" s="5" customFormat="1" ht="11.25" x14ac:dyDescent="0.15"/>
    <row r="990" s="5" customFormat="1" ht="11.25" x14ac:dyDescent="0.15"/>
    <row r="991" s="5" customFormat="1" ht="11.25" x14ac:dyDescent="0.15"/>
    <row r="992" s="5" customFormat="1" ht="11.25" x14ac:dyDescent="0.15"/>
    <row r="993" s="5" customFormat="1" ht="11.25" x14ac:dyDescent="0.15"/>
    <row r="994" s="5" customFormat="1" ht="11.25" x14ac:dyDescent="0.15"/>
    <row r="995" s="5" customFormat="1" ht="11.25" x14ac:dyDescent="0.15"/>
    <row r="996" s="5" customFormat="1" ht="11.25" x14ac:dyDescent="0.15"/>
    <row r="997" s="5" customFormat="1" ht="11.25" x14ac:dyDescent="0.15"/>
    <row r="998" s="5" customFormat="1" ht="11.25" x14ac:dyDescent="0.15"/>
    <row r="999" s="5" customFormat="1" ht="11.25" x14ac:dyDescent="0.15"/>
    <row r="1000" s="5" customFormat="1" ht="11.25" x14ac:dyDescent="0.15"/>
    <row r="1001" s="5" customFormat="1" ht="11.25" x14ac:dyDescent="0.15"/>
    <row r="1002" s="5" customFormat="1" ht="11.25" x14ac:dyDescent="0.15"/>
    <row r="1003" s="5" customFormat="1" ht="11.25" x14ac:dyDescent="0.15"/>
    <row r="1004" s="5" customFormat="1" ht="11.25" x14ac:dyDescent="0.15"/>
    <row r="1005" s="5" customFormat="1" ht="11.25" x14ac:dyDescent="0.15"/>
    <row r="1006" s="5" customFormat="1" ht="11.25" x14ac:dyDescent="0.15"/>
    <row r="1007" s="5" customFormat="1" ht="11.25" x14ac:dyDescent="0.15"/>
    <row r="1008" s="5" customFormat="1" ht="11.25" x14ac:dyDescent="0.15"/>
    <row r="1009" s="5" customFormat="1" ht="11.25" x14ac:dyDescent="0.15"/>
    <row r="1010" s="5" customFormat="1" ht="11.25" x14ac:dyDescent="0.15"/>
    <row r="1011" s="5" customFormat="1" ht="11.25" x14ac:dyDescent="0.15"/>
    <row r="1012" s="5" customFormat="1" ht="11.25" x14ac:dyDescent="0.15"/>
    <row r="1013" s="5" customFormat="1" ht="11.25" x14ac:dyDescent="0.15"/>
    <row r="1014" s="5" customFormat="1" ht="11.25" x14ac:dyDescent="0.15"/>
    <row r="1015" s="5" customFormat="1" ht="11.25" x14ac:dyDescent="0.15"/>
    <row r="1016" s="5" customFormat="1" ht="11.25" x14ac:dyDescent="0.15"/>
    <row r="1017" s="5" customFormat="1" ht="11.25" x14ac:dyDescent="0.15"/>
    <row r="1018" s="5" customFormat="1" ht="11.25" x14ac:dyDescent="0.15"/>
    <row r="1019" s="5" customFormat="1" ht="11.25" x14ac:dyDescent="0.15"/>
    <row r="1020" s="5" customFormat="1" ht="11.25" x14ac:dyDescent="0.15"/>
    <row r="1021" s="5" customFormat="1" ht="11.25" x14ac:dyDescent="0.15"/>
    <row r="1022" s="5" customFormat="1" ht="11.25" x14ac:dyDescent="0.15"/>
    <row r="1023" s="5" customFormat="1" ht="11.25" x14ac:dyDescent="0.15"/>
    <row r="1024" s="5" customFormat="1" ht="11.25" x14ac:dyDescent="0.15"/>
    <row r="1025" s="5" customFormat="1" ht="11.25" x14ac:dyDescent="0.15"/>
    <row r="1026" s="5" customFormat="1" ht="11.25" x14ac:dyDescent="0.15"/>
    <row r="1027" s="5" customFormat="1" ht="11.25" x14ac:dyDescent="0.15"/>
    <row r="1028" s="5" customFormat="1" ht="11.25" x14ac:dyDescent="0.15"/>
    <row r="1029" s="5" customFormat="1" ht="11.25" x14ac:dyDescent="0.15"/>
    <row r="1030" s="5" customFormat="1" ht="11.25" x14ac:dyDescent="0.15"/>
    <row r="1031" s="5" customFormat="1" ht="11.25" x14ac:dyDescent="0.15"/>
    <row r="1032" s="5" customFormat="1" ht="11.25" x14ac:dyDescent="0.15"/>
    <row r="1033" s="5" customFormat="1" ht="11.25" x14ac:dyDescent="0.15"/>
    <row r="1034" s="5" customFormat="1" ht="11.25" x14ac:dyDescent="0.15"/>
    <row r="1035" s="5" customFormat="1" ht="11.25" x14ac:dyDescent="0.15"/>
    <row r="1036" s="5" customFormat="1" ht="11.25" x14ac:dyDescent="0.15"/>
    <row r="1037" s="5" customFormat="1" ht="11.25" x14ac:dyDescent="0.15"/>
    <row r="1038" s="5" customFormat="1" ht="11.25" x14ac:dyDescent="0.15"/>
    <row r="1039" s="5" customFormat="1" ht="11.25" x14ac:dyDescent="0.15"/>
    <row r="1040" s="5" customFormat="1" ht="11.25" x14ac:dyDescent="0.15"/>
    <row r="1041" s="5" customFormat="1" ht="11.25" x14ac:dyDescent="0.15"/>
    <row r="1042" s="5" customFormat="1" ht="11.25" x14ac:dyDescent="0.15"/>
    <row r="1043" s="5" customFormat="1" ht="11.25" x14ac:dyDescent="0.15"/>
    <row r="1044" s="5" customFormat="1" ht="11.25" x14ac:dyDescent="0.15"/>
    <row r="1045" s="5" customFormat="1" ht="11.25" x14ac:dyDescent="0.15"/>
    <row r="1046" s="5" customFormat="1" ht="11.25" x14ac:dyDescent="0.15"/>
    <row r="1047" s="5" customFormat="1" ht="11.25" x14ac:dyDescent="0.15"/>
    <row r="1048" s="5" customFormat="1" ht="11.25" x14ac:dyDescent="0.15"/>
    <row r="1049" s="5" customFormat="1" ht="11.25" x14ac:dyDescent="0.15"/>
    <row r="1050" s="5" customFormat="1" ht="11.25" x14ac:dyDescent="0.15"/>
    <row r="1051" s="5" customFormat="1" ht="11.25" x14ac:dyDescent="0.15"/>
    <row r="1052" s="5" customFormat="1" ht="11.25" x14ac:dyDescent="0.15"/>
    <row r="1053" s="5" customFormat="1" ht="11.25" x14ac:dyDescent="0.15"/>
    <row r="1054" s="5" customFormat="1" ht="11.25" x14ac:dyDescent="0.15"/>
    <row r="1055" s="5" customFormat="1" ht="11.25" x14ac:dyDescent="0.15"/>
    <row r="1056" s="5" customFormat="1" ht="11.25" x14ac:dyDescent="0.15"/>
    <row r="1057" s="5" customFormat="1" ht="11.25" x14ac:dyDescent="0.15"/>
    <row r="1058" s="5" customFormat="1" ht="11.25" x14ac:dyDescent="0.15"/>
    <row r="1059" s="5" customFormat="1" ht="11.25" x14ac:dyDescent="0.15"/>
    <row r="1060" s="5" customFormat="1" ht="11.25" x14ac:dyDescent="0.15"/>
    <row r="1061" s="5" customFormat="1" ht="11.25" x14ac:dyDescent="0.15"/>
    <row r="1062" s="5" customFormat="1" ht="11.25" x14ac:dyDescent="0.15"/>
    <row r="1063" s="5" customFormat="1" ht="11.25" x14ac:dyDescent="0.15"/>
    <row r="1064" s="5" customFormat="1" ht="11.25" x14ac:dyDescent="0.15"/>
    <row r="1065" s="5" customFormat="1" ht="11.25" x14ac:dyDescent="0.15"/>
    <row r="1066" s="5" customFormat="1" ht="11.25" x14ac:dyDescent="0.15"/>
    <row r="1067" s="5" customFormat="1" ht="11.25" x14ac:dyDescent="0.15"/>
    <row r="1068" s="5" customFormat="1" ht="11.25" x14ac:dyDescent="0.15"/>
    <row r="1069" s="5" customFormat="1" ht="11.25" x14ac:dyDescent="0.15"/>
    <row r="1070" s="5" customFormat="1" ht="11.25" x14ac:dyDescent="0.15"/>
    <row r="1071" s="5" customFormat="1" ht="11.25" x14ac:dyDescent="0.15"/>
    <row r="1072" s="5" customFormat="1" ht="11.25" x14ac:dyDescent="0.15"/>
    <row r="1073" s="5" customFormat="1" ht="11.25" x14ac:dyDescent="0.15"/>
    <row r="1074" s="5" customFormat="1" ht="11.25" x14ac:dyDescent="0.15"/>
    <row r="1075" s="5" customFormat="1" ht="11.25" x14ac:dyDescent="0.15"/>
    <row r="1076" s="5" customFormat="1" ht="11.25" x14ac:dyDescent="0.15"/>
    <row r="1077" s="5" customFormat="1" ht="11.25" x14ac:dyDescent="0.15"/>
    <row r="1078" s="5" customFormat="1" ht="11.25" x14ac:dyDescent="0.15"/>
    <row r="1079" s="5" customFormat="1" ht="11.25" x14ac:dyDescent="0.15"/>
    <row r="1080" s="5" customFormat="1" ht="11.25" x14ac:dyDescent="0.15"/>
    <row r="1081" s="5" customFormat="1" ht="11.25" x14ac:dyDescent="0.15"/>
    <row r="1082" s="5" customFormat="1" ht="11.25" x14ac:dyDescent="0.15"/>
    <row r="1083" s="5" customFormat="1" ht="11.25" x14ac:dyDescent="0.15"/>
    <row r="1084" s="5" customFormat="1" ht="11.25" x14ac:dyDescent="0.15"/>
    <row r="1085" s="5" customFormat="1" ht="11.25" x14ac:dyDescent="0.15"/>
    <row r="1086" s="5" customFormat="1" ht="11.25" x14ac:dyDescent="0.15"/>
    <row r="1087" s="5" customFormat="1" ht="11.25" x14ac:dyDescent="0.15"/>
    <row r="1088" s="5" customFormat="1" ht="11.25" x14ac:dyDescent="0.15"/>
    <row r="1089" s="5" customFormat="1" ht="11.25" x14ac:dyDescent="0.15"/>
    <row r="1090" s="5" customFormat="1" ht="11.25" x14ac:dyDescent="0.15"/>
    <row r="1091" s="5" customFormat="1" ht="11.25" x14ac:dyDescent="0.15"/>
    <row r="1092" s="5" customFormat="1" ht="11.25" x14ac:dyDescent="0.15"/>
    <row r="1093" s="5" customFormat="1" ht="11.25" x14ac:dyDescent="0.15"/>
    <row r="1094" s="5" customFormat="1" ht="11.25" x14ac:dyDescent="0.15"/>
    <row r="1095" s="5" customFormat="1" ht="11.25" x14ac:dyDescent="0.15"/>
    <row r="1096" s="5" customFormat="1" ht="11.25" x14ac:dyDescent="0.15"/>
    <row r="1097" s="5" customFormat="1" ht="11.25" x14ac:dyDescent="0.15"/>
    <row r="1098" s="5" customFormat="1" ht="11.25" x14ac:dyDescent="0.15"/>
    <row r="1099" s="5" customFormat="1" ht="11.25" x14ac:dyDescent="0.15"/>
    <row r="1100" s="5" customFormat="1" ht="11.25" x14ac:dyDescent="0.15"/>
    <row r="1101" s="5" customFormat="1" ht="11.25" x14ac:dyDescent="0.15"/>
    <row r="1102" s="5" customFormat="1" ht="11.25" x14ac:dyDescent="0.15"/>
    <row r="1103" s="5" customFormat="1" ht="11.25" x14ac:dyDescent="0.15"/>
    <row r="1104" s="5" customFormat="1" ht="11.25" x14ac:dyDescent="0.15"/>
    <row r="1105" s="5" customFormat="1" ht="11.25" x14ac:dyDescent="0.15"/>
    <row r="1106" s="5" customFormat="1" ht="11.25" x14ac:dyDescent="0.15"/>
    <row r="1107" s="5" customFormat="1" ht="11.25" x14ac:dyDescent="0.15"/>
    <row r="1108" s="5" customFormat="1" ht="11.25" x14ac:dyDescent="0.15"/>
    <row r="1109" s="5" customFormat="1" ht="11.25" x14ac:dyDescent="0.15"/>
    <row r="1110" s="5" customFormat="1" ht="11.25" x14ac:dyDescent="0.15"/>
    <row r="1111" s="5" customFormat="1" ht="11.25" x14ac:dyDescent="0.15"/>
    <row r="1112" s="5" customFormat="1" ht="11.25" x14ac:dyDescent="0.15"/>
    <row r="1113" s="5" customFormat="1" ht="11.25" x14ac:dyDescent="0.15"/>
    <row r="1114" s="5" customFormat="1" ht="11.25" x14ac:dyDescent="0.15"/>
    <row r="1115" s="5" customFormat="1" ht="11.25" x14ac:dyDescent="0.15"/>
    <row r="1116" s="5" customFormat="1" ht="11.25" x14ac:dyDescent="0.15"/>
    <row r="1117" s="5" customFormat="1" ht="11.25" x14ac:dyDescent="0.15"/>
    <row r="1118" s="5" customFormat="1" ht="11.25" x14ac:dyDescent="0.15"/>
    <row r="1119" s="5" customFormat="1" ht="11.25" x14ac:dyDescent="0.15"/>
    <row r="1120" s="5" customFormat="1" ht="11.25" x14ac:dyDescent="0.15"/>
  </sheetData>
  <mergeCells count="31">
    <mergeCell ref="A33:B33"/>
    <mergeCell ref="A11:B11"/>
    <mergeCell ref="A12:B12"/>
    <mergeCell ref="C9:G9"/>
    <mergeCell ref="A32:B32"/>
    <mergeCell ref="A15:A16"/>
    <mergeCell ref="B15:B16"/>
    <mergeCell ref="A25:B25"/>
    <mergeCell ref="A26:B26"/>
    <mergeCell ref="A17:I17"/>
    <mergeCell ref="I15:I16"/>
    <mergeCell ref="D15:F15"/>
    <mergeCell ref="G15:G16"/>
    <mergeCell ref="H15:H16"/>
    <mergeCell ref="C15:C16"/>
    <mergeCell ref="I6:J6"/>
    <mergeCell ref="A10:B10"/>
    <mergeCell ref="E6:H6"/>
    <mergeCell ref="C7:D8"/>
    <mergeCell ref="C6:D6"/>
    <mergeCell ref="E7:H7"/>
    <mergeCell ref="I7:J7"/>
    <mergeCell ref="A1:B8"/>
    <mergeCell ref="C1:H5"/>
    <mergeCell ref="I1:J1"/>
    <mergeCell ref="I2:J2"/>
    <mergeCell ref="I3:J3"/>
    <mergeCell ref="I4:J4"/>
    <mergeCell ref="I5:J5"/>
    <mergeCell ref="E8:H8"/>
    <mergeCell ref="I8:J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1"/>
  <sheetViews>
    <sheetView showGridLines="0" topLeftCell="A19" zoomScale="120" zoomScaleNormal="120" workbookViewId="0">
      <selection activeCell="D33" sqref="D33"/>
    </sheetView>
  </sheetViews>
  <sheetFormatPr baseColWidth="10" defaultRowHeight="12.75" x14ac:dyDescent="0.2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 x14ac:dyDescent="0.2">
      <c r="A1" s="356"/>
      <c r="B1" s="357"/>
      <c r="C1" s="321" t="s">
        <v>170</v>
      </c>
      <c r="D1" s="321"/>
      <c r="E1" s="321"/>
      <c r="F1" s="321"/>
      <c r="G1" s="321"/>
      <c r="H1" s="321"/>
      <c r="I1" s="350" t="s">
        <v>159</v>
      </c>
      <c r="J1" s="351"/>
    </row>
    <row r="2" spans="1:10" ht="12.75" customHeight="1" x14ac:dyDescent="0.2">
      <c r="A2" s="358"/>
      <c r="B2" s="359"/>
      <c r="C2" s="322"/>
      <c r="D2" s="322"/>
      <c r="E2" s="322"/>
      <c r="F2" s="322"/>
      <c r="G2" s="322"/>
      <c r="H2" s="322"/>
      <c r="I2" s="352" t="s">
        <v>160</v>
      </c>
      <c r="J2" s="353"/>
    </row>
    <row r="3" spans="1:10" ht="12.75" customHeight="1" x14ac:dyDescent="0.2">
      <c r="A3" s="358"/>
      <c r="B3" s="359"/>
      <c r="C3" s="322"/>
      <c r="D3" s="322"/>
      <c r="E3" s="322"/>
      <c r="F3" s="322"/>
      <c r="G3" s="322"/>
      <c r="H3" s="322"/>
      <c r="I3" s="352" t="s">
        <v>161</v>
      </c>
      <c r="J3" s="353"/>
    </row>
    <row r="4" spans="1:10" ht="12.75" customHeight="1" x14ac:dyDescent="0.2">
      <c r="A4" s="358"/>
      <c r="B4" s="359"/>
      <c r="C4" s="322"/>
      <c r="D4" s="322"/>
      <c r="E4" s="322"/>
      <c r="F4" s="322"/>
      <c r="G4" s="322"/>
      <c r="H4" s="322"/>
      <c r="I4" s="352" t="s">
        <v>171</v>
      </c>
      <c r="J4" s="353"/>
    </row>
    <row r="5" spans="1:10" s="14" customFormat="1" ht="18" x14ac:dyDescent="0.25">
      <c r="A5" s="358"/>
      <c r="B5" s="359"/>
      <c r="C5" s="322"/>
      <c r="D5" s="322"/>
      <c r="E5" s="322"/>
      <c r="F5" s="322"/>
      <c r="G5" s="322"/>
      <c r="H5" s="322"/>
      <c r="I5" s="368" t="s">
        <v>148</v>
      </c>
      <c r="J5" s="389"/>
    </row>
    <row r="6" spans="1:10" ht="14.25" customHeight="1" x14ac:dyDescent="0.2">
      <c r="A6" s="358"/>
      <c r="B6" s="359"/>
      <c r="C6" s="346" t="s">
        <v>162</v>
      </c>
      <c r="D6" s="346"/>
      <c r="E6" s="346" t="s">
        <v>163</v>
      </c>
      <c r="F6" s="346"/>
      <c r="G6" s="346"/>
      <c r="H6" s="346"/>
      <c r="I6" s="346" t="s">
        <v>164</v>
      </c>
      <c r="J6" s="347"/>
    </row>
    <row r="7" spans="1:10" s="6" customFormat="1" ht="14.25" x14ac:dyDescent="0.2">
      <c r="A7" s="358"/>
      <c r="B7" s="359"/>
      <c r="C7" s="346" t="s">
        <v>165</v>
      </c>
      <c r="D7" s="346"/>
      <c r="E7" s="346" t="s">
        <v>166</v>
      </c>
      <c r="F7" s="346"/>
      <c r="G7" s="346"/>
      <c r="H7" s="346"/>
      <c r="I7" s="346" t="s">
        <v>168</v>
      </c>
      <c r="J7" s="347"/>
    </row>
    <row r="8" spans="1:10" s="6" customFormat="1" ht="14.25" x14ac:dyDescent="0.2">
      <c r="A8" s="360"/>
      <c r="B8" s="361"/>
      <c r="C8" s="335"/>
      <c r="D8" s="335"/>
      <c r="E8" s="335" t="s">
        <v>167</v>
      </c>
      <c r="F8" s="335"/>
      <c r="G8" s="335"/>
      <c r="H8" s="335"/>
      <c r="I8" s="335" t="s">
        <v>169</v>
      </c>
      <c r="J8" s="336"/>
    </row>
    <row r="9" spans="1:10" s="6" customFormat="1" ht="15" customHeight="1" x14ac:dyDescent="0.2">
      <c r="A9" s="407" t="s">
        <v>151</v>
      </c>
      <c r="B9" s="407"/>
      <c r="C9" s="259" t="str">
        <f>'POA-01'!C9:G9</f>
        <v>Planificación, Ordenamiento e Información Ambiental Territorial</v>
      </c>
      <c r="D9" s="259"/>
      <c r="E9" s="10"/>
      <c r="F9" s="10"/>
      <c r="G9" s="131" t="s">
        <v>118</v>
      </c>
      <c r="H9" s="388" t="str">
        <f>'POA-01'!I10</f>
        <v>0410-1001-1</v>
      </c>
      <c r="I9" s="388"/>
      <c r="J9" s="7"/>
    </row>
    <row r="10" spans="1:10" s="6" customFormat="1" ht="16.5" x14ac:dyDescent="0.2">
      <c r="A10" s="408" t="s">
        <v>8</v>
      </c>
      <c r="B10" s="408"/>
      <c r="C10" s="65">
        <f>'POA-01'!C10</f>
        <v>1358594022.0400002</v>
      </c>
      <c r="D10" s="77"/>
      <c r="E10" s="10"/>
      <c r="F10" s="10"/>
      <c r="G10" s="10"/>
      <c r="H10" s="10"/>
      <c r="I10" s="10"/>
      <c r="J10" s="7"/>
    </row>
    <row r="11" spans="1:10" s="6" customFormat="1" ht="16.5" x14ac:dyDescent="0.2">
      <c r="A11" s="408" t="s">
        <v>10</v>
      </c>
      <c r="B11" s="408"/>
      <c r="C11" s="66">
        <f>'POA-01'!D11</f>
        <v>0</v>
      </c>
      <c r="D11" s="77"/>
      <c r="E11" s="10"/>
      <c r="F11" s="10"/>
      <c r="G11" s="10"/>
      <c r="H11" s="10"/>
      <c r="I11" s="10"/>
      <c r="J11" s="7"/>
    </row>
    <row r="12" spans="1:10" s="6" customFormat="1" ht="15" customHeight="1" x14ac:dyDescent="0.2">
      <c r="A12" s="408" t="s">
        <v>149</v>
      </c>
      <c r="B12" s="408"/>
      <c r="C12" s="66">
        <f>'POA-01'!C12</f>
        <v>1358594022.0400002</v>
      </c>
      <c r="D12" s="77"/>
      <c r="E12" s="10"/>
      <c r="F12" s="10"/>
      <c r="G12" s="10"/>
      <c r="H12" s="10"/>
      <c r="I12" s="10"/>
      <c r="J12" s="7"/>
    </row>
    <row r="13" spans="1:10" s="5" customFormat="1" ht="12.75" customHeight="1" x14ac:dyDescent="0.25">
      <c r="A13" s="98"/>
      <c r="B13" s="98"/>
      <c r="C13" s="98"/>
      <c r="D13" s="98"/>
    </row>
    <row r="14" spans="1:10" s="8" customFormat="1" ht="14.25" thickBot="1" x14ac:dyDescent="0.3">
      <c r="A14" s="78" t="s">
        <v>48</v>
      </c>
      <c r="B14" s="78"/>
      <c r="C14" s="78"/>
      <c r="D14" s="79" t="s">
        <v>49</v>
      </c>
    </row>
    <row r="15" spans="1:10" s="5" customFormat="1" ht="12.75" customHeight="1" thickBot="1" x14ac:dyDescent="0.2">
      <c r="A15" s="127" t="s">
        <v>50</v>
      </c>
      <c r="B15" s="409" t="s">
        <v>34</v>
      </c>
      <c r="C15" s="410"/>
      <c r="D15" s="128" t="s">
        <v>26</v>
      </c>
    </row>
    <row r="16" spans="1:10" s="5" customFormat="1" ht="13.5" customHeight="1" x14ac:dyDescent="0.15">
      <c r="A16" s="129">
        <v>2</v>
      </c>
      <c r="B16" s="411" t="s">
        <v>131</v>
      </c>
      <c r="C16" s="412"/>
      <c r="D16" s="224">
        <f>+D17+D25+D30</f>
        <v>24093432</v>
      </c>
    </row>
    <row r="17" spans="1:4" s="5" customFormat="1" ht="13.5" customHeight="1" x14ac:dyDescent="0.15">
      <c r="A17" s="129" t="s">
        <v>227</v>
      </c>
      <c r="B17" s="413" t="s">
        <v>228</v>
      </c>
      <c r="C17" s="414"/>
      <c r="D17" s="224">
        <f>SUM(D18)</f>
        <v>0</v>
      </c>
    </row>
    <row r="18" spans="1:4" s="5" customFormat="1" ht="13.5" customHeight="1" x14ac:dyDescent="0.15">
      <c r="A18" s="107" t="s">
        <v>229</v>
      </c>
      <c r="B18" s="415" t="s">
        <v>230</v>
      </c>
      <c r="C18" s="416"/>
      <c r="D18" s="95">
        <f>'POA-04'!H24</f>
        <v>0</v>
      </c>
    </row>
    <row r="19" spans="1:4" s="5" customFormat="1" ht="13.5" x14ac:dyDescent="0.15">
      <c r="A19" s="223" t="s">
        <v>224</v>
      </c>
      <c r="B19" s="397" t="s">
        <v>205</v>
      </c>
      <c r="C19" s="398"/>
      <c r="D19" s="96">
        <f>SUM(D20:D24)</f>
        <v>0</v>
      </c>
    </row>
    <row r="20" spans="1:4" s="5" customFormat="1" ht="13.5" x14ac:dyDescent="0.15">
      <c r="A20" s="88" t="s">
        <v>225</v>
      </c>
      <c r="B20" s="405" t="s">
        <v>206</v>
      </c>
      <c r="C20" s="406"/>
      <c r="D20" s="90"/>
    </row>
    <row r="21" spans="1:4" s="5" customFormat="1" ht="13.5" x14ac:dyDescent="0.15">
      <c r="A21" s="88" t="s">
        <v>226</v>
      </c>
      <c r="B21" s="405" t="s">
        <v>231</v>
      </c>
      <c r="C21" s="406"/>
      <c r="D21" s="90"/>
    </row>
    <row r="22" spans="1:4" s="5" customFormat="1" ht="13.5" x14ac:dyDescent="0.25">
      <c r="A22" s="88" t="s">
        <v>121</v>
      </c>
      <c r="B22" s="405" t="s">
        <v>207</v>
      </c>
      <c r="C22" s="406"/>
      <c r="D22" s="130"/>
    </row>
    <row r="23" spans="1:4" s="5" customFormat="1" ht="13.5" x14ac:dyDescent="0.25">
      <c r="A23" s="88" t="s">
        <v>122</v>
      </c>
      <c r="B23" s="405" t="s">
        <v>208</v>
      </c>
      <c r="C23" s="406"/>
      <c r="D23" s="130"/>
    </row>
    <row r="24" spans="1:4" s="5" customFormat="1" ht="13.5" x14ac:dyDescent="0.25">
      <c r="A24" s="88" t="s">
        <v>123</v>
      </c>
      <c r="B24" s="405" t="s">
        <v>208</v>
      </c>
      <c r="C24" s="406"/>
      <c r="D24" s="130"/>
    </row>
    <row r="25" spans="1:4" s="5" customFormat="1" ht="13.5" x14ac:dyDescent="0.15">
      <c r="A25" s="223" t="s">
        <v>124</v>
      </c>
      <c r="B25" s="397" t="s">
        <v>204</v>
      </c>
      <c r="C25" s="398"/>
      <c r="D25" s="97">
        <f>SUM(D26:D27)</f>
        <v>15000000</v>
      </c>
    </row>
    <row r="26" spans="1:4" s="5" customFormat="1" ht="13.5" x14ac:dyDescent="0.15">
      <c r="A26" s="88" t="s">
        <v>125</v>
      </c>
      <c r="B26" s="405" t="s">
        <v>234</v>
      </c>
      <c r="C26" s="406"/>
      <c r="D26" s="96">
        <v>10000000</v>
      </c>
    </row>
    <row r="27" spans="1:4" s="5" customFormat="1" ht="13.5" x14ac:dyDescent="0.25">
      <c r="A27" s="88" t="s">
        <v>126</v>
      </c>
      <c r="B27" s="405" t="s">
        <v>233</v>
      </c>
      <c r="C27" s="406"/>
      <c r="D27" s="149">
        <v>5000000</v>
      </c>
    </row>
    <row r="28" spans="1:4" s="5" customFormat="1" ht="13.5" x14ac:dyDescent="0.15">
      <c r="A28" s="223" t="s">
        <v>127</v>
      </c>
      <c r="B28" s="397" t="s">
        <v>209</v>
      </c>
      <c r="C28" s="398"/>
      <c r="D28" s="96">
        <f>D29</f>
        <v>0</v>
      </c>
    </row>
    <row r="29" spans="1:4" s="5" customFormat="1" ht="13.5" x14ac:dyDescent="0.15">
      <c r="A29" s="88" t="s">
        <v>128</v>
      </c>
      <c r="B29" s="405" t="s">
        <v>210</v>
      </c>
      <c r="C29" s="406"/>
      <c r="D29" s="90"/>
    </row>
    <row r="30" spans="1:4" s="5" customFormat="1" ht="13.5" x14ac:dyDescent="0.15">
      <c r="A30" s="223" t="s">
        <v>129</v>
      </c>
      <c r="B30" s="397" t="s">
        <v>211</v>
      </c>
      <c r="C30" s="398"/>
      <c r="D30" s="97">
        <f>SUM(D31:D32)</f>
        <v>9093432</v>
      </c>
    </row>
    <row r="31" spans="1:4" s="5" customFormat="1" ht="13.5" x14ac:dyDescent="0.15">
      <c r="A31" s="88" t="s">
        <v>130</v>
      </c>
      <c r="B31" s="405" t="s">
        <v>212</v>
      </c>
      <c r="C31" s="406"/>
      <c r="D31" s="90"/>
    </row>
    <row r="32" spans="1:4" s="5" customFormat="1" ht="13.5" x14ac:dyDescent="0.15">
      <c r="A32" s="88" t="s">
        <v>132</v>
      </c>
      <c r="B32" s="405" t="s">
        <v>213</v>
      </c>
      <c r="C32" s="406"/>
      <c r="D32" s="96">
        <f>10000000-906568</f>
        <v>9093432</v>
      </c>
    </row>
    <row r="33" spans="1:4" s="5" customFormat="1" ht="13.5" x14ac:dyDescent="0.15">
      <c r="A33" s="88"/>
      <c r="B33" s="405"/>
      <c r="C33" s="406"/>
      <c r="D33" s="90"/>
    </row>
    <row r="34" spans="1:4" s="5" customFormat="1" ht="13.5" x14ac:dyDescent="0.15">
      <c r="A34" s="88"/>
      <c r="B34" s="405"/>
      <c r="C34" s="406"/>
      <c r="D34" s="90"/>
    </row>
    <row r="35" spans="1:4" s="5" customFormat="1" ht="11.25" x14ac:dyDescent="0.15">
      <c r="A35" s="17"/>
    </row>
    <row r="36" spans="1:4" s="5" customFormat="1" ht="11.25" x14ac:dyDescent="0.15"/>
    <row r="37" spans="1:4" s="5" customFormat="1" ht="13.5" customHeight="1" x14ac:dyDescent="0.15"/>
    <row r="38" spans="1:4" s="5" customFormat="1" ht="11.25" x14ac:dyDescent="0.15"/>
    <row r="39" spans="1:4" s="5" customFormat="1" ht="11.25" x14ac:dyDescent="0.15"/>
    <row r="40" spans="1:4" s="5" customFormat="1" ht="11.25" x14ac:dyDescent="0.15"/>
    <row r="41" spans="1:4" s="5" customFormat="1" ht="11.25" x14ac:dyDescent="0.15"/>
    <row r="42" spans="1:4" s="5" customFormat="1" ht="11.25" x14ac:dyDescent="0.15"/>
    <row r="43" spans="1:4" s="5" customFormat="1" ht="11.25" x14ac:dyDescent="0.15"/>
    <row r="44" spans="1:4" s="5" customFormat="1" ht="11.25" x14ac:dyDescent="0.15"/>
    <row r="45" spans="1:4" s="5" customFormat="1" ht="11.25" x14ac:dyDescent="0.15"/>
    <row r="46" spans="1:4" s="5" customFormat="1" ht="11.25" x14ac:dyDescent="0.15"/>
    <row r="47" spans="1:4" s="5" customFormat="1" ht="11.25" x14ac:dyDescent="0.15"/>
    <row r="48" spans="1:4" s="5" customFormat="1" ht="12" customHeight="1" x14ac:dyDescent="0.15"/>
    <row r="49" s="5" customFormat="1" ht="11.25" x14ac:dyDescent="0.15"/>
    <row r="50" s="5" customFormat="1" ht="11.25" x14ac:dyDescent="0.15"/>
    <row r="51" s="5" customFormat="1" ht="11.25" x14ac:dyDescent="0.15"/>
    <row r="52" s="5" customFormat="1" ht="11.25" x14ac:dyDescent="0.15"/>
    <row r="53" s="5" customFormat="1" ht="11.25" x14ac:dyDescent="0.15"/>
    <row r="54" s="5" customFormat="1" ht="11.25" x14ac:dyDescent="0.15"/>
    <row r="55" s="5" customFormat="1" ht="11.25" x14ac:dyDescent="0.15"/>
    <row r="56" s="5" customFormat="1" ht="11.25" x14ac:dyDescent="0.15"/>
    <row r="57" s="5" customFormat="1" ht="11.25" x14ac:dyDescent="0.15"/>
    <row r="58" s="5" customFormat="1" ht="11.25" x14ac:dyDescent="0.15"/>
    <row r="59" s="5" customFormat="1" ht="15" customHeight="1" x14ac:dyDescent="0.15"/>
    <row r="60" s="5" customFormat="1" ht="11.25" x14ac:dyDescent="0.15"/>
    <row r="61" s="5" customFormat="1" ht="11.25" x14ac:dyDescent="0.15"/>
    <row r="62" s="5" customFormat="1" ht="11.25" x14ac:dyDescent="0.15"/>
    <row r="63" s="5" customFormat="1" ht="11.25" x14ac:dyDescent="0.15"/>
    <row r="64" s="5" customFormat="1" ht="11.25" x14ac:dyDescent="0.15"/>
    <row r="65" s="5" customFormat="1" ht="11.25" x14ac:dyDescent="0.15"/>
    <row r="66" s="5" customFormat="1" ht="11.25" x14ac:dyDescent="0.15"/>
    <row r="67" s="5" customFormat="1" ht="11.25" x14ac:dyDescent="0.15"/>
    <row r="68" s="5" customFormat="1" ht="11.25" x14ac:dyDescent="0.15"/>
    <row r="69" s="5" customFormat="1" ht="11.25" x14ac:dyDescent="0.15"/>
    <row r="70" s="5" customFormat="1" ht="11.25" x14ac:dyDescent="0.15"/>
    <row r="71" s="5" customFormat="1" ht="11.25" x14ac:dyDescent="0.15"/>
    <row r="72" s="5" customFormat="1" ht="11.25" x14ac:dyDescent="0.15"/>
    <row r="73" s="5" customFormat="1" ht="11.25" x14ac:dyDescent="0.15"/>
    <row r="74" s="5" customFormat="1" ht="11.25" x14ac:dyDescent="0.15"/>
    <row r="75" s="5" customFormat="1" ht="11.25" x14ac:dyDescent="0.15"/>
    <row r="76" s="5" customFormat="1" ht="11.25" x14ac:dyDescent="0.15"/>
    <row r="77" s="5" customFormat="1" ht="11.25" x14ac:dyDescent="0.15"/>
    <row r="78" s="5" customFormat="1" ht="11.25" x14ac:dyDescent="0.15"/>
    <row r="79" s="5" customFormat="1" ht="11.25" x14ac:dyDescent="0.15"/>
    <row r="80" s="5" customFormat="1" ht="11.25" x14ac:dyDescent="0.15"/>
    <row r="81" s="5" customFormat="1" ht="11.25" x14ac:dyDescent="0.15"/>
    <row r="82" s="5" customFormat="1" ht="11.25" x14ac:dyDescent="0.15"/>
    <row r="83" s="5" customFormat="1" ht="11.25" x14ac:dyDescent="0.15"/>
    <row r="84" s="5" customFormat="1" ht="11.25" x14ac:dyDescent="0.15"/>
    <row r="85" s="5" customFormat="1" ht="11.25" x14ac:dyDescent="0.15"/>
    <row r="86" s="5" customFormat="1" ht="11.25" x14ac:dyDescent="0.15"/>
    <row r="87" s="5" customFormat="1" ht="11.25" x14ac:dyDescent="0.15"/>
    <row r="88" s="5" customFormat="1" ht="11.25" x14ac:dyDescent="0.15"/>
    <row r="89" s="5" customFormat="1" ht="11.25" x14ac:dyDescent="0.15"/>
    <row r="90" s="5" customFormat="1" ht="11.25" x14ac:dyDescent="0.15"/>
    <row r="91" s="5" customFormat="1" ht="11.25" x14ac:dyDescent="0.15"/>
    <row r="92" s="5" customFormat="1" ht="11.25" x14ac:dyDescent="0.15"/>
    <row r="93" s="5" customFormat="1" ht="11.25" x14ac:dyDescent="0.15"/>
    <row r="94" s="5" customFormat="1" ht="11.25" x14ac:dyDescent="0.15"/>
    <row r="95" s="5" customFormat="1" ht="11.25" x14ac:dyDescent="0.15"/>
    <row r="96" s="5" customFormat="1" ht="11.25" x14ac:dyDescent="0.15"/>
    <row r="97" s="5" customFormat="1" ht="11.25" x14ac:dyDescent="0.15"/>
    <row r="98" s="5" customFormat="1" ht="11.25" x14ac:dyDescent="0.15"/>
    <row r="99" s="5" customFormat="1" ht="11.25" x14ac:dyDescent="0.15"/>
    <row r="100" s="5" customFormat="1" ht="11.25" x14ac:dyDescent="0.15"/>
    <row r="101" s="5" customFormat="1" ht="11.25" x14ac:dyDescent="0.15"/>
    <row r="102" s="5" customFormat="1" ht="11.25" x14ac:dyDescent="0.15"/>
    <row r="103" s="5" customFormat="1" ht="11.25" x14ac:dyDescent="0.15"/>
    <row r="104" s="5" customFormat="1" ht="11.25" x14ac:dyDescent="0.15"/>
    <row r="105" s="5" customFormat="1" ht="11.25" x14ac:dyDescent="0.15"/>
    <row r="106" s="5" customFormat="1" ht="11.25" x14ac:dyDescent="0.15"/>
    <row r="107" s="5" customFormat="1" ht="11.25" x14ac:dyDescent="0.15"/>
    <row r="108" s="5" customFormat="1" ht="11.25" x14ac:dyDescent="0.15"/>
    <row r="109" s="5" customFormat="1" ht="11.25" x14ac:dyDescent="0.15"/>
    <row r="110" s="5" customFormat="1" ht="11.25" x14ac:dyDescent="0.15"/>
    <row r="111" s="5" customFormat="1" ht="11.25" x14ac:dyDescent="0.15"/>
    <row r="112" s="5" customFormat="1" ht="11.25" x14ac:dyDescent="0.15"/>
    <row r="113" s="5" customFormat="1" ht="11.25" x14ac:dyDescent="0.15"/>
    <row r="114" s="5" customFormat="1" ht="11.25" x14ac:dyDescent="0.15"/>
    <row r="115" s="5" customFormat="1" ht="11.25" x14ac:dyDescent="0.15"/>
    <row r="116" s="5" customFormat="1" ht="11.25" x14ac:dyDescent="0.15"/>
    <row r="117" s="5" customFormat="1" ht="11.25" x14ac:dyDescent="0.15"/>
    <row r="118" s="5" customFormat="1" ht="11.25" x14ac:dyDescent="0.15"/>
    <row r="119" s="5" customFormat="1" ht="11.25" x14ac:dyDescent="0.15"/>
    <row r="120" s="5" customFormat="1" ht="11.25" x14ac:dyDescent="0.15"/>
    <row r="121" s="5" customFormat="1" ht="11.25" x14ac:dyDescent="0.15"/>
    <row r="122" s="5" customFormat="1" ht="11.25" x14ac:dyDescent="0.15"/>
    <row r="123" s="5" customFormat="1" ht="11.25" x14ac:dyDescent="0.15"/>
    <row r="124" s="5" customFormat="1" ht="11.25" x14ac:dyDescent="0.15"/>
    <row r="125" s="5" customFormat="1" ht="11.25" x14ac:dyDescent="0.15"/>
    <row r="126" s="5" customFormat="1" ht="11.25" x14ac:dyDescent="0.15"/>
    <row r="127" s="5" customFormat="1" ht="11.25" x14ac:dyDescent="0.15"/>
    <row r="128" s="5" customFormat="1" ht="11.25" x14ac:dyDescent="0.15"/>
    <row r="129" s="5" customFormat="1" ht="11.25" x14ac:dyDescent="0.15"/>
    <row r="130" s="5" customFormat="1" ht="11.25" x14ac:dyDescent="0.15"/>
    <row r="131" s="5" customFormat="1" ht="11.25" x14ac:dyDescent="0.15"/>
    <row r="132" s="5" customFormat="1" ht="11.25" x14ac:dyDescent="0.15"/>
    <row r="133" s="5" customFormat="1" ht="11.25" x14ac:dyDescent="0.15"/>
    <row r="134" s="5" customFormat="1" ht="11.25" x14ac:dyDescent="0.15"/>
    <row r="135" s="5" customFormat="1" ht="11.25" x14ac:dyDescent="0.15"/>
    <row r="136" s="5" customFormat="1" ht="11.25" x14ac:dyDescent="0.15"/>
    <row r="137" s="5" customFormat="1" ht="11.25" x14ac:dyDescent="0.15"/>
    <row r="138" s="5" customFormat="1" ht="11.25" x14ac:dyDescent="0.15"/>
    <row r="139" s="5" customFormat="1" ht="11.25" x14ac:dyDescent="0.15"/>
    <row r="140" s="5" customFormat="1" ht="11.25" x14ac:dyDescent="0.15"/>
    <row r="141" s="5" customFormat="1" ht="11.25" x14ac:dyDescent="0.15"/>
    <row r="142" s="5" customFormat="1" ht="11.25" x14ac:dyDescent="0.15"/>
    <row r="143" s="5" customFormat="1" ht="11.25" x14ac:dyDescent="0.15"/>
    <row r="144" s="5" customFormat="1" ht="11.25" x14ac:dyDescent="0.15"/>
    <row r="145" s="5" customFormat="1" ht="11.25" x14ac:dyDescent="0.15"/>
    <row r="146" s="5" customFormat="1" ht="11.25" x14ac:dyDescent="0.15"/>
    <row r="147" s="5" customFormat="1" ht="11.25" x14ac:dyDescent="0.15"/>
    <row r="148" s="5" customFormat="1" ht="11.25" x14ac:dyDescent="0.15"/>
    <row r="149" s="5" customFormat="1" ht="11.25" x14ac:dyDescent="0.15"/>
    <row r="150" s="5" customFormat="1" ht="11.25" x14ac:dyDescent="0.15"/>
    <row r="151" s="5" customFormat="1" ht="11.25" x14ac:dyDescent="0.15"/>
    <row r="152" s="5" customFormat="1" ht="11.25" x14ac:dyDescent="0.15"/>
    <row r="153" s="5" customFormat="1" ht="11.25" x14ac:dyDescent="0.15"/>
    <row r="154" s="5" customFormat="1" ht="11.25" x14ac:dyDescent="0.15"/>
    <row r="155" s="5" customFormat="1" ht="11.25" x14ac:dyDescent="0.15"/>
    <row r="156" s="5" customFormat="1" ht="11.25" x14ac:dyDescent="0.15"/>
    <row r="157" s="5" customFormat="1" ht="11.25" x14ac:dyDescent="0.15"/>
    <row r="158" s="5" customFormat="1" ht="11.25" x14ac:dyDescent="0.15"/>
    <row r="159" s="5" customFormat="1" ht="11.25" x14ac:dyDescent="0.15"/>
    <row r="160" s="5" customFormat="1" ht="11.25" x14ac:dyDescent="0.15"/>
    <row r="161" s="5" customFormat="1" ht="11.25" x14ac:dyDescent="0.15"/>
    <row r="162" s="5" customFormat="1" ht="11.25" x14ac:dyDescent="0.15"/>
    <row r="163" s="5" customFormat="1" ht="11.25" x14ac:dyDescent="0.15"/>
    <row r="164" s="5" customFormat="1" ht="11.25" x14ac:dyDescent="0.15"/>
    <row r="165" s="5" customFormat="1" ht="11.25" x14ac:dyDescent="0.15"/>
    <row r="166" s="5" customFormat="1" ht="11.25" x14ac:dyDescent="0.15"/>
    <row r="167" s="5" customFormat="1" ht="11.25" x14ac:dyDescent="0.15"/>
    <row r="168" s="5" customFormat="1" ht="11.25" x14ac:dyDescent="0.15"/>
    <row r="169" s="5" customFormat="1" ht="11.25" x14ac:dyDescent="0.15"/>
    <row r="170" s="5" customFormat="1" ht="11.25" x14ac:dyDescent="0.15"/>
    <row r="171" s="5" customFormat="1" ht="11.25" x14ac:dyDescent="0.15"/>
    <row r="172" s="5" customFormat="1" ht="11.25" x14ac:dyDescent="0.15"/>
    <row r="173" s="5" customFormat="1" ht="11.25" x14ac:dyDescent="0.15"/>
    <row r="174" s="5" customFormat="1" ht="11.25" x14ac:dyDescent="0.15"/>
    <row r="175" s="5" customFormat="1" ht="11.25" x14ac:dyDescent="0.15"/>
    <row r="176" s="5" customFormat="1" ht="11.25" x14ac:dyDescent="0.15"/>
    <row r="177" s="5" customFormat="1" ht="11.25" x14ac:dyDescent="0.15"/>
    <row r="178" s="5" customFormat="1" ht="11.25" x14ac:dyDescent="0.15"/>
    <row r="179" s="5" customFormat="1" ht="11.25" x14ac:dyDescent="0.15"/>
    <row r="180" s="5" customFormat="1" ht="11.25" x14ac:dyDescent="0.15"/>
    <row r="181" s="5" customFormat="1" ht="11.25" x14ac:dyDescent="0.15"/>
    <row r="182" s="5" customFormat="1" ht="11.25" x14ac:dyDescent="0.15"/>
    <row r="183" s="5" customFormat="1" ht="11.25" x14ac:dyDescent="0.15"/>
    <row r="184" s="5" customFormat="1" ht="11.25" x14ac:dyDescent="0.15"/>
    <row r="185" s="5" customFormat="1" ht="11.25" x14ac:dyDescent="0.15"/>
    <row r="186" s="5" customFormat="1" ht="11.25" x14ac:dyDescent="0.15"/>
    <row r="187" s="5" customFormat="1" ht="11.25" x14ac:dyDescent="0.15"/>
    <row r="188" s="5" customFormat="1" ht="11.25" x14ac:dyDescent="0.15"/>
    <row r="189" s="5" customFormat="1" ht="11.25" x14ac:dyDescent="0.15"/>
    <row r="190" s="5" customFormat="1" ht="11.25" x14ac:dyDescent="0.15"/>
    <row r="191" s="5" customFormat="1" ht="11.25" x14ac:dyDescent="0.15"/>
    <row r="192" s="5" customFormat="1" ht="11.25" x14ac:dyDescent="0.15"/>
    <row r="193" s="5" customFormat="1" ht="11.25" x14ac:dyDescent="0.15"/>
    <row r="194" s="5" customFormat="1" ht="11.25" x14ac:dyDescent="0.15"/>
    <row r="195" s="5" customFormat="1" ht="11.25" x14ac:dyDescent="0.15"/>
    <row r="196" s="5" customFormat="1" ht="11.25" x14ac:dyDescent="0.15"/>
    <row r="197" s="5" customFormat="1" ht="11.25" x14ac:dyDescent="0.15"/>
    <row r="198" s="5" customFormat="1" ht="11.25" x14ac:dyDescent="0.15"/>
    <row r="199" s="5" customFormat="1" ht="11.25" x14ac:dyDescent="0.15"/>
    <row r="200" s="5" customFormat="1" ht="11.25" x14ac:dyDescent="0.15"/>
    <row r="201" s="5" customFormat="1" ht="11.25" x14ac:dyDescent="0.15"/>
    <row r="202" s="5" customFormat="1" ht="11.25" x14ac:dyDescent="0.15"/>
    <row r="203" s="5" customFormat="1" ht="11.25" x14ac:dyDescent="0.15"/>
    <row r="204" s="5" customFormat="1" ht="11.25" x14ac:dyDescent="0.15"/>
    <row r="205" s="5" customFormat="1" ht="11.25" x14ac:dyDescent="0.15"/>
    <row r="206" s="5" customFormat="1" ht="11.25" x14ac:dyDescent="0.15"/>
    <row r="207" s="5" customFormat="1" ht="11.25" x14ac:dyDescent="0.15"/>
    <row r="208" s="5" customFormat="1" ht="11.25" x14ac:dyDescent="0.15"/>
    <row r="209" s="5" customFormat="1" ht="11.25" x14ac:dyDescent="0.15"/>
    <row r="210" s="5" customFormat="1" ht="11.25" x14ac:dyDescent="0.15"/>
    <row r="211" s="5" customFormat="1" ht="11.25" x14ac:dyDescent="0.15"/>
    <row r="212" s="5" customFormat="1" ht="11.25" x14ac:dyDescent="0.15"/>
    <row r="213" s="5" customFormat="1" ht="11.25" x14ac:dyDescent="0.15"/>
    <row r="214" s="5" customFormat="1" ht="11.25" x14ac:dyDescent="0.15"/>
    <row r="215" s="5" customFormat="1" ht="11.25" x14ac:dyDescent="0.15"/>
    <row r="216" s="5" customFormat="1" ht="11.25" x14ac:dyDescent="0.15"/>
    <row r="217" s="5" customFormat="1" ht="11.25" x14ac:dyDescent="0.15"/>
    <row r="218" s="5" customFormat="1" ht="11.25" x14ac:dyDescent="0.15"/>
    <row r="219" s="5" customFormat="1" ht="11.25" x14ac:dyDescent="0.15"/>
    <row r="220" s="5" customFormat="1" ht="11.25" x14ac:dyDescent="0.15"/>
    <row r="221" s="5" customFormat="1" ht="11.25" x14ac:dyDescent="0.15"/>
    <row r="222" s="5" customFormat="1" ht="11.25" x14ac:dyDescent="0.15"/>
    <row r="223" s="5" customFormat="1" ht="11.25" x14ac:dyDescent="0.15"/>
    <row r="224" s="5" customFormat="1" ht="11.25" x14ac:dyDescent="0.15"/>
    <row r="225" s="5" customFormat="1" ht="11.25" x14ac:dyDescent="0.15"/>
    <row r="226" s="5" customFormat="1" ht="11.25" x14ac:dyDescent="0.15"/>
    <row r="227" s="5" customFormat="1" ht="11.25" x14ac:dyDescent="0.15"/>
    <row r="228" s="5" customFormat="1" ht="11.25" x14ac:dyDescent="0.15"/>
    <row r="229" s="5" customFormat="1" ht="11.25" x14ac:dyDescent="0.15"/>
    <row r="230" s="5" customFormat="1" ht="11.25" x14ac:dyDescent="0.15"/>
    <row r="231" s="5" customFormat="1" ht="11.25" x14ac:dyDescent="0.15"/>
    <row r="232" s="5" customFormat="1" ht="11.25" x14ac:dyDescent="0.15"/>
    <row r="233" s="5" customFormat="1" ht="11.25" x14ac:dyDescent="0.15"/>
    <row r="234" s="5" customFormat="1" ht="11.25" x14ac:dyDescent="0.15"/>
    <row r="235" s="5" customFormat="1" ht="11.25" x14ac:dyDescent="0.15"/>
    <row r="236" s="5" customFormat="1" ht="11.25" x14ac:dyDescent="0.15"/>
    <row r="237" s="5" customFormat="1" ht="11.25" x14ac:dyDescent="0.15"/>
    <row r="238" s="5" customFormat="1" ht="11.25" x14ac:dyDescent="0.15"/>
    <row r="239" s="5" customFormat="1" ht="11.25" x14ac:dyDescent="0.15"/>
    <row r="240" s="5" customFormat="1" ht="11.25" x14ac:dyDescent="0.15"/>
    <row r="241" s="5" customFormat="1" ht="11.25" x14ac:dyDescent="0.15"/>
    <row r="242" s="5" customFormat="1" ht="11.25" x14ac:dyDescent="0.15"/>
    <row r="243" s="5" customFormat="1" ht="11.25" x14ac:dyDescent="0.15"/>
    <row r="244" s="5" customFormat="1" ht="11.25" x14ac:dyDescent="0.15"/>
    <row r="245" s="5" customFormat="1" ht="11.25" x14ac:dyDescent="0.15"/>
    <row r="246" s="5" customFormat="1" ht="11.25" x14ac:dyDescent="0.15"/>
    <row r="247" s="5" customFormat="1" ht="11.25" x14ac:dyDescent="0.15"/>
    <row r="248" s="5" customFormat="1" ht="11.25" x14ac:dyDescent="0.15"/>
    <row r="249" s="5" customFormat="1" ht="11.25" x14ac:dyDescent="0.15"/>
    <row r="250" s="5" customFormat="1" ht="11.25" x14ac:dyDescent="0.15"/>
    <row r="251" s="5" customFormat="1" ht="11.25" x14ac:dyDescent="0.15"/>
    <row r="252" s="5" customFormat="1" ht="11.25" x14ac:dyDescent="0.15"/>
    <row r="253" s="5" customFormat="1" ht="11.25" x14ac:dyDescent="0.15"/>
    <row r="254" s="5" customFormat="1" ht="11.25" x14ac:dyDescent="0.15"/>
    <row r="255" s="5" customFormat="1" ht="11.25" x14ac:dyDescent="0.15"/>
    <row r="256" s="5" customFormat="1" ht="11.25" x14ac:dyDescent="0.15"/>
    <row r="257" s="5" customFormat="1" ht="11.25" x14ac:dyDescent="0.15"/>
    <row r="258" s="5" customFormat="1" ht="11.25" x14ac:dyDescent="0.15"/>
    <row r="259" s="5" customFormat="1" ht="11.25" x14ac:dyDescent="0.15"/>
    <row r="260" s="5" customFormat="1" ht="11.25" x14ac:dyDescent="0.15"/>
    <row r="261" s="5" customFormat="1" ht="11.25" x14ac:dyDescent="0.15"/>
    <row r="262" s="5" customFormat="1" ht="11.25" x14ac:dyDescent="0.15"/>
    <row r="263" s="5" customFormat="1" ht="11.25" x14ac:dyDescent="0.15"/>
    <row r="264" s="5" customFormat="1" ht="11.25" x14ac:dyDescent="0.15"/>
    <row r="265" s="5" customFormat="1" ht="11.25" x14ac:dyDescent="0.15"/>
    <row r="266" s="5" customFormat="1" ht="11.25" x14ac:dyDescent="0.15"/>
    <row r="267" s="5" customFormat="1" ht="11.25" x14ac:dyDescent="0.15"/>
    <row r="268" s="5" customFormat="1" ht="11.25" x14ac:dyDescent="0.15"/>
    <row r="269" s="5" customFormat="1" ht="11.25" x14ac:dyDescent="0.15"/>
    <row r="270" s="5" customFormat="1" ht="11.25" x14ac:dyDescent="0.15"/>
    <row r="271" s="5" customFormat="1" ht="11.25" x14ac:dyDescent="0.15"/>
    <row r="272" s="5" customFormat="1" ht="11.25" x14ac:dyDescent="0.15"/>
    <row r="273" s="5" customFormat="1" ht="11.25" x14ac:dyDescent="0.15"/>
    <row r="274" s="5" customFormat="1" ht="11.25" x14ac:dyDescent="0.15"/>
    <row r="275" s="5" customFormat="1" ht="11.25" x14ac:dyDescent="0.15"/>
    <row r="276" s="5" customFormat="1" ht="11.25" x14ac:dyDescent="0.15"/>
    <row r="277" s="5" customFormat="1" ht="11.25" x14ac:dyDescent="0.15"/>
    <row r="278" s="5" customFormat="1" ht="11.25" x14ac:dyDescent="0.15"/>
    <row r="279" s="5" customFormat="1" ht="11.25" x14ac:dyDescent="0.15"/>
    <row r="280" s="5" customFormat="1" ht="11.25" x14ac:dyDescent="0.15"/>
    <row r="281" s="5" customFormat="1" ht="11.25" x14ac:dyDescent="0.15"/>
    <row r="282" s="5" customFormat="1" ht="11.25" x14ac:dyDescent="0.15"/>
    <row r="283" s="5" customFormat="1" ht="11.25" x14ac:dyDescent="0.15"/>
    <row r="284" s="5" customFormat="1" ht="11.25" x14ac:dyDescent="0.15"/>
    <row r="285" s="5" customFormat="1" ht="11.25" x14ac:dyDescent="0.15"/>
    <row r="286" s="5" customFormat="1" ht="11.25" x14ac:dyDescent="0.15"/>
    <row r="287" s="5" customFormat="1" ht="11.25" x14ac:dyDescent="0.15"/>
    <row r="288" s="5" customFormat="1" ht="11.25" x14ac:dyDescent="0.15"/>
    <row r="289" s="5" customFormat="1" ht="11.25" x14ac:dyDescent="0.15"/>
    <row r="290" s="5" customFormat="1" ht="11.25" x14ac:dyDescent="0.15"/>
    <row r="291" s="5" customFormat="1" ht="11.25" x14ac:dyDescent="0.15"/>
    <row r="292" s="5" customFormat="1" ht="11.25" x14ac:dyDescent="0.15"/>
    <row r="293" s="5" customFormat="1" ht="11.25" x14ac:dyDescent="0.15"/>
    <row r="294" s="5" customFormat="1" ht="11.25" x14ac:dyDescent="0.15"/>
    <row r="295" s="5" customFormat="1" ht="11.25" x14ac:dyDescent="0.15"/>
    <row r="296" s="5" customFormat="1" ht="11.25" x14ac:dyDescent="0.15"/>
    <row r="297" s="5" customFormat="1" ht="11.25" x14ac:dyDescent="0.15"/>
    <row r="298" s="5" customFormat="1" ht="11.25" x14ac:dyDescent="0.15"/>
    <row r="299" s="5" customFormat="1" ht="11.25" x14ac:dyDescent="0.15"/>
    <row r="300" s="5" customFormat="1" ht="11.25" x14ac:dyDescent="0.15"/>
    <row r="301" s="5" customFormat="1" ht="11.25" x14ac:dyDescent="0.15"/>
    <row r="302" s="5" customFormat="1" ht="11.25" x14ac:dyDescent="0.15"/>
    <row r="303" s="5" customFormat="1" ht="11.25" x14ac:dyDescent="0.15"/>
    <row r="304" s="5" customFormat="1" ht="11.25" x14ac:dyDescent="0.15"/>
    <row r="305" s="5" customFormat="1" ht="11.25" x14ac:dyDescent="0.15"/>
    <row r="306" s="5" customFormat="1" ht="11.25" x14ac:dyDescent="0.15"/>
    <row r="307" s="5" customFormat="1" ht="11.25" x14ac:dyDescent="0.15"/>
    <row r="308" s="5" customFormat="1" ht="11.25" x14ac:dyDescent="0.15"/>
    <row r="309" s="5" customFormat="1" ht="11.25" x14ac:dyDescent="0.15"/>
    <row r="310" s="5" customFormat="1" ht="11.25" x14ac:dyDescent="0.15"/>
    <row r="311" s="5" customFormat="1" ht="11.25" x14ac:dyDescent="0.15"/>
    <row r="312" s="5" customFormat="1" ht="11.25" x14ac:dyDescent="0.15"/>
    <row r="313" s="5" customFormat="1" ht="11.25" x14ac:dyDescent="0.15"/>
    <row r="314" s="5" customFormat="1" ht="11.25" x14ac:dyDescent="0.15"/>
    <row r="315" s="5" customFormat="1" ht="11.25" x14ac:dyDescent="0.15"/>
    <row r="316" s="5" customFormat="1" ht="11.25" x14ac:dyDescent="0.15"/>
    <row r="317" s="5" customFormat="1" ht="11.25" x14ac:dyDescent="0.15"/>
    <row r="318" s="5" customFormat="1" ht="11.25" x14ac:dyDescent="0.15"/>
    <row r="319" s="5" customFormat="1" ht="11.25" x14ac:dyDescent="0.15"/>
    <row r="320" s="5" customFormat="1" ht="11.25" x14ac:dyDescent="0.15"/>
    <row r="321" s="5" customFormat="1" ht="11.25" x14ac:dyDescent="0.15"/>
    <row r="322" s="5" customFormat="1" ht="11.25" x14ac:dyDescent="0.15"/>
    <row r="323" s="5" customFormat="1" ht="11.25" x14ac:dyDescent="0.15"/>
    <row r="324" s="5" customFormat="1" ht="11.25" x14ac:dyDescent="0.15"/>
    <row r="325" s="5" customFormat="1" ht="11.25" x14ac:dyDescent="0.15"/>
    <row r="326" s="5" customFormat="1" ht="11.25" x14ac:dyDescent="0.15"/>
    <row r="327" s="5" customFormat="1" ht="11.25" x14ac:dyDescent="0.15"/>
    <row r="328" s="5" customFormat="1" ht="11.25" x14ac:dyDescent="0.15"/>
    <row r="329" s="5" customFormat="1" ht="11.25" x14ac:dyDescent="0.15"/>
    <row r="330" s="5" customFormat="1" ht="11.25" x14ac:dyDescent="0.15"/>
    <row r="331" s="5" customFormat="1" ht="11.25" x14ac:dyDescent="0.15"/>
    <row r="332" s="5" customFormat="1" ht="11.25" x14ac:dyDescent="0.15"/>
    <row r="333" s="5" customFormat="1" ht="11.25" x14ac:dyDescent="0.15"/>
    <row r="334" s="5" customFormat="1" ht="11.25" x14ac:dyDescent="0.15"/>
    <row r="335" s="5" customFormat="1" ht="11.25" x14ac:dyDescent="0.15"/>
    <row r="336" s="5" customFormat="1" ht="11.25" x14ac:dyDescent="0.15"/>
    <row r="337" s="5" customFormat="1" ht="11.25" x14ac:dyDescent="0.15"/>
    <row r="338" s="5" customFormat="1" ht="11.25" x14ac:dyDescent="0.15"/>
    <row r="339" s="5" customFormat="1" ht="11.25" x14ac:dyDescent="0.15"/>
    <row r="340" s="5" customFormat="1" ht="11.25" x14ac:dyDescent="0.15"/>
    <row r="341" s="5" customFormat="1" ht="11.25" x14ac:dyDescent="0.15"/>
    <row r="342" s="5" customFormat="1" ht="11.25" x14ac:dyDescent="0.15"/>
    <row r="343" s="5" customFormat="1" ht="11.25" x14ac:dyDescent="0.15"/>
    <row r="344" s="5" customFormat="1" ht="11.25" x14ac:dyDescent="0.15"/>
    <row r="345" s="5" customFormat="1" ht="11.25" x14ac:dyDescent="0.15"/>
    <row r="346" s="5" customFormat="1" ht="11.25" x14ac:dyDescent="0.15"/>
    <row r="347" s="5" customFormat="1" ht="11.25" x14ac:dyDescent="0.15"/>
    <row r="348" s="5" customFormat="1" ht="11.25" x14ac:dyDescent="0.15"/>
    <row r="349" s="5" customFormat="1" ht="11.25" x14ac:dyDescent="0.15"/>
    <row r="350" s="5" customFormat="1" ht="11.25" x14ac:dyDescent="0.15"/>
    <row r="351" s="5" customFormat="1" ht="11.25" x14ac:dyDescent="0.15"/>
    <row r="352" s="5" customFormat="1" ht="11.25" x14ac:dyDescent="0.15"/>
    <row r="353" s="5" customFormat="1" ht="11.25" x14ac:dyDescent="0.15"/>
    <row r="354" s="5" customFormat="1" ht="11.25" x14ac:dyDescent="0.15"/>
    <row r="355" s="5" customFormat="1" ht="11.25" x14ac:dyDescent="0.15"/>
    <row r="356" s="5" customFormat="1" ht="11.25" x14ac:dyDescent="0.15"/>
    <row r="357" s="5" customFormat="1" ht="11.25" x14ac:dyDescent="0.15"/>
    <row r="358" s="5" customFormat="1" ht="11.25" x14ac:dyDescent="0.15"/>
    <row r="359" s="5" customFormat="1" ht="11.25" x14ac:dyDescent="0.15"/>
    <row r="360" s="5" customFormat="1" ht="11.25" x14ac:dyDescent="0.15"/>
    <row r="361" s="5" customFormat="1" ht="11.25" x14ac:dyDescent="0.15"/>
  </sheetData>
  <mergeCells count="41">
    <mergeCell ref="I1:J1"/>
    <mergeCell ref="I2:J2"/>
    <mergeCell ref="I3:J3"/>
    <mergeCell ref="I4:J4"/>
    <mergeCell ref="I5:J5"/>
    <mergeCell ref="I8:J8"/>
    <mergeCell ref="C6:D6"/>
    <mergeCell ref="E6:H6"/>
    <mergeCell ref="I6:J6"/>
    <mergeCell ref="C7:D7"/>
    <mergeCell ref="E7:H7"/>
    <mergeCell ref="I7:J7"/>
    <mergeCell ref="B32:C32"/>
    <mergeCell ref="B34:C34"/>
    <mergeCell ref="B33:C33"/>
    <mergeCell ref="A1:B8"/>
    <mergeCell ref="C1:H5"/>
    <mergeCell ref="C8:D8"/>
    <mergeCell ref="E8:H8"/>
    <mergeCell ref="B31:C31"/>
    <mergeCell ref="B21:C21"/>
    <mergeCell ref="B22:C22"/>
    <mergeCell ref="B23:C23"/>
    <mergeCell ref="B24:C24"/>
    <mergeCell ref="B25:C25"/>
    <mergeCell ref="B28:C28"/>
    <mergeCell ref="B29:C29"/>
    <mergeCell ref="B26:C26"/>
    <mergeCell ref="B30:C30"/>
    <mergeCell ref="B27:C27"/>
    <mergeCell ref="A9:B9"/>
    <mergeCell ref="H9:I9"/>
    <mergeCell ref="A10:B10"/>
    <mergeCell ref="A11:B11"/>
    <mergeCell ref="B15:C15"/>
    <mergeCell ref="B16:C16"/>
    <mergeCell ref="B19:C19"/>
    <mergeCell ref="B20:C20"/>
    <mergeCell ref="A12:B12"/>
    <mergeCell ref="B17:C17"/>
    <mergeCell ref="B18:C1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opLeftCell="B8" zoomScale="115" workbookViewId="0">
      <selection activeCell="O49" sqref="O49"/>
    </sheetView>
  </sheetViews>
  <sheetFormatPr baseColWidth="10" defaultRowHeight="10.5" x14ac:dyDescent="0.15"/>
  <cols>
    <col min="1" max="1" width="7" style="19" customWidth="1"/>
    <col min="2" max="2" width="18.7109375" style="19" customWidth="1"/>
    <col min="3" max="3" width="11.28515625" style="19" customWidth="1"/>
    <col min="4" max="4" width="9.28515625" style="19" customWidth="1"/>
    <col min="5" max="5" width="8.7109375" style="19" customWidth="1"/>
    <col min="6" max="6" width="9.140625" style="19" customWidth="1"/>
    <col min="7" max="7" width="9.28515625" style="19" customWidth="1"/>
    <col min="8" max="8" width="9.5703125" style="19" customWidth="1"/>
    <col min="9" max="9" width="9.42578125" style="19" customWidth="1"/>
    <col min="10" max="10" width="9.85546875" style="19" customWidth="1"/>
    <col min="11" max="11" width="9.5703125" style="19" customWidth="1"/>
    <col min="12" max="12" width="9.28515625" style="19" customWidth="1"/>
    <col min="13" max="13" width="9.42578125" style="19" customWidth="1"/>
    <col min="14" max="14" width="9.5703125" style="19" customWidth="1"/>
    <col min="15" max="15" width="11" style="19" customWidth="1"/>
    <col min="16" max="16" width="10.85546875" style="19" customWidth="1"/>
    <col min="17" max="17" width="10.140625" style="19" customWidth="1"/>
    <col min="18" max="16384" width="11.42578125" style="19"/>
  </cols>
  <sheetData>
    <row r="1" spans="1:24" ht="11.25" customHeight="1" x14ac:dyDescent="0.15">
      <c r="A1" s="356"/>
      <c r="B1" s="357"/>
      <c r="C1" s="321" t="s">
        <v>170</v>
      </c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50" t="s">
        <v>159</v>
      </c>
      <c r="O1" s="350"/>
      <c r="P1" s="351"/>
    </row>
    <row r="2" spans="1:24" ht="12.75" customHeight="1" x14ac:dyDescent="0.15">
      <c r="A2" s="358"/>
      <c r="B2" s="359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52" t="s">
        <v>160</v>
      </c>
      <c r="O2" s="352"/>
      <c r="P2" s="353"/>
    </row>
    <row r="3" spans="1:24" ht="12.75" customHeight="1" x14ac:dyDescent="0.15">
      <c r="A3" s="358"/>
      <c r="B3" s="359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52" t="s">
        <v>161</v>
      </c>
      <c r="O3" s="352"/>
      <c r="P3" s="353"/>
    </row>
    <row r="4" spans="1:24" ht="11.25" customHeight="1" x14ac:dyDescent="0.15">
      <c r="A4" s="358"/>
      <c r="B4" s="359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52" t="s">
        <v>171</v>
      </c>
      <c r="O4" s="352"/>
      <c r="P4" s="353"/>
    </row>
    <row r="5" spans="1:24" ht="10.5" customHeight="1" x14ac:dyDescent="0.15">
      <c r="A5" s="358"/>
      <c r="B5" s="359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54" t="s">
        <v>148</v>
      </c>
      <c r="O5" s="354"/>
      <c r="P5" s="355"/>
    </row>
    <row r="6" spans="1:24" ht="15" customHeight="1" x14ac:dyDescent="0.15">
      <c r="A6" s="358"/>
      <c r="B6" s="359"/>
      <c r="C6" s="346" t="s">
        <v>162</v>
      </c>
      <c r="D6" s="346"/>
      <c r="E6" s="346"/>
      <c r="F6" s="346"/>
      <c r="G6" s="346"/>
      <c r="H6" s="346" t="s">
        <v>163</v>
      </c>
      <c r="I6" s="346"/>
      <c r="J6" s="346"/>
      <c r="K6" s="346"/>
      <c r="L6" s="346"/>
      <c r="M6" s="346" t="s">
        <v>164</v>
      </c>
      <c r="N6" s="346"/>
      <c r="O6" s="346"/>
      <c r="P6" s="347"/>
    </row>
    <row r="7" spans="1:24" ht="11.25" customHeight="1" x14ac:dyDescent="0.15">
      <c r="A7" s="358"/>
      <c r="B7" s="359"/>
      <c r="C7" s="428" t="s">
        <v>165</v>
      </c>
      <c r="D7" s="428"/>
      <c r="E7" s="428"/>
      <c r="F7" s="428"/>
      <c r="G7" s="428"/>
      <c r="H7" s="346" t="s">
        <v>166</v>
      </c>
      <c r="I7" s="346"/>
      <c r="J7" s="346"/>
      <c r="K7" s="346"/>
      <c r="L7" s="346"/>
      <c r="M7" s="346" t="s">
        <v>168</v>
      </c>
      <c r="N7" s="346"/>
      <c r="O7" s="346"/>
      <c r="P7" s="347"/>
    </row>
    <row r="8" spans="1:24" ht="13.5" customHeight="1" x14ac:dyDescent="0.15">
      <c r="A8" s="360"/>
      <c r="B8" s="361"/>
      <c r="C8" s="429"/>
      <c r="D8" s="429"/>
      <c r="E8" s="429"/>
      <c r="F8" s="429"/>
      <c r="G8" s="429"/>
      <c r="H8" s="335" t="s">
        <v>167</v>
      </c>
      <c r="I8" s="335"/>
      <c r="J8" s="335"/>
      <c r="K8" s="335"/>
      <c r="L8" s="335"/>
      <c r="M8" s="335" t="s">
        <v>169</v>
      </c>
      <c r="N8" s="335"/>
      <c r="O8" s="335"/>
      <c r="P8" s="336"/>
    </row>
    <row r="9" spans="1:24" ht="12.75" customHeight="1" thickBot="1" x14ac:dyDescent="0.25">
      <c r="A9" s="426" t="s">
        <v>120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4"/>
      <c r="R9" s="44"/>
      <c r="S9" s="44"/>
      <c r="T9" s="44"/>
      <c r="U9" s="44"/>
      <c r="V9" s="44"/>
      <c r="W9" s="44"/>
      <c r="X9" s="44"/>
    </row>
    <row r="10" spans="1:24" ht="3" hidden="1" customHeight="1" thickBot="1" x14ac:dyDescent="0.3">
      <c r="A10" s="132"/>
      <c r="B10" s="133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5"/>
      <c r="Q10" s="40"/>
      <c r="R10" s="44"/>
      <c r="S10" s="38"/>
      <c r="T10" s="44"/>
      <c r="U10" s="44"/>
      <c r="V10" s="40"/>
      <c r="W10" s="44"/>
      <c r="X10" s="38"/>
    </row>
    <row r="11" spans="1:24" ht="13.5" thickBot="1" x14ac:dyDescent="0.3">
      <c r="A11" s="417"/>
      <c r="B11" s="419" t="s">
        <v>27</v>
      </c>
      <c r="C11" s="421" t="s">
        <v>134</v>
      </c>
      <c r="D11" s="423" t="s">
        <v>53</v>
      </c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5"/>
      <c r="P11" s="419" t="s">
        <v>30</v>
      </c>
    </row>
    <row r="12" spans="1:24" ht="13.5" thickBot="1" x14ac:dyDescent="0.3">
      <c r="A12" s="418"/>
      <c r="B12" s="420"/>
      <c r="C12" s="422"/>
      <c r="D12" s="136" t="s">
        <v>55</v>
      </c>
      <c r="E12" s="137" t="s">
        <v>56</v>
      </c>
      <c r="F12" s="137" t="s">
        <v>57</v>
      </c>
      <c r="G12" s="137" t="s">
        <v>58</v>
      </c>
      <c r="H12" s="137" t="s">
        <v>59</v>
      </c>
      <c r="I12" s="137" t="s">
        <v>60</v>
      </c>
      <c r="J12" s="137" t="s">
        <v>61</v>
      </c>
      <c r="K12" s="137" t="s">
        <v>62</v>
      </c>
      <c r="L12" s="137" t="s">
        <v>63</v>
      </c>
      <c r="M12" s="137" t="s">
        <v>64</v>
      </c>
      <c r="N12" s="137" t="s">
        <v>65</v>
      </c>
      <c r="O12" s="138" t="s">
        <v>66</v>
      </c>
      <c r="P12" s="427"/>
      <c r="Q12" s="42"/>
      <c r="R12" s="42"/>
      <c r="S12" s="42"/>
      <c r="T12" s="41"/>
      <c r="U12" s="41"/>
      <c r="V12" s="43"/>
      <c r="W12" s="41"/>
      <c r="X12" s="41"/>
    </row>
    <row r="13" spans="1:24" ht="12.75" x14ac:dyDescent="0.25">
      <c r="A13" s="139">
        <v>1000</v>
      </c>
      <c r="B13" s="156" t="s">
        <v>67</v>
      </c>
      <c r="C13" s="140">
        <f>SUM(C14:C15)</f>
        <v>163943456.0400002</v>
      </c>
      <c r="D13" s="140">
        <f t="shared" ref="D13:P13" si="0">SUM(D14:D15)</f>
        <v>18240663.840000033</v>
      </c>
      <c r="E13" s="140">
        <f t="shared" si="0"/>
        <v>20649706.840000033</v>
      </c>
      <c r="F13" s="140">
        <f t="shared" si="0"/>
        <v>20649706.840000033</v>
      </c>
      <c r="G13" s="140">
        <f t="shared" si="0"/>
        <v>27649706.840000033</v>
      </c>
      <c r="H13" s="140">
        <f t="shared" si="0"/>
        <v>27649706.840000033</v>
      </c>
      <c r="I13" s="140">
        <f t="shared" si="0"/>
        <v>27649706.840000033</v>
      </c>
      <c r="J13" s="140">
        <f t="shared" si="0"/>
        <v>9409043</v>
      </c>
      <c r="K13" s="140">
        <f t="shared" si="0"/>
        <v>2409043</v>
      </c>
      <c r="L13" s="140">
        <f t="shared" si="0"/>
        <v>2409043</v>
      </c>
      <c r="M13" s="140">
        <f t="shared" si="0"/>
        <v>2409043</v>
      </c>
      <c r="N13" s="140">
        <f t="shared" si="0"/>
        <v>2409043</v>
      </c>
      <c r="O13" s="140">
        <f t="shared" si="0"/>
        <v>2409043</v>
      </c>
      <c r="P13" s="140">
        <f t="shared" si="0"/>
        <v>163943456.0400002</v>
      </c>
    </row>
    <row r="14" spans="1:24" ht="12.75" x14ac:dyDescent="0.25">
      <c r="A14" s="143">
        <v>1001</v>
      </c>
      <c r="B14" s="156" t="s">
        <v>68</v>
      </c>
      <c r="C14" s="144">
        <f>'POA-02'!J20</f>
        <v>54499473</v>
      </c>
      <c r="D14" s="145"/>
      <c r="E14" s="145">
        <f>'POA-02'!J18/11</f>
        <v>2409043</v>
      </c>
      <c r="F14" s="145">
        <f>'POA-02'!J18/11</f>
        <v>2409043</v>
      </c>
      <c r="G14" s="141">
        <f>'POA-02'!J18/11+'POA-02'!J19/4</f>
        <v>9409043</v>
      </c>
      <c r="H14" s="141">
        <f>'POA-02'!J18/11+'POA-02'!J19/4</f>
        <v>9409043</v>
      </c>
      <c r="I14" s="141">
        <f>'POA-02'!J18/11+'POA-02'!J19/4</f>
        <v>9409043</v>
      </c>
      <c r="J14" s="141">
        <f>'POA-02'!J18/11+'POA-02'!J19/4</f>
        <v>9409043</v>
      </c>
      <c r="K14" s="141">
        <f>'POA-02'!J18/11</f>
        <v>2409043</v>
      </c>
      <c r="L14" s="141">
        <f>'POA-02'!J18/11</f>
        <v>2409043</v>
      </c>
      <c r="M14" s="141">
        <f>'POA-02'!J18/11</f>
        <v>2409043</v>
      </c>
      <c r="N14" s="141">
        <f>'POA-02'!J18/11</f>
        <v>2409043</v>
      </c>
      <c r="O14" s="141">
        <f>'POA-02'!J18/11</f>
        <v>2409043</v>
      </c>
      <c r="P14" s="142">
        <f>SUM(D14:O14)</f>
        <v>54499473</v>
      </c>
      <c r="Q14" s="42"/>
      <c r="R14" s="42"/>
      <c r="S14" s="42"/>
      <c r="T14" s="41"/>
      <c r="U14" s="41"/>
      <c r="V14" s="43"/>
      <c r="W14" s="41"/>
      <c r="X14" s="41"/>
    </row>
    <row r="15" spans="1:24" ht="12.75" x14ac:dyDescent="0.25">
      <c r="A15" s="143">
        <v>1002</v>
      </c>
      <c r="B15" s="156" t="s">
        <v>69</v>
      </c>
      <c r="C15" s="145">
        <f>'POA-02'!J26</f>
        <v>109443983.0400002</v>
      </c>
      <c r="D15" s="205">
        <f>'POA-02'!J26/6</f>
        <v>18240663.840000033</v>
      </c>
      <c r="E15" s="205">
        <f>'POA-02'!J26/6</f>
        <v>18240663.840000033</v>
      </c>
      <c r="F15" s="205">
        <f>'POA-02'!J26/6</f>
        <v>18240663.840000033</v>
      </c>
      <c r="G15" s="205">
        <f>'POA-02'!J26/6</f>
        <v>18240663.840000033</v>
      </c>
      <c r="H15" s="205">
        <f>'POA-02'!J26/6</f>
        <v>18240663.840000033</v>
      </c>
      <c r="I15" s="205">
        <f>'POA-02'!J26/6</f>
        <v>18240663.840000033</v>
      </c>
      <c r="J15" s="205"/>
      <c r="K15" s="205"/>
      <c r="L15" s="205"/>
      <c r="M15" s="205"/>
      <c r="N15" s="205"/>
      <c r="O15" s="146"/>
      <c r="P15" s="142">
        <f>SUM(D15:O15)</f>
        <v>109443983.0400002</v>
      </c>
    </row>
    <row r="16" spans="1:24" ht="12.75" x14ac:dyDescent="0.25">
      <c r="A16" s="147">
        <v>2000</v>
      </c>
      <c r="B16" s="156" t="s">
        <v>70</v>
      </c>
      <c r="C16" s="142">
        <f>'POA-06'!D16</f>
        <v>24093432</v>
      </c>
      <c r="D16" s="142">
        <f t="shared" ref="D16:P16" si="1">+D17+D18+D22+D23+D27+D30+D34+D35+D36+D37+D38+D39+D40+D41+D42+D45+D46</f>
        <v>2007786</v>
      </c>
      <c r="E16" s="142">
        <f t="shared" si="1"/>
        <v>2007786</v>
      </c>
      <c r="F16" s="142">
        <f>+F17+F18+F22+F23+F27+F30+F34+F35+F36+F37+F38+F39+F40+F41+F42+F45+F46</f>
        <v>2007786</v>
      </c>
      <c r="G16" s="142">
        <f t="shared" si="1"/>
        <v>2007786</v>
      </c>
      <c r="H16" s="142">
        <f t="shared" si="1"/>
        <v>2007786</v>
      </c>
      <c r="I16" s="142">
        <f t="shared" si="1"/>
        <v>2007786</v>
      </c>
      <c r="J16" s="142">
        <f t="shared" si="1"/>
        <v>2007786</v>
      </c>
      <c r="K16" s="142">
        <f t="shared" si="1"/>
        <v>2007786</v>
      </c>
      <c r="L16" s="142">
        <f t="shared" si="1"/>
        <v>2007786</v>
      </c>
      <c r="M16" s="142">
        <f t="shared" si="1"/>
        <v>2007786</v>
      </c>
      <c r="N16" s="142">
        <f t="shared" si="1"/>
        <v>2007786</v>
      </c>
      <c r="O16" s="142">
        <f t="shared" si="1"/>
        <v>2007786</v>
      </c>
      <c r="P16" s="142">
        <f t="shared" si="1"/>
        <v>24093432</v>
      </c>
      <c r="Q16" s="42"/>
      <c r="R16" s="42"/>
      <c r="S16" s="42"/>
      <c r="T16" s="41"/>
      <c r="U16" s="41"/>
      <c r="V16" s="43"/>
      <c r="W16" s="41"/>
      <c r="X16" s="41"/>
    </row>
    <row r="17" spans="1:24" ht="12.75" x14ac:dyDescent="0.25">
      <c r="A17" s="143">
        <v>2001</v>
      </c>
      <c r="B17" s="156" t="s">
        <v>71</v>
      </c>
      <c r="C17" s="145">
        <f>'POA-04'!H24</f>
        <v>0</v>
      </c>
      <c r="D17" s="145">
        <v>0</v>
      </c>
      <c r="E17" s="145"/>
      <c r="F17" s="145"/>
      <c r="G17" s="145">
        <f>+C17</f>
        <v>0</v>
      </c>
      <c r="H17" s="145">
        <v>0</v>
      </c>
      <c r="I17" s="145"/>
      <c r="J17" s="145">
        <v>0</v>
      </c>
      <c r="K17" s="145">
        <v>0</v>
      </c>
      <c r="L17" s="145">
        <v>0</v>
      </c>
      <c r="M17" s="145">
        <v>0</v>
      </c>
      <c r="N17" s="145">
        <v>0</v>
      </c>
      <c r="O17" s="145">
        <v>0</v>
      </c>
      <c r="P17" s="142">
        <f t="shared" ref="P17:P51" si="2">SUM(D17:O17)</f>
        <v>0</v>
      </c>
    </row>
    <row r="18" spans="1:24" ht="12.75" x14ac:dyDescent="0.25">
      <c r="A18" s="143">
        <v>2002</v>
      </c>
      <c r="B18" s="156" t="s">
        <v>139</v>
      </c>
      <c r="C18" s="145">
        <f>'POA-03'!I29</f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2">
        <f t="shared" si="2"/>
        <v>0</v>
      </c>
      <c r="Q18" s="45"/>
      <c r="R18" s="45"/>
      <c r="S18" s="45"/>
      <c r="T18" s="45"/>
      <c r="U18" s="45"/>
      <c r="V18" s="45"/>
      <c r="W18" s="45"/>
      <c r="X18" s="45"/>
    </row>
    <row r="19" spans="1:24" ht="12.75" x14ac:dyDescent="0.25">
      <c r="A19" s="143" t="s">
        <v>73</v>
      </c>
      <c r="B19" s="156" t="s">
        <v>74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2">
        <f t="shared" si="2"/>
        <v>0</v>
      </c>
    </row>
    <row r="20" spans="1:24" ht="12.75" x14ac:dyDescent="0.25">
      <c r="A20" s="143" t="s">
        <v>75</v>
      </c>
      <c r="B20" s="156" t="s">
        <v>76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2">
        <f t="shared" si="2"/>
        <v>0</v>
      </c>
      <c r="Q20" s="42"/>
      <c r="R20" s="42"/>
      <c r="S20" s="42"/>
      <c r="T20" s="41"/>
      <c r="U20" s="41"/>
      <c r="V20" s="43"/>
      <c r="W20" s="41"/>
      <c r="X20" s="41"/>
    </row>
    <row r="21" spans="1:24" ht="12.75" x14ac:dyDescent="0.25">
      <c r="A21" s="143" t="s">
        <v>77</v>
      </c>
      <c r="B21" s="156" t="s">
        <v>78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2">
        <f t="shared" si="2"/>
        <v>0</v>
      </c>
    </row>
    <row r="22" spans="1:24" ht="12" customHeight="1" x14ac:dyDescent="0.25">
      <c r="A22" s="143">
        <v>2003</v>
      </c>
      <c r="B22" s="157" t="s">
        <v>79</v>
      </c>
      <c r="C22" s="144">
        <f>'POA-06'!D67</f>
        <v>0</v>
      </c>
      <c r="D22" s="145">
        <v>0</v>
      </c>
      <c r="E22" s="145"/>
      <c r="F22" s="145">
        <v>0</v>
      </c>
      <c r="G22" s="145">
        <v>0</v>
      </c>
      <c r="H22" s="145"/>
      <c r="I22" s="145">
        <v>0</v>
      </c>
      <c r="J22" s="145"/>
      <c r="K22" s="145">
        <v>0</v>
      </c>
      <c r="L22" s="145">
        <v>0</v>
      </c>
      <c r="M22" s="145">
        <v>0</v>
      </c>
      <c r="N22" s="145"/>
      <c r="O22" s="145">
        <v>0</v>
      </c>
      <c r="P22" s="142">
        <f t="shared" si="2"/>
        <v>0</v>
      </c>
    </row>
    <row r="23" spans="1:24" ht="12.75" x14ac:dyDescent="0.25">
      <c r="A23" s="143">
        <v>2004</v>
      </c>
      <c r="B23" s="156" t="s">
        <v>80</v>
      </c>
      <c r="C23" s="144">
        <f>'POA-06'!D68</f>
        <v>0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2">
        <f t="shared" si="2"/>
        <v>0</v>
      </c>
      <c r="Q23" s="42"/>
      <c r="R23" s="42"/>
      <c r="S23" s="42"/>
      <c r="T23" s="41"/>
      <c r="U23" s="41"/>
      <c r="V23" s="43"/>
      <c r="W23" s="41"/>
      <c r="X23" s="41"/>
    </row>
    <row r="24" spans="1:24" ht="12.75" x14ac:dyDescent="0.25">
      <c r="A24" s="143" t="s">
        <v>81</v>
      </c>
      <c r="B24" s="156" t="s">
        <v>82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2">
        <f t="shared" si="2"/>
        <v>0</v>
      </c>
    </row>
    <row r="25" spans="1:24" ht="12.75" x14ac:dyDescent="0.25">
      <c r="A25" s="143" t="s">
        <v>83</v>
      </c>
      <c r="B25" s="156" t="s">
        <v>84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2">
        <f t="shared" si="2"/>
        <v>0</v>
      </c>
    </row>
    <row r="26" spans="1:24" ht="12.75" x14ac:dyDescent="0.25">
      <c r="A26" s="143" t="s">
        <v>85</v>
      </c>
      <c r="B26" s="156" t="s">
        <v>86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2">
        <f t="shared" si="2"/>
        <v>0</v>
      </c>
    </row>
    <row r="27" spans="1:24" ht="12.75" x14ac:dyDescent="0.25">
      <c r="A27" s="143">
        <v>2005</v>
      </c>
      <c r="B27" s="156" t="s">
        <v>87</v>
      </c>
      <c r="C27" s="144">
        <f>'POA-06'!D69</f>
        <v>0</v>
      </c>
      <c r="D27" s="145">
        <v>0</v>
      </c>
      <c r="E27" s="145">
        <v>0</v>
      </c>
      <c r="F27" s="145">
        <v>0</v>
      </c>
      <c r="G27" s="145">
        <v>0</v>
      </c>
      <c r="H27" s="145">
        <v>0</v>
      </c>
      <c r="I27" s="145">
        <v>0</v>
      </c>
      <c r="J27" s="145">
        <v>0</v>
      </c>
      <c r="K27" s="145">
        <v>0</v>
      </c>
      <c r="L27" s="145">
        <v>0</v>
      </c>
      <c r="M27" s="145">
        <v>0</v>
      </c>
      <c r="N27" s="145">
        <v>0</v>
      </c>
      <c r="O27" s="145">
        <v>0</v>
      </c>
      <c r="P27" s="142">
        <f t="shared" si="2"/>
        <v>0</v>
      </c>
      <c r="Q27" s="42"/>
      <c r="R27" s="42"/>
      <c r="S27" s="42"/>
      <c r="T27" s="41"/>
      <c r="U27" s="41"/>
      <c r="V27" s="43"/>
      <c r="W27" s="41"/>
      <c r="X27" s="41"/>
    </row>
    <row r="28" spans="1:24" ht="12.75" x14ac:dyDescent="0.25">
      <c r="A28" s="143" t="s">
        <v>88</v>
      </c>
      <c r="B28" s="156" t="s">
        <v>89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2">
        <f t="shared" si="2"/>
        <v>0</v>
      </c>
    </row>
    <row r="29" spans="1:24" ht="12.75" x14ac:dyDescent="0.25">
      <c r="A29" s="143" t="s">
        <v>90</v>
      </c>
      <c r="B29" s="156" t="s">
        <v>91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2">
        <f t="shared" si="2"/>
        <v>0</v>
      </c>
    </row>
    <row r="30" spans="1:24" ht="12.75" x14ac:dyDescent="0.25">
      <c r="A30" s="143">
        <v>2006</v>
      </c>
      <c r="B30" s="156" t="s">
        <v>92</v>
      </c>
      <c r="C30" s="148">
        <f>+C31+C32</f>
        <v>15000000</v>
      </c>
      <c r="D30" s="145">
        <f>+D31+D32</f>
        <v>1250000</v>
      </c>
      <c r="E30" s="145">
        <f t="shared" ref="E30:O30" si="3">+E31+E32</f>
        <v>1250000</v>
      </c>
      <c r="F30" s="145">
        <f t="shared" si="3"/>
        <v>1250000</v>
      </c>
      <c r="G30" s="145">
        <f t="shared" si="3"/>
        <v>1250000</v>
      </c>
      <c r="H30" s="145">
        <f t="shared" si="3"/>
        <v>1250000</v>
      </c>
      <c r="I30" s="145">
        <f t="shared" si="3"/>
        <v>1250000</v>
      </c>
      <c r="J30" s="145">
        <f t="shared" si="3"/>
        <v>1250000</v>
      </c>
      <c r="K30" s="145">
        <f t="shared" si="3"/>
        <v>1250000</v>
      </c>
      <c r="L30" s="145">
        <f t="shared" si="3"/>
        <v>1250000</v>
      </c>
      <c r="M30" s="145">
        <f t="shared" si="3"/>
        <v>1250000</v>
      </c>
      <c r="N30" s="145">
        <f t="shared" si="3"/>
        <v>1250000</v>
      </c>
      <c r="O30" s="145">
        <f t="shared" si="3"/>
        <v>1250000</v>
      </c>
      <c r="P30" s="142">
        <f t="shared" si="2"/>
        <v>15000000</v>
      </c>
    </row>
    <row r="31" spans="1:24" ht="12.75" x14ac:dyDescent="0.25">
      <c r="A31" s="143" t="s">
        <v>93</v>
      </c>
      <c r="B31" s="156" t="s">
        <v>94</v>
      </c>
      <c r="C31" s="149">
        <f>'POA-06'!D27</f>
        <v>5000000</v>
      </c>
      <c r="D31" s="145">
        <f>'POA-06'!D27/12</f>
        <v>416666.66666666669</v>
      </c>
      <c r="E31" s="145">
        <f>'POA-06'!D27/12</f>
        <v>416666.66666666669</v>
      </c>
      <c r="F31" s="145">
        <f>'POA-06'!D27/12</f>
        <v>416666.66666666669</v>
      </c>
      <c r="G31" s="145">
        <f>'POA-06'!D27/12</f>
        <v>416666.66666666669</v>
      </c>
      <c r="H31" s="145">
        <f>'POA-06'!D27/12</f>
        <v>416666.66666666669</v>
      </c>
      <c r="I31" s="145">
        <f>'POA-06'!D27/12</f>
        <v>416666.66666666669</v>
      </c>
      <c r="J31" s="145">
        <f>'POA-06'!D27/12</f>
        <v>416666.66666666669</v>
      </c>
      <c r="K31" s="145">
        <f>'POA-06'!D27/12</f>
        <v>416666.66666666669</v>
      </c>
      <c r="L31" s="145">
        <f>'POA-06'!D27/12</f>
        <v>416666.66666666669</v>
      </c>
      <c r="M31" s="145">
        <f>'POA-06'!D27/12</f>
        <v>416666.66666666669</v>
      </c>
      <c r="N31" s="145">
        <f>'POA-06'!D27/12</f>
        <v>416666.66666666669</v>
      </c>
      <c r="O31" s="145">
        <f>'POA-06'!D27/12</f>
        <v>416666.66666666669</v>
      </c>
      <c r="P31" s="142">
        <f t="shared" si="2"/>
        <v>5000000</v>
      </c>
    </row>
    <row r="32" spans="1:24" ht="12.75" x14ac:dyDescent="0.25">
      <c r="A32" s="143" t="s">
        <v>95</v>
      </c>
      <c r="B32" s="158" t="s">
        <v>155</v>
      </c>
      <c r="C32" s="149">
        <f>'POA-06'!D26</f>
        <v>10000000</v>
      </c>
      <c r="D32" s="145">
        <f>'POA-06'!D26/12</f>
        <v>833333.33333333337</v>
      </c>
      <c r="E32" s="145">
        <f>'POA-06'!D26/12</f>
        <v>833333.33333333337</v>
      </c>
      <c r="F32" s="145">
        <f>'POA-06'!D26/12</f>
        <v>833333.33333333337</v>
      </c>
      <c r="G32" s="145">
        <f>'POA-06'!D26/12</f>
        <v>833333.33333333337</v>
      </c>
      <c r="H32" s="145">
        <f>'POA-06'!D26/12</f>
        <v>833333.33333333337</v>
      </c>
      <c r="I32" s="145">
        <f>'POA-06'!D26/12</f>
        <v>833333.33333333337</v>
      </c>
      <c r="J32" s="145">
        <f>'POA-06'!D26/12</f>
        <v>833333.33333333337</v>
      </c>
      <c r="K32" s="145">
        <f>'POA-06'!D26/12</f>
        <v>833333.33333333337</v>
      </c>
      <c r="L32" s="145">
        <f>'POA-06'!D26/12</f>
        <v>833333.33333333337</v>
      </c>
      <c r="M32" s="145">
        <f>'POA-06'!D26/12</f>
        <v>833333.33333333337</v>
      </c>
      <c r="N32" s="145">
        <f>'POA-06'!D26/12</f>
        <v>833333.33333333337</v>
      </c>
      <c r="O32" s="145">
        <f>'POA-06'!D26/12</f>
        <v>833333.33333333337</v>
      </c>
      <c r="P32" s="142">
        <f t="shared" si="2"/>
        <v>10000000</v>
      </c>
    </row>
    <row r="33" spans="1:16" ht="11.25" customHeight="1" x14ac:dyDescent="0.25">
      <c r="A33" s="143" t="s">
        <v>96</v>
      </c>
      <c r="B33" s="156" t="s">
        <v>97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2">
        <f t="shared" si="2"/>
        <v>0</v>
      </c>
    </row>
    <row r="34" spans="1:16" ht="12.75" x14ac:dyDescent="0.25">
      <c r="A34" s="143">
        <v>2007</v>
      </c>
      <c r="B34" s="158" t="s">
        <v>138</v>
      </c>
      <c r="C34" s="144">
        <v>0</v>
      </c>
      <c r="D34" s="145">
        <v>0</v>
      </c>
      <c r="E34" s="145">
        <v>0</v>
      </c>
      <c r="F34" s="145">
        <v>0</v>
      </c>
      <c r="G34" s="145"/>
      <c r="H34" s="145"/>
      <c r="I34" s="145">
        <v>0</v>
      </c>
      <c r="J34" s="145"/>
      <c r="K34" s="145">
        <v>0</v>
      </c>
      <c r="L34" s="145">
        <v>0</v>
      </c>
      <c r="M34" s="145">
        <v>0</v>
      </c>
      <c r="N34" s="145"/>
      <c r="O34" s="145"/>
      <c r="P34" s="142">
        <f t="shared" si="2"/>
        <v>0</v>
      </c>
    </row>
    <row r="35" spans="1:16" ht="12.75" customHeight="1" x14ac:dyDescent="0.25">
      <c r="A35" s="143">
        <v>2008</v>
      </c>
      <c r="B35" s="158" t="s">
        <v>154</v>
      </c>
      <c r="C35" s="144"/>
      <c r="D35" s="145">
        <v>0</v>
      </c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2">
        <f t="shared" si="2"/>
        <v>0</v>
      </c>
    </row>
    <row r="36" spans="1:16" ht="12.75" x14ac:dyDescent="0.25">
      <c r="A36" s="143">
        <v>2009</v>
      </c>
      <c r="B36" s="156" t="s">
        <v>100</v>
      </c>
      <c r="C36" s="144">
        <f>'POA-06'!D73</f>
        <v>0</v>
      </c>
      <c r="D36" s="145">
        <v>0</v>
      </c>
      <c r="E36" s="145">
        <v>0</v>
      </c>
      <c r="F36" s="145"/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45">
        <v>0</v>
      </c>
      <c r="N36" s="145">
        <v>0</v>
      </c>
      <c r="O36" s="145">
        <v>0</v>
      </c>
      <c r="P36" s="142">
        <f t="shared" si="2"/>
        <v>0</v>
      </c>
    </row>
    <row r="37" spans="1:16" ht="12.75" x14ac:dyDescent="0.25">
      <c r="A37" s="143">
        <v>2010</v>
      </c>
      <c r="B37" s="158" t="s">
        <v>153</v>
      </c>
      <c r="C37" s="144">
        <f>'POA-06'!D74</f>
        <v>0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145">
        <v>0</v>
      </c>
      <c r="J37" s="145">
        <v>0</v>
      </c>
      <c r="K37" s="145">
        <v>0</v>
      </c>
      <c r="L37" s="145">
        <v>0</v>
      </c>
      <c r="M37" s="145">
        <v>0</v>
      </c>
      <c r="N37" s="145">
        <v>0</v>
      </c>
      <c r="O37" s="145">
        <v>0</v>
      </c>
      <c r="P37" s="142">
        <f t="shared" si="2"/>
        <v>0</v>
      </c>
    </row>
    <row r="38" spans="1:16" ht="12.75" x14ac:dyDescent="0.25">
      <c r="A38" s="143">
        <v>2011</v>
      </c>
      <c r="B38" s="156" t="s">
        <v>102</v>
      </c>
      <c r="C38" s="144"/>
      <c r="D38" s="145"/>
      <c r="E38" s="145"/>
      <c r="F38" s="145"/>
      <c r="G38" s="145"/>
      <c r="H38" s="145"/>
      <c r="I38" s="150"/>
      <c r="J38" s="145"/>
      <c r="K38" s="145"/>
      <c r="L38" s="145"/>
      <c r="M38" s="145"/>
      <c r="N38" s="145"/>
      <c r="O38" s="145"/>
      <c r="P38" s="142">
        <f t="shared" si="2"/>
        <v>0</v>
      </c>
    </row>
    <row r="39" spans="1:16" ht="12.75" customHeight="1" x14ac:dyDescent="0.25">
      <c r="A39" s="143">
        <v>2012</v>
      </c>
      <c r="B39" s="157" t="s">
        <v>103</v>
      </c>
      <c r="C39" s="144">
        <f>'POA-06'!D76</f>
        <v>0</v>
      </c>
      <c r="D39" s="145">
        <v>0</v>
      </c>
      <c r="E39" s="145"/>
      <c r="F39" s="145">
        <v>0</v>
      </c>
      <c r="G39" s="145">
        <v>0</v>
      </c>
      <c r="H39" s="145"/>
      <c r="I39" s="145">
        <v>0</v>
      </c>
      <c r="J39" s="145">
        <v>0</v>
      </c>
      <c r="K39" s="145"/>
      <c r="L39" s="145">
        <v>0</v>
      </c>
      <c r="M39" s="145">
        <v>0</v>
      </c>
      <c r="N39" s="145"/>
      <c r="O39" s="145">
        <v>0</v>
      </c>
      <c r="P39" s="142">
        <f t="shared" si="2"/>
        <v>0</v>
      </c>
    </row>
    <row r="40" spans="1:16" ht="12.75" x14ac:dyDescent="0.25">
      <c r="A40" s="143">
        <v>2013</v>
      </c>
      <c r="B40" s="156" t="s">
        <v>104</v>
      </c>
      <c r="C40" s="144"/>
      <c r="D40" s="145">
        <v>0</v>
      </c>
      <c r="E40" s="145"/>
      <c r="F40" s="145">
        <v>0</v>
      </c>
      <c r="G40" s="145">
        <v>0</v>
      </c>
      <c r="H40" s="145">
        <v>0</v>
      </c>
      <c r="I40" s="145">
        <v>0</v>
      </c>
      <c r="J40" s="145">
        <v>0</v>
      </c>
      <c r="K40" s="145">
        <v>0</v>
      </c>
      <c r="L40" s="145">
        <v>0</v>
      </c>
      <c r="M40" s="145">
        <v>0</v>
      </c>
      <c r="N40" s="145">
        <v>0</v>
      </c>
      <c r="O40" s="145">
        <v>0</v>
      </c>
      <c r="P40" s="142">
        <f t="shared" si="2"/>
        <v>0</v>
      </c>
    </row>
    <row r="41" spans="1:16" ht="12.75" x14ac:dyDescent="0.25">
      <c r="A41" s="143">
        <v>2014</v>
      </c>
      <c r="B41" s="156" t="s">
        <v>105</v>
      </c>
      <c r="C41" s="144">
        <f>'POA-06'!D78</f>
        <v>0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2">
        <f t="shared" si="2"/>
        <v>0</v>
      </c>
    </row>
    <row r="42" spans="1:16" ht="12.75" x14ac:dyDescent="0.25">
      <c r="A42" s="143">
        <v>2015</v>
      </c>
      <c r="B42" s="156" t="s">
        <v>106</v>
      </c>
      <c r="C42" s="144">
        <f>'POA-06'!D30</f>
        <v>9093432</v>
      </c>
      <c r="D42" s="145">
        <f>'POA-06'!D32/12</f>
        <v>757786</v>
      </c>
      <c r="E42" s="145">
        <f>'POA-06'!D32/12</f>
        <v>757786</v>
      </c>
      <c r="F42" s="145">
        <f>'POA-06'!D32/12</f>
        <v>757786</v>
      </c>
      <c r="G42" s="145">
        <f>'POA-06'!D32/12</f>
        <v>757786</v>
      </c>
      <c r="H42" s="145">
        <f>'POA-06'!D32/12</f>
        <v>757786</v>
      </c>
      <c r="I42" s="145">
        <f>'POA-06'!D32/12</f>
        <v>757786</v>
      </c>
      <c r="J42" s="145">
        <f>'POA-06'!D32/12</f>
        <v>757786</v>
      </c>
      <c r="K42" s="145">
        <f>'POA-06'!D32/12</f>
        <v>757786</v>
      </c>
      <c r="L42" s="145">
        <f>'POA-06'!D32/12</f>
        <v>757786</v>
      </c>
      <c r="M42" s="145">
        <f>'POA-06'!D32/12</f>
        <v>757786</v>
      </c>
      <c r="N42" s="145">
        <f>'POA-06'!D32/12</f>
        <v>757786</v>
      </c>
      <c r="O42" s="145">
        <f>'POA-06'!D32/12</f>
        <v>757786</v>
      </c>
      <c r="P42" s="142">
        <f t="shared" si="2"/>
        <v>9093432</v>
      </c>
    </row>
    <row r="43" spans="1:16" ht="12.75" x14ac:dyDescent="0.25">
      <c r="A43" s="143" t="s">
        <v>107</v>
      </c>
      <c r="B43" s="156" t="s">
        <v>108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2">
        <f t="shared" si="2"/>
        <v>0</v>
      </c>
    </row>
    <row r="44" spans="1:16" ht="12.75" x14ac:dyDescent="0.25">
      <c r="A44" s="143" t="s">
        <v>109</v>
      </c>
      <c r="B44" s="156" t="s">
        <v>110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2">
        <f t="shared" si="2"/>
        <v>0</v>
      </c>
    </row>
    <row r="45" spans="1:16" ht="12.75" x14ac:dyDescent="0.25">
      <c r="A45" s="143">
        <v>2016</v>
      </c>
      <c r="B45" s="156" t="s">
        <v>111</v>
      </c>
      <c r="C45" s="145">
        <f>'POA-06'!D80</f>
        <v>0</v>
      </c>
      <c r="D45" s="145">
        <v>0</v>
      </c>
      <c r="E45" s="145">
        <v>0</v>
      </c>
      <c r="F45" s="145">
        <v>0</v>
      </c>
      <c r="G45" s="145">
        <v>0</v>
      </c>
      <c r="H45" s="145"/>
      <c r="I45" s="145">
        <v>0</v>
      </c>
      <c r="J45" s="145"/>
      <c r="K45" s="145">
        <v>0</v>
      </c>
      <c r="L45" s="145">
        <v>0</v>
      </c>
      <c r="M45" s="145">
        <v>0</v>
      </c>
      <c r="N45" s="145">
        <v>0</v>
      </c>
      <c r="O45" s="145"/>
      <c r="P45" s="142">
        <f t="shared" si="2"/>
        <v>0</v>
      </c>
    </row>
    <row r="46" spans="1:16" ht="12.75" x14ac:dyDescent="0.25">
      <c r="A46" s="143">
        <v>2017</v>
      </c>
      <c r="B46" s="156" t="s">
        <v>112</v>
      </c>
      <c r="C46" s="145">
        <v>0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  <c r="M46" s="145">
        <v>0</v>
      </c>
      <c r="N46" s="145">
        <v>0</v>
      </c>
      <c r="O46" s="145">
        <v>0</v>
      </c>
      <c r="P46" s="142">
        <f t="shared" si="2"/>
        <v>0</v>
      </c>
    </row>
    <row r="47" spans="1:16" ht="12.75" x14ac:dyDescent="0.25">
      <c r="A47" s="147">
        <v>3000</v>
      </c>
      <c r="B47" s="156" t="s">
        <v>113</v>
      </c>
      <c r="C47" s="142">
        <v>0</v>
      </c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>
        <f t="shared" si="2"/>
        <v>0</v>
      </c>
    </row>
    <row r="48" spans="1:16" ht="12.75" x14ac:dyDescent="0.25">
      <c r="A48" s="147">
        <v>4000</v>
      </c>
      <c r="B48" s="156" t="s">
        <v>114</v>
      </c>
      <c r="C48" s="145">
        <f>'POA-05'!C32</f>
        <v>101035714</v>
      </c>
      <c r="D48" s="142">
        <v>0</v>
      </c>
      <c r="E48" s="145"/>
      <c r="F48" s="145"/>
      <c r="G48" s="145"/>
      <c r="H48" s="145">
        <f>'POA-05'!C28</f>
        <v>14112157</v>
      </c>
      <c r="I48" s="145">
        <f>'POA-05'!C27</f>
        <v>86923557</v>
      </c>
      <c r="J48" s="145"/>
      <c r="K48" s="145"/>
      <c r="L48" s="145"/>
      <c r="M48" s="145"/>
      <c r="N48" s="145"/>
      <c r="O48" s="142"/>
      <c r="P48" s="142">
        <f t="shared" si="2"/>
        <v>101035714</v>
      </c>
    </row>
    <row r="49" spans="1:16" ht="12.75" x14ac:dyDescent="0.25">
      <c r="A49" s="147">
        <v>5000</v>
      </c>
      <c r="B49" s="156" t="s">
        <v>115</v>
      </c>
      <c r="C49" s="145">
        <f>'POA-05'!C25</f>
        <v>1069521420</v>
      </c>
      <c r="D49" s="142">
        <v>0</v>
      </c>
      <c r="E49" s="142">
        <v>0</v>
      </c>
      <c r="F49" s="142"/>
      <c r="G49" s="145">
        <f>'POA-05'!C18+'POA-05'!C23</f>
        <v>268793846</v>
      </c>
      <c r="H49" s="145">
        <f>'POA-05'!C19+'POA-05'!C20+'POA-05'!C21+'POA-05'!C22</f>
        <v>690729574</v>
      </c>
      <c r="I49" s="151"/>
      <c r="J49" s="142">
        <v>0</v>
      </c>
      <c r="K49" s="142">
        <v>0</v>
      </c>
      <c r="L49" s="142">
        <f>'POA-05'!C24/4</f>
        <v>27499500</v>
      </c>
      <c r="M49" s="142">
        <f>'POA-05'!C24/4</f>
        <v>27499500</v>
      </c>
      <c r="N49" s="142">
        <f>'POA-05'!C24/4</f>
        <v>27499500</v>
      </c>
      <c r="O49" s="142">
        <f>'POA-05'!C24/4</f>
        <v>27499500</v>
      </c>
      <c r="P49" s="142">
        <f t="shared" si="2"/>
        <v>1069521420</v>
      </c>
    </row>
    <row r="50" spans="1:16" ht="12.75" x14ac:dyDescent="0.25">
      <c r="A50" s="147">
        <v>6000</v>
      </c>
      <c r="B50" s="156" t="s">
        <v>116</v>
      </c>
      <c r="C50" s="148">
        <v>0</v>
      </c>
      <c r="D50" s="142"/>
      <c r="E50" s="142">
        <v>0</v>
      </c>
      <c r="F50" s="142">
        <v>0</v>
      </c>
      <c r="G50" s="142">
        <v>0</v>
      </c>
      <c r="H50" s="142">
        <v>0</v>
      </c>
      <c r="I50" s="142">
        <v>0</v>
      </c>
      <c r="J50" s="142">
        <v>0</v>
      </c>
      <c r="K50" s="142">
        <v>0</v>
      </c>
      <c r="L50" s="142">
        <v>0</v>
      </c>
      <c r="M50" s="142">
        <v>0</v>
      </c>
      <c r="N50" s="142">
        <v>0</v>
      </c>
      <c r="O50" s="142"/>
      <c r="P50" s="142">
        <f t="shared" si="2"/>
        <v>0</v>
      </c>
    </row>
    <row r="51" spans="1:16" ht="12.75" x14ac:dyDescent="0.25">
      <c r="A51" s="147">
        <v>7000</v>
      </c>
      <c r="B51" s="156" t="s">
        <v>117</v>
      </c>
      <c r="C51" s="148"/>
      <c r="D51" s="142">
        <v>0</v>
      </c>
      <c r="E51" s="142"/>
      <c r="F51" s="142"/>
      <c r="G51" s="142"/>
      <c r="H51" s="142">
        <v>0</v>
      </c>
      <c r="I51" s="142"/>
      <c r="J51" s="142">
        <v>0</v>
      </c>
      <c r="K51" s="142"/>
      <c r="L51" s="142">
        <v>0</v>
      </c>
      <c r="M51" s="142"/>
      <c r="N51" s="142"/>
      <c r="O51" s="142"/>
      <c r="P51" s="142">
        <f t="shared" si="2"/>
        <v>0</v>
      </c>
    </row>
    <row r="52" spans="1:16" ht="12.75" x14ac:dyDescent="0.25">
      <c r="A52" s="152"/>
      <c r="B52" s="152" t="s">
        <v>30</v>
      </c>
      <c r="C52" s="148">
        <f>+C13+C16+C47+C48+C49+C50+C51</f>
        <v>1358594022.0400002</v>
      </c>
      <c r="D52" s="148">
        <f t="shared" ref="D52:O52" si="4">+D13+D16+D47+D48+D49+D50+D51</f>
        <v>20248449.840000033</v>
      </c>
      <c r="E52" s="148">
        <f t="shared" si="4"/>
        <v>22657492.840000033</v>
      </c>
      <c r="F52" s="148">
        <f t="shared" si="4"/>
        <v>22657492.840000033</v>
      </c>
      <c r="G52" s="148">
        <f t="shared" si="4"/>
        <v>298451338.84000003</v>
      </c>
      <c r="H52" s="148">
        <f t="shared" si="4"/>
        <v>734499223.84000003</v>
      </c>
      <c r="I52" s="148">
        <f t="shared" si="4"/>
        <v>116581049.84000003</v>
      </c>
      <c r="J52" s="148">
        <f t="shared" si="4"/>
        <v>11416829</v>
      </c>
      <c r="K52" s="148">
        <f t="shared" si="4"/>
        <v>4416829</v>
      </c>
      <c r="L52" s="148">
        <f t="shared" si="4"/>
        <v>31916329</v>
      </c>
      <c r="M52" s="148">
        <f t="shared" si="4"/>
        <v>31916329</v>
      </c>
      <c r="N52" s="148">
        <f t="shared" si="4"/>
        <v>31916329</v>
      </c>
      <c r="O52" s="148">
        <f t="shared" si="4"/>
        <v>31916329</v>
      </c>
      <c r="P52" s="148">
        <f>+P13+P16+P48+P49</f>
        <v>1358594022.0400002</v>
      </c>
    </row>
    <row r="54" spans="1:16" x14ac:dyDescent="0.15">
      <c r="C54" s="21"/>
      <c r="O54" s="154"/>
    </row>
    <row r="56" spans="1:16" x14ac:dyDescent="0.15">
      <c r="C56" s="21"/>
    </row>
    <row r="58" spans="1:16" x14ac:dyDescent="0.15">
      <c r="C58" s="21"/>
      <c r="E58" s="21"/>
    </row>
  </sheetData>
  <mergeCells count="21"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6:L6"/>
    <mergeCell ref="H7:L7"/>
    <mergeCell ref="H8:L8"/>
    <mergeCell ref="M6:P6"/>
    <mergeCell ref="M7:P7"/>
    <mergeCell ref="M8:P8"/>
    <mergeCell ref="A11:A12"/>
    <mergeCell ref="B11:B12"/>
    <mergeCell ref="C11:C12"/>
    <mergeCell ref="D11:O11"/>
    <mergeCell ref="A9:P9"/>
    <mergeCell ref="P11:P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34" workbookViewId="0">
      <selection activeCell="L16" sqref="L16"/>
    </sheetView>
  </sheetViews>
  <sheetFormatPr baseColWidth="10" defaultRowHeight="12.75" x14ac:dyDescent="0.2"/>
  <cols>
    <col min="1" max="1" width="7.42578125" customWidth="1"/>
    <col min="2" max="2" width="19" customWidth="1"/>
    <col min="3" max="3" width="12.85546875" customWidth="1"/>
    <col min="4" max="4" width="12" customWidth="1"/>
    <col min="5" max="6" width="11.7109375" customWidth="1"/>
    <col min="7" max="7" width="12" customWidth="1"/>
    <col min="8" max="8" width="11.7109375" customWidth="1"/>
    <col min="9" max="9" width="11.28515625" customWidth="1"/>
    <col min="10" max="10" width="10.28515625" customWidth="1"/>
    <col min="11" max="11" width="10.42578125" customWidth="1"/>
    <col min="12" max="12" width="11.140625" customWidth="1"/>
    <col min="13" max="13" width="12.7109375" customWidth="1"/>
    <col min="14" max="14" width="12.42578125" customWidth="1"/>
    <col min="15" max="15" width="15.28515625" customWidth="1"/>
    <col min="16" max="16" width="10" customWidth="1"/>
  </cols>
  <sheetData>
    <row r="1" spans="1:16" ht="12.75" customHeight="1" x14ac:dyDescent="0.2">
      <c r="A1" s="356"/>
      <c r="B1" s="357"/>
      <c r="C1" s="321" t="s">
        <v>170</v>
      </c>
      <c r="D1" s="321"/>
      <c r="E1" s="321"/>
      <c r="F1" s="321"/>
      <c r="G1" s="321"/>
      <c r="H1" s="350" t="s">
        <v>159</v>
      </c>
      <c r="I1" s="350"/>
      <c r="J1" s="350"/>
      <c r="K1" s="350"/>
      <c r="L1" s="350"/>
      <c r="M1" s="350"/>
      <c r="N1" s="350"/>
      <c r="O1" s="351"/>
      <c r="P1" s="187"/>
    </row>
    <row r="2" spans="1:16" ht="12.75" customHeight="1" x14ac:dyDescent="0.2">
      <c r="A2" s="358"/>
      <c r="B2" s="359"/>
      <c r="C2" s="322"/>
      <c r="D2" s="322"/>
      <c r="E2" s="322"/>
      <c r="F2" s="322"/>
      <c r="G2" s="322"/>
      <c r="H2" s="352" t="s">
        <v>160</v>
      </c>
      <c r="I2" s="352"/>
      <c r="J2" s="352"/>
      <c r="K2" s="352"/>
      <c r="L2" s="352"/>
      <c r="M2" s="352"/>
      <c r="N2" s="352"/>
      <c r="O2" s="353"/>
      <c r="P2" s="187"/>
    </row>
    <row r="3" spans="1:16" ht="12.75" customHeight="1" x14ac:dyDescent="0.2">
      <c r="A3" s="358"/>
      <c r="B3" s="359"/>
      <c r="C3" s="322"/>
      <c r="D3" s="322"/>
      <c r="E3" s="322"/>
      <c r="F3" s="322"/>
      <c r="G3" s="322"/>
      <c r="H3" s="352" t="s">
        <v>161</v>
      </c>
      <c r="I3" s="352"/>
      <c r="J3" s="352"/>
      <c r="K3" s="352"/>
      <c r="L3" s="352"/>
      <c r="M3" s="352"/>
      <c r="N3" s="352"/>
      <c r="O3" s="353"/>
      <c r="P3" s="187"/>
    </row>
    <row r="4" spans="1:16" ht="12.75" customHeight="1" x14ac:dyDescent="0.2">
      <c r="A4" s="358"/>
      <c r="B4" s="359"/>
      <c r="C4" s="322"/>
      <c r="D4" s="322"/>
      <c r="E4" s="322"/>
      <c r="F4" s="322"/>
      <c r="G4" s="322"/>
      <c r="H4" s="352" t="s">
        <v>171</v>
      </c>
      <c r="I4" s="352"/>
      <c r="J4" s="352"/>
      <c r="K4" s="352"/>
      <c r="L4" s="352"/>
      <c r="M4" s="352"/>
      <c r="N4" s="352"/>
      <c r="O4" s="353"/>
      <c r="P4" s="187"/>
    </row>
    <row r="5" spans="1:16" ht="12.75" customHeight="1" x14ac:dyDescent="0.2">
      <c r="A5" s="358"/>
      <c r="B5" s="359"/>
      <c r="C5" s="322"/>
      <c r="D5" s="322"/>
      <c r="E5" s="322"/>
      <c r="F5" s="322"/>
      <c r="G5" s="322"/>
      <c r="H5" s="354" t="s">
        <v>148</v>
      </c>
      <c r="I5" s="354"/>
      <c r="J5" s="354"/>
      <c r="K5" s="354"/>
      <c r="L5" s="354"/>
      <c r="M5" s="354"/>
      <c r="N5" s="354"/>
      <c r="O5" s="355"/>
      <c r="P5" s="188"/>
    </row>
    <row r="6" spans="1:16" ht="13.5" customHeight="1" x14ac:dyDescent="0.2">
      <c r="A6" s="358"/>
      <c r="B6" s="359"/>
      <c r="C6" s="346" t="s">
        <v>162</v>
      </c>
      <c r="D6" s="346"/>
      <c r="E6" s="346" t="s">
        <v>163</v>
      </c>
      <c r="F6" s="346"/>
      <c r="G6" s="346"/>
      <c r="H6" s="346" t="s">
        <v>164</v>
      </c>
      <c r="I6" s="346"/>
      <c r="J6" s="346"/>
      <c r="K6" s="346"/>
      <c r="L6" s="346"/>
      <c r="M6" s="346"/>
      <c r="N6" s="346"/>
      <c r="O6" s="347"/>
      <c r="P6" s="189"/>
    </row>
    <row r="7" spans="1:16" ht="13.5" customHeight="1" x14ac:dyDescent="0.25">
      <c r="A7" s="358"/>
      <c r="B7" s="359"/>
      <c r="C7" s="438" t="s">
        <v>165</v>
      </c>
      <c r="D7" s="438"/>
      <c r="E7" s="346" t="s">
        <v>166</v>
      </c>
      <c r="F7" s="346"/>
      <c r="G7" s="346"/>
      <c r="H7" s="346" t="s">
        <v>168</v>
      </c>
      <c r="I7" s="346"/>
      <c r="J7" s="346"/>
      <c r="K7" s="346"/>
      <c r="L7" s="346"/>
      <c r="M7" s="346"/>
      <c r="N7" s="346"/>
      <c r="O7" s="347"/>
      <c r="P7" s="190"/>
    </row>
    <row r="8" spans="1:16" ht="13.5" x14ac:dyDescent="0.25">
      <c r="A8" s="360"/>
      <c r="B8" s="361"/>
      <c r="C8" s="439"/>
      <c r="D8" s="439"/>
      <c r="E8" s="335" t="s">
        <v>167</v>
      </c>
      <c r="F8" s="335"/>
      <c r="G8" s="335"/>
      <c r="H8" s="335" t="s">
        <v>169</v>
      </c>
      <c r="I8" s="335"/>
      <c r="J8" s="335"/>
      <c r="K8" s="335"/>
      <c r="L8" s="335"/>
      <c r="M8" s="335"/>
      <c r="N8" s="335"/>
      <c r="O8" s="336"/>
      <c r="P8" s="190"/>
    </row>
    <row r="9" spans="1:16" x14ac:dyDescent="0.2">
      <c r="A9" s="436" t="s">
        <v>120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</row>
    <row r="10" spans="1:16" ht="13.5" thickBot="1" x14ac:dyDescent="0.25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</row>
    <row r="11" spans="1:16" x14ac:dyDescent="0.2">
      <c r="A11" s="430"/>
      <c r="B11" s="432" t="s">
        <v>27</v>
      </c>
      <c r="C11" s="437" t="s">
        <v>140</v>
      </c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260"/>
      <c r="O11" s="434" t="s">
        <v>30</v>
      </c>
    </row>
    <row r="12" spans="1:16" ht="13.5" thickBot="1" x14ac:dyDescent="0.25">
      <c r="A12" s="431"/>
      <c r="B12" s="433"/>
      <c r="C12" s="218" t="s">
        <v>141</v>
      </c>
      <c r="D12" s="218" t="s">
        <v>142</v>
      </c>
      <c r="E12" s="218" t="s">
        <v>143</v>
      </c>
      <c r="F12" s="218" t="s">
        <v>144</v>
      </c>
      <c r="G12" s="218" t="s">
        <v>145</v>
      </c>
      <c r="H12" s="218" t="s">
        <v>146</v>
      </c>
      <c r="I12" s="218" t="s">
        <v>200</v>
      </c>
      <c r="J12" s="218" t="s">
        <v>201</v>
      </c>
      <c r="K12" s="218" t="s">
        <v>202</v>
      </c>
      <c r="L12" s="217" t="s">
        <v>203</v>
      </c>
      <c r="M12" s="219" t="s">
        <v>219</v>
      </c>
      <c r="N12" s="219" t="s">
        <v>249</v>
      </c>
      <c r="O12" s="435"/>
    </row>
    <row r="13" spans="1:16" x14ac:dyDescent="0.2">
      <c r="A13" s="32">
        <v>1000</v>
      </c>
      <c r="B13" s="33" t="s">
        <v>67</v>
      </c>
      <c r="C13" s="269">
        <f t="shared" ref="C13:M13" si="0">SUM(C14:C15)</f>
        <v>28000000</v>
      </c>
      <c r="D13" s="269">
        <f t="shared" si="0"/>
        <v>17167998.440555606</v>
      </c>
      <c r="E13" s="269">
        <f t="shared" si="0"/>
        <v>17167998.440555606</v>
      </c>
      <c r="F13" s="269">
        <f t="shared" si="0"/>
        <v>17167998.440555606</v>
      </c>
      <c r="G13" s="269">
        <f t="shared" si="0"/>
        <v>8013394.555555556</v>
      </c>
      <c r="H13" s="269">
        <f t="shared" si="0"/>
        <v>13903897.180555556</v>
      </c>
      <c r="I13" s="269">
        <f t="shared" si="0"/>
        <v>17167998.440555606</v>
      </c>
      <c r="J13" s="269">
        <f t="shared" si="0"/>
        <v>6284899.180555556</v>
      </c>
      <c r="K13" s="269">
        <f t="shared" si="0"/>
        <v>6284899.180555556</v>
      </c>
      <c r="L13" s="269">
        <f t="shared" si="0"/>
        <v>6284899.180555556</v>
      </c>
      <c r="M13" s="269">
        <f t="shared" si="0"/>
        <v>26499473</v>
      </c>
      <c r="N13" s="269"/>
      <c r="O13" s="270">
        <f>SUM(C13:M13)</f>
        <v>163943456.04000017</v>
      </c>
    </row>
    <row r="14" spans="1:16" x14ac:dyDescent="0.2">
      <c r="A14" s="24">
        <v>1001</v>
      </c>
      <c r="B14" s="24" t="s">
        <v>68</v>
      </c>
      <c r="C14" s="271">
        <f>'POA-02'!J19</f>
        <v>28000000</v>
      </c>
      <c r="D14" s="271"/>
      <c r="E14" s="271"/>
      <c r="F14" s="272"/>
      <c r="G14" s="271"/>
      <c r="H14" s="271">
        <v>0</v>
      </c>
      <c r="I14" s="271"/>
      <c r="J14" s="271"/>
      <c r="K14" s="271"/>
      <c r="L14" s="271"/>
      <c r="M14" s="272">
        <f>'POA-02'!J18</f>
        <v>26499473</v>
      </c>
      <c r="N14" s="272"/>
      <c r="O14" s="270">
        <f>SUM(C14:M14)</f>
        <v>54499473</v>
      </c>
    </row>
    <row r="15" spans="1:16" x14ac:dyDescent="0.2">
      <c r="A15" s="24">
        <v>1002</v>
      </c>
      <c r="B15" s="24" t="s">
        <v>69</v>
      </c>
      <c r="C15" s="272"/>
      <c r="D15" s="272">
        <f>'POA-02'!J23/4+'POA-02'!J21/4+'POA-02'!J25/9</f>
        <v>17167998.440555606</v>
      </c>
      <c r="E15" s="272">
        <f>'POA-02'!J23/4+'POA-02'!J21/4+'POA-02'!J25/9</f>
        <v>17167998.440555606</v>
      </c>
      <c r="F15" s="272">
        <f>'POA-02'!J23/4+'POA-02'!J21/4+'POA-02'!J25/9</f>
        <v>17167998.440555606</v>
      </c>
      <c r="G15" s="272">
        <f>'POA-02'!J22/2+'POA-02'!J25/9</f>
        <v>8013394.555555556</v>
      </c>
      <c r="H15" s="272">
        <f>'POA-02'!J24/4+'POA-02'!J22/2+'POA-02'!J25/9</f>
        <v>13903897.180555556</v>
      </c>
      <c r="I15" s="272">
        <f>'POA-02'!J23/4+'POA-02'!J21/4+'POA-02'!J25/9</f>
        <v>17167998.440555606</v>
      </c>
      <c r="J15" s="272">
        <f>'POA-02'!J24/4+'POA-02'!J25/9</f>
        <v>6284899.180555556</v>
      </c>
      <c r="K15" s="272">
        <f>'POA-02'!J24/4+'POA-02'!J25/9</f>
        <v>6284899.180555556</v>
      </c>
      <c r="L15" s="272">
        <f>'POA-02'!J24/4+'POA-02'!J25/9</f>
        <v>6284899.180555556</v>
      </c>
      <c r="M15" s="272"/>
      <c r="N15" s="272"/>
      <c r="O15" s="270">
        <f>SUM(C15:L15)</f>
        <v>109443983.04000019</v>
      </c>
    </row>
    <row r="16" spans="1:16" x14ac:dyDescent="0.2">
      <c r="A16" s="26">
        <v>2000</v>
      </c>
      <c r="B16" s="24" t="s">
        <v>70</v>
      </c>
      <c r="C16" s="273">
        <f>SUM(C17:C46)</f>
        <v>0</v>
      </c>
      <c r="D16" s="273">
        <f>SUM(D30+D42)</f>
        <v>6023358</v>
      </c>
      <c r="E16" s="273">
        <f t="shared" ref="E16:M16" si="1">SUM(E30+E42)</f>
        <v>6023358</v>
      </c>
      <c r="F16" s="273">
        <f t="shared" si="1"/>
        <v>6023358</v>
      </c>
      <c r="G16" s="273">
        <f t="shared" si="1"/>
        <v>0</v>
      </c>
      <c r="H16" s="273">
        <f>SUM(H17+H30+H42)</f>
        <v>0</v>
      </c>
      <c r="I16" s="273">
        <f t="shared" si="1"/>
        <v>6023358</v>
      </c>
      <c r="J16" s="273">
        <f t="shared" si="1"/>
        <v>0</v>
      </c>
      <c r="K16" s="273">
        <f t="shared" si="1"/>
        <v>0</v>
      </c>
      <c r="L16" s="273">
        <f t="shared" si="1"/>
        <v>0</v>
      </c>
      <c r="M16" s="273">
        <f t="shared" si="1"/>
        <v>0</v>
      </c>
      <c r="N16" s="273"/>
      <c r="O16" s="270">
        <f t="shared" ref="O16:O51" si="2">SUM(C16:L16)</f>
        <v>24093432</v>
      </c>
    </row>
    <row r="17" spans="1:15" x14ac:dyDescent="0.2">
      <c r="A17" s="24">
        <v>2001</v>
      </c>
      <c r="B17" s="24" t="s">
        <v>71</v>
      </c>
      <c r="C17" s="271"/>
      <c r="D17" s="271"/>
      <c r="E17" s="272"/>
      <c r="F17" s="271"/>
      <c r="G17" s="271">
        <v>0</v>
      </c>
      <c r="H17" s="272">
        <f>'POA-06'!D17</f>
        <v>0</v>
      </c>
      <c r="I17" s="271"/>
      <c r="J17" s="271"/>
      <c r="K17" s="271"/>
      <c r="L17" s="271"/>
      <c r="M17" s="271"/>
      <c r="N17" s="271"/>
      <c r="O17" s="270">
        <f t="shared" si="2"/>
        <v>0</v>
      </c>
    </row>
    <row r="18" spans="1:15" x14ac:dyDescent="0.2">
      <c r="A18" s="24">
        <v>2002</v>
      </c>
      <c r="B18" s="24" t="s">
        <v>139</v>
      </c>
      <c r="C18" s="271"/>
      <c r="D18" s="271"/>
      <c r="E18" s="271">
        <f>'POA-03'!I29</f>
        <v>0</v>
      </c>
      <c r="F18" s="271"/>
      <c r="G18" s="271"/>
      <c r="H18" s="271"/>
      <c r="I18" s="271"/>
      <c r="J18" s="271"/>
      <c r="K18" s="271"/>
      <c r="L18" s="271"/>
      <c r="M18" s="271"/>
      <c r="N18" s="271"/>
      <c r="O18" s="270">
        <f t="shared" si="2"/>
        <v>0</v>
      </c>
    </row>
    <row r="19" spans="1:15" x14ac:dyDescent="0.2">
      <c r="A19" s="24" t="s">
        <v>73</v>
      </c>
      <c r="B19" s="24" t="s">
        <v>74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0">
        <f t="shared" si="2"/>
        <v>0</v>
      </c>
    </row>
    <row r="20" spans="1:15" x14ac:dyDescent="0.2">
      <c r="A20" s="24" t="s">
        <v>75</v>
      </c>
      <c r="B20" s="24" t="s">
        <v>76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0">
        <f t="shared" si="2"/>
        <v>0</v>
      </c>
    </row>
    <row r="21" spans="1:15" x14ac:dyDescent="0.2">
      <c r="A21" s="24" t="s">
        <v>77</v>
      </c>
      <c r="B21" s="24" t="s">
        <v>78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0">
        <f t="shared" si="2"/>
        <v>0</v>
      </c>
    </row>
    <row r="22" spans="1:15" ht="24" customHeight="1" x14ac:dyDescent="0.2">
      <c r="A22" s="24">
        <v>2003</v>
      </c>
      <c r="B22" s="31" t="s">
        <v>79</v>
      </c>
      <c r="C22" s="271"/>
      <c r="D22" s="271"/>
      <c r="E22" s="271">
        <v>0</v>
      </c>
      <c r="F22" s="271">
        <v>0</v>
      </c>
      <c r="G22" s="271"/>
      <c r="H22" s="271">
        <v>0</v>
      </c>
      <c r="I22" s="271"/>
      <c r="J22" s="271"/>
      <c r="K22" s="271"/>
      <c r="L22" s="271"/>
      <c r="M22" s="271"/>
      <c r="N22" s="271"/>
      <c r="O22" s="270">
        <f t="shared" si="2"/>
        <v>0</v>
      </c>
    </row>
    <row r="23" spans="1:15" x14ac:dyDescent="0.2">
      <c r="A23" s="24">
        <v>2004</v>
      </c>
      <c r="B23" s="24" t="s">
        <v>80</v>
      </c>
      <c r="C23" s="271"/>
      <c r="D23" s="271"/>
      <c r="E23" s="271">
        <v>0</v>
      </c>
      <c r="F23" s="271">
        <v>0</v>
      </c>
      <c r="G23" s="271">
        <v>0</v>
      </c>
      <c r="H23" s="271"/>
      <c r="I23" s="271"/>
      <c r="J23" s="271"/>
      <c r="K23" s="271"/>
      <c r="L23" s="271"/>
      <c r="M23" s="271"/>
      <c r="N23" s="271"/>
      <c r="O23" s="270">
        <f t="shared" si="2"/>
        <v>0</v>
      </c>
    </row>
    <row r="24" spans="1:15" x14ac:dyDescent="0.2">
      <c r="A24" s="24" t="s">
        <v>81</v>
      </c>
      <c r="B24" s="24" t="s">
        <v>82</v>
      </c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0">
        <f t="shared" si="2"/>
        <v>0</v>
      </c>
    </row>
    <row r="25" spans="1:15" x14ac:dyDescent="0.2">
      <c r="A25" s="24" t="s">
        <v>83</v>
      </c>
      <c r="B25" s="24" t="s">
        <v>84</v>
      </c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0">
        <f t="shared" si="2"/>
        <v>0</v>
      </c>
    </row>
    <row r="26" spans="1:15" x14ac:dyDescent="0.2">
      <c r="A26" s="24" t="s">
        <v>85</v>
      </c>
      <c r="B26" s="24" t="s">
        <v>86</v>
      </c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0">
        <f t="shared" si="2"/>
        <v>0</v>
      </c>
    </row>
    <row r="27" spans="1:15" x14ac:dyDescent="0.2">
      <c r="A27" s="24">
        <v>2005</v>
      </c>
      <c r="B27" s="24" t="s">
        <v>87</v>
      </c>
      <c r="C27" s="271"/>
      <c r="D27" s="271">
        <v>0</v>
      </c>
      <c r="E27" s="271">
        <v>0</v>
      </c>
      <c r="F27" s="271">
        <v>0</v>
      </c>
      <c r="G27" s="271">
        <v>0</v>
      </c>
      <c r="H27" s="271"/>
      <c r="I27" s="271"/>
      <c r="J27" s="271"/>
      <c r="K27" s="271"/>
      <c r="L27" s="271"/>
      <c r="M27" s="271"/>
      <c r="N27" s="271"/>
      <c r="O27" s="270">
        <f t="shared" si="2"/>
        <v>0</v>
      </c>
    </row>
    <row r="28" spans="1:15" x14ac:dyDescent="0.2">
      <c r="A28" s="24" t="s">
        <v>88</v>
      </c>
      <c r="B28" s="24" t="s">
        <v>89</v>
      </c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0">
        <f t="shared" si="2"/>
        <v>0</v>
      </c>
    </row>
    <row r="29" spans="1:15" x14ac:dyDescent="0.2">
      <c r="A29" s="24" t="s">
        <v>90</v>
      </c>
      <c r="B29" s="24" t="s">
        <v>91</v>
      </c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0">
        <f t="shared" si="2"/>
        <v>0</v>
      </c>
    </row>
    <row r="30" spans="1:15" x14ac:dyDescent="0.2">
      <c r="A30" s="24">
        <v>2006</v>
      </c>
      <c r="B30" s="24" t="s">
        <v>92</v>
      </c>
      <c r="C30" s="271">
        <f>SUM(C31:C33)</f>
        <v>0</v>
      </c>
      <c r="D30" s="272">
        <f t="shared" ref="D30:O30" si="3">SUM(D31:D33)</f>
        <v>3750000</v>
      </c>
      <c r="E30" s="272">
        <f t="shared" si="3"/>
        <v>3750000</v>
      </c>
      <c r="F30" s="272">
        <f t="shared" si="3"/>
        <v>3750000</v>
      </c>
      <c r="G30" s="272">
        <f t="shared" si="3"/>
        <v>0</v>
      </c>
      <c r="H30" s="272">
        <f t="shared" si="3"/>
        <v>0</v>
      </c>
      <c r="I30" s="272">
        <f t="shared" si="3"/>
        <v>3750000</v>
      </c>
      <c r="J30" s="272">
        <f t="shared" si="3"/>
        <v>0</v>
      </c>
      <c r="K30" s="272">
        <f t="shared" si="3"/>
        <v>0</v>
      </c>
      <c r="L30" s="272">
        <f t="shared" si="3"/>
        <v>0</v>
      </c>
      <c r="M30" s="272">
        <f t="shared" si="3"/>
        <v>0</v>
      </c>
      <c r="N30" s="272"/>
      <c r="O30" s="270">
        <f t="shared" si="3"/>
        <v>15000000</v>
      </c>
    </row>
    <row r="31" spans="1:15" x14ac:dyDescent="0.2">
      <c r="A31" s="24" t="s">
        <v>93</v>
      </c>
      <c r="B31" s="24" t="s">
        <v>94</v>
      </c>
      <c r="C31" s="271"/>
      <c r="D31" s="272">
        <f>'POA-06'!D27/4</f>
        <v>1250000</v>
      </c>
      <c r="E31" s="272">
        <f>'POA-06'!D27/4</f>
        <v>1250000</v>
      </c>
      <c r="F31" s="272">
        <f>'POA-06'!D27/4</f>
        <v>1250000</v>
      </c>
      <c r="G31" s="272"/>
      <c r="H31" s="272"/>
      <c r="I31" s="272">
        <f>'POA-06'!D27/4</f>
        <v>1250000</v>
      </c>
      <c r="J31" s="272"/>
      <c r="K31" s="272"/>
      <c r="L31" s="272"/>
      <c r="M31" s="272"/>
      <c r="N31" s="272"/>
      <c r="O31" s="272">
        <f t="shared" si="2"/>
        <v>5000000</v>
      </c>
    </row>
    <row r="32" spans="1:15" ht="21.75" x14ac:dyDescent="0.2">
      <c r="A32" s="24" t="s">
        <v>95</v>
      </c>
      <c r="B32" s="31" t="s">
        <v>133</v>
      </c>
      <c r="C32" s="271"/>
      <c r="D32" s="272">
        <f>'POA-06'!D26/4</f>
        <v>2500000</v>
      </c>
      <c r="E32" s="272">
        <f>'POA-06'!D26/4</f>
        <v>2500000</v>
      </c>
      <c r="F32" s="272">
        <f>'POA-06'!D26/4</f>
        <v>2500000</v>
      </c>
      <c r="G32" s="272"/>
      <c r="H32" s="272"/>
      <c r="I32" s="272">
        <f>'POA-06'!D26/4</f>
        <v>2500000</v>
      </c>
      <c r="J32" s="271"/>
      <c r="K32" s="271"/>
      <c r="L32" s="271"/>
      <c r="M32" s="271"/>
      <c r="N32" s="271"/>
      <c r="O32" s="272">
        <f t="shared" si="2"/>
        <v>10000000</v>
      </c>
    </row>
    <row r="33" spans="1:15" x14ac:dyDescent="0.2">
      <c r="A33" s="24" t="s">
        <v>96</v>
      </c>
      <c r="B33" s="24" t="s">
        <v>97</v>
      </c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0">
        <f t="shared" si="2"/>
        <v>0</v>
      </c>
    </row>
    <row r="34" spans="1:15" x14ac:dyDescent="0.2">
      <c r="A34" s="24">
        <v>2007</v>
      </c>
      <c r="B34" s="31" t="s">
        <v>138</v>
      </c>
      <c r="C34" s="271"/>
      <c r="D34" s="274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0">
        <f t="shared" si="2"/>
        <v>0</v>
      </c>
    </row>
    <row r="35" spans="1:15" ht="21.75" x14ac:dyDescent="0.2">
      <c r="A35" s="24">
        <v>2008</v>
      </c>
      <c r="B35" s="31" t="s">
        <v>99</v>
      </c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0">
        <f t="shared" si="2"/>
        <v>0</v>
      </c>
    </row>
    <row r="36" spans="1:15" x14ac:dyDescent="0.2">
      <c r="A36" s="24">
        <v>2009</v>
      </c>
      <c r="B36" s="24" t="s">
        <v>100</v>
      </c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0">
        <f t="shared" si="2"/>
        <v>0</v>
      </c>
    </row>
    <row r="37" spans="1:15" ht="21.75" x14ac:dyDescent="0.2">
      <c r="A37" s="24">
        <v>2010</v>
      </c>
      <c r="B37" s="31" t="s">
        <v>101</v>
      </c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0">
        <f t="shared" si="2"/>
        <v>0</v>
      </c>
    </row>
    <row r="38" spans="1:15" x14ac:dyDescent="0.2">
      <c r="A38" s="24">
        <v>2011</v>
      </c>
      <c r="B38" s="24" t="s">
        <v>102</v>
      </c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0">
        <f t="shared" si="2"/>
        <v>0</v>
      </c>
    </row>
    <row r="39" spans="1:15" ht="21.75" x14ac:dyDescent="0.2">
      <c r="A39" s="24">
        <v>2012</v>
      </c>
      <c r="B39" s="31" t="s">
        <v>103</v>
      </c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0">
        <f t="shared" si="2"/>
        <v>0</v>
      </c>
    </row>
    <row r="40" spans="1:15" x14ac:dyDescent="0.2">
      <c r="A40" s="24">
        <v>2013</v>
      </c>
      <c r="B40" s="24" t="s">
        <v>104</v>
      </c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0">
        <f t="shared" si="2"/>
        <v>0</v>
      </c>
    </row>
    <row r="41" spans="1:15" x14ac:dyDescent="0.2">
      <c r="A41" s="24">
        <v>2014</v>
      </c>
      <c r="B41" s="24" t="s">
        <v>105</v>
      </c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0">
        <f t="shared" si="2"/>
        <v>0</v>
      </c>
    </row>
    <row r="42" spans="1:15" x14ac:dyDescent="0.2">
      <c r="A42" s="24">
        <v>2015</v>
      </c>
      <c r="B42" s="24" t="s">
        <v>106</v>
      </c>
      <c r="C42" s="275"/>
      <c r="D42" s="272">
        <f>'POA-06'!D30/4</f>
        <v>2273358</v>
      </c>
      <c r="E42" s="272">
        <f>'POA-06'!D30/4</f>
        <v>2273358</v>
      </c>
      <c r="F42" s="272">
        <f>'POA-06'!D30/4</f>
        <v>2273358</v>
      </c>
      <c r="G42" s="272"/>
      <c r="H42" s="272"/>
      <c r="I42" s="272">
        <f>'POA-06'!D30/4</f>
        <v>2273358</v>
      </c>
      <c r="J42" s="272"/>
      <c r="K42" s="272"/>
      <c r="L42" s="272"/>
      <c r="M42" s="272"/>
      <c r="N42" s="272"/>
      <c r="O42" s="270">
        <f t="shared" si="2"/>
        <v>9093432</v>
      </c>
    </row>
    <row r="43" spans="1:15" x14ac:dyDescent="0.2">
      <c r="A43" s="24" t="s">
        <v>107</v>
      </c>
      <c r="B43" s="24" t="s">
        <v>108</v>
      </c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0">
        <f t="shared" si="2"/>
        <v>0</v>
      </c>
    </row>
    <row r="44" spans="1:15" x14ac:dyDescent="0.2">
      <c r="A44" s="24" t="s">
        <v>109</v>
      </c>
      <c r="B44" s="24" t="s">
        <v>110</v>
      </c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0">
        <f t="shared" si="2"/>
        <v>0</v>
      </c>
    </row>
    <row r="45" spans="1:15" x14ac:dyDescent="0.2">
      <c r="A45" s="24">
        <v>2016</v>
      </c>
      <c r="B45" s="24" t="s">
        <v>111</v>
      </c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0">
        <f t="shared" si="2"/>
        <v>0</v>
      </c>
    </row>
    <row r="46" spans="1:15" x14ac:dyDescent="0.2">
      <c r="A46" s="24">
        <v>2017</v>
      </c>
      <c r="B46" s="24" t="s">
        <v>112</v>
      </c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0">
        <f t="shared" si="2"/>
        <v>0</v>
      </c>
    </row>
    <row r="47" spans="1:15" x14ac:dyDescent="0.2">
      <c r="A47" s="26">
        <v>3000</v>
      </c>
      <c r="B47" s="24" t="s">
        <v>113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0">
        <f t="shared" si="2"/>
        <v>0</v>
      </c>
    </row>
    <row r="48" spans="1:15" x14ac:dyDescent="0.2">
      <c r="A48" s="26">
        <v>4000</v>
      </c>
      <c r="B48" s="24" t="s">
        <v>114</v>
      </c>
      <c r="C48" s="276"/>
      <c r="D48" s="277"/>
      <c r="E48" s="273"/>
      <c r="F48" s="273"/>
      <c r="G48" s="273">
        <f>'POA-05'!C28</f>
        <v>14112157</v>
      </c>
      <c r="H48" s="273"/>
      <c r="I48" s="273"/>
      <c r="J48" s="273"/>
      <c r="K48" s="273"/>
      <c r="L48" s="273">
        <f>'POA-05'!C27</f>
        <v>86923557</v>
      </c>
      <c r="M48" s="270"/>
      <c r="N48" s="270"/>
      <c r="O48" s="270">
        <f>SUM(C48:M48)</f>
        <v>101035714</v>
      </c>
    </row>
    <row r="49" spans="1:15" x14ac:dyDescent="0.2">
      <c r="A49" s="26">
        <v>5000</v>
      </c>
      <c r="B49" s="24" t="s">
        <v>115</v>
      </c>
      <c r="C49" s="273">
        <f>'POA-05'!C21+'POA-05'!C22+'POA-05'!C23</f>
        <v>380500104</v>
      </c>
      <c r="D49" s="273">
        <f>'POA-05'!C20</f>
        <v>38591470</v>
      </c>
      <c r="E49" s="273"/>
      <c r="F49" s="273"/>
      <c r="G49" s="273">
        <f>'POA-05'!C19+'POA-05'!C24</f>
        <v>402636000</v>
      </c>
      <c r="H49" s="274"/>
      <c r="I49" s="274"/>
      <c r="J49" s="274"/>
      <c r="K49" s="274"/>
      <c r="L49" s="274"/>
      <c r="M49" s="278"/>
      <c r="N49" s="278">
        <f>'POA-05'!C18</f>
        <v>247793846</v>
      </c>
      <c r="O49" s="270">
        <f>SUM(C49:N49)</f>
        <v>1069521420</v>
      </c>
    </row>
    <row r="50" spans="1:15" x14ac:dyDescent="0.2">
      <c r="A50" s="26">
        <v>6000</v>
      </c>
      <c r="B50" s="24" t="s">
        <v>116</v>
      </c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0">
        <f t="shared" si="2"/>
        <v>0</v>
      </c>
    </row>
    <row r="51" spans="1:15" x14ac:dyDescent="0.2">
      <c r="A51" s="26">
        <v>7000</v>
      </c>
      <c r="B51" s="24" t="s">
        <v>117</v>
      </c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0">
        <f t="shared" si="2"/>
        <v>0</v>
      </c>
    </row>
    <row r="52" spans="1:15" x14ac:dyDescent="0.2">
      <c r="A52" s="37"/>
      <c r="B52" s="37" t="s">
        <v>30</v>
      </c>
      <c r="C52" s="268">
        <f t="shared" ref="C52:O52" si="4">SUM(C13+C16+C47+C48+C49+C50+C51)</f>
        <v>408500104</v>
      </c>
      <c r="D52" s="268">
        <f t="shared" si="4"/>
        <v>61782826.440555602</v>
      </c>
      <c r="E52" s="268">
        <f t="shared" si="4"/>
        <v>23191356.440555606</v>
      </c>
      <c r="F52" s="268">
        <f t="shared" si="4"/>
        <v>23191356.440555606</v>
      </c>
      <c r="G52" s="268">
        <f t="shared" si="4"/>
        <v>424761551.55555558</v>
      </c>
      <c r="H52" s="268">
        <f t="shared" si="4"/>
        <v>13903897.180555556</v>
      </c>
      <c r="I52" s="268">
        <f t="shared" si="4"/>
        <v>23191356.440555606</v>
      </c>
      <c r="J52" s="268">
        <f t="shared" si="4"/>
        <v>6284899.180555556</v>
      </c>
      <c r="K52" s="268">
        <f t="shared" si="4"/>
        <v>6284899.180555556</v>
      </c>
      <c r="L52" s="268">
        <f t="shared" si="4"/>
        <v>93208456.180555552</v>
      </c>
      <c r="M52" s="281">
        <f t="shared" si="4"/>
        <v>26499473</v>
      </c>
      <c r="N52" s="268">
        <f t="shared" si="4"/>
        <v>247793846</v>
      </c>
      <c r="O52" s="200">
        <f t="shared" si="4"/>
        <v>1358594022.0400002</v>
      </c>
    </row>
    <row r="53" spans="1:1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1:1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</sheetData>
  <mergeCells count="20">
    <mergeCell ref="C6:D6"/>
    <mergeCell ref="A1:B8"/>
    <mergeCell ref="H1:O1"/>
    <mergeCell ref="H2:O2"/>
    <mergeCell ref="H3:O3"/>
    <mergeCell ref="H4:O4"/>
    <mergeCell ref="H5:O5"/>
    <mergeCell ref="C7:D8"/>
    <mergeCell ref="C1:G5"/>
    <mergeCell ref="H6:O6"/>
    <mergeCell ref="E6:G6"/>
    <mergeCell ref="E7:G7"/>
    <mergeCell ref="E8:G8"/>
    <mergeCell ref="H7:O7"/>
    <mergeCell ref="H8:O8"/>
    <mergeCell ref="A11:A12"/>
    <mergeCell ref="B11:B12"/>
    <mergeCell ref="O11:O12"/>
    <mergeCell ref="A9:O9"/>
    <mergeCell ref="C11:M1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activeCell="C48" sqref="C48"/>
    </sheetView>
  </sheetViews>
  <sheetFormatPr baseColWidth="10" defaultRowHeight="12.75" x14ac:dyDescent="0.2"/>
  <cols>
    <col min="1" max="1" width="7.28515625" customWidth="1"/>
    <col min="2" max="2" width="18.7109375" customWidth="1"/>
    <col min="3" max="3" width="16.42578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 x14ac:dyDescent="0.2">
      <c r="A1" s="356"/>
      <c r="B1" s="357"/>
      <c r="C1" s="321" t="s">
        <v>170</v>
      </c>
      <c r="D1" s="321"/>
      <c r="E1" s="321"/>
      <c r="F1" s="321"/>
      <c r="G1" s="321"/>
      <c r="H1" s="321"/>
      <c r="I1" s="350" t="s">
        <v>159</v>
      </c>
      <c r="J1" s="351"/>
    </row>
    <row r="2" spans="1:15" ht="12.75" customHeight="1" x14ac:dyDescent="0.2">
      <c r="A2" s="358"/>
      <c r="B2" s="359"/>
      <c r="C2" s="322"/>
      <c r="D2" s="322"/>
      <c r="E2" s="322"/>
      <c r="F2" s="322"/>
      <c r="G2" s="322"/>
      <c r="H2" s="322"/>
      <c r="I2" s="352" t="s">
        <v>160</v>
      </c>
      <c r="J2" s="353"/>
    </row>
    <row r="3" spans="1:15" ht="12.75" customHeight="1" x14ac:dyDescent="0.2">
      <c r="A3" s="358"/>
      <c r="B3" s="359"/>
      <c r="C3" s="322"/>
      <c r="D3" s="322"/>
      <c r="E3" s="322"/>
      <c r="F3" s="322"/>
      <c r="G3" s="322"/>
      <c r="H3" s="322"/>
      <c r="I3" s="352" t="s">
        <v>161</v>
      </c>
      <c r="J3" s="353"/>
    </row>
    <row r="4" spans="1:15" ht="12.75" customHeight="1" x14ac:dyDescent="0.2">
      <c r="A4" s="358"/>
      <c r="B4" s="359"/>
      <c r="C4" s="322"/>
      <c r="D4" s="322"/>
      <c r="E4" s="322"/>
      <c r="F4" s="322"/>
      <c r="G4" s="322"/>
      <c r="H4" s="322"/>
      <c r="I4" s="352" t="s">
        <v>171</v>
      </c>
      <c r="J4" s="353"/>
    </row>
    <row r="5" spans="1:15" x14ac:dyDescent="0.2">
      <c r="A5" s="358"/>
      <c r="B5" s="359"/>
      <c r="C5" s="322"/>
      <c r="D5" s="322"/>
      <c r="E5" s="322"/>
      <c r="F5" s="322"/>
      <c r="G5" s="322"/>
      <c r="H5" s="322"/>
      <c r="I5" s="354" t="s">
        <v>148</v>
      </c>
      <c r="J5" s="355"/>
    </row>
    <row r="6" spans="1:15" ht="13.5" x14ac:dyDescent="0.25">
      <c r="A6" s="358"/>
      <c r="B6" s="359"/>
      <c r="C6" s="444" t="s">
        <v>162</v>
      </c>
      <c r="D6" s="444"/>
      <c r="E6" s="444" t="s">
        <v>163</v>
      </c>
      <c r="F6" s="444"/>
      <c r="G6" s="444"/>
      <c r="H6" s="444"/>
      <c r="I6" s="346" t="s">
        <v>164</v>
      </c>
      <c r="J6" s="347"/>
    </row>
    <row r="7" spans="1:15" ht="14.25" customHeight="1" x14ac:dyDescent="0.25">
      <c r="A7" s="358"/>
      <c r="B7" s="359"/>
      <c r="C7" s="442" t="s">
        <v>165</v>
      </c>
      <c r="D7" s="442"/>
      <c r="E7" s="444" t="s">
        <v>166</v>
      </c>
      <c r="F7" s="444"/>
      <c r="G7" s="444"/>
      <c r="H7" s="444"/>
      <c r="I7" s="444" t="s">
        <v>168</v>
      </c>
      <c r="J7" s="445"/>
      <c r="K7" s="53"/>
      <c r="L7" s="53"/>
      <c r="M7" s="53"/>
      <c r="N7" s="53"/>
      <c r="O7" s="53"/>
    </row>
    <row r="8" spans="1:15" ht="13.5" x14ac:dyDescent="0.25">
      <c r="A8" s="360"/>
      <c r="B8" s="361"/>
      <c r="C8" s="443"/>
      <c r="D8" s="443"/>
      <c r="E8" s="320" t="s">
        <v>167</v>
      </c>
      <c r="F8" s="320"/>
      <c r="G8" s="320"/>
      <c r="H8" s="320"/>
      <c r="I8" s="320" t="s">
        <v>169</v>
      </c>
      <c r="J8" s="441"/>
      <c r="K8" s="55"/>
      <c r="L8" s="55"/>
      <c r="M8" s="55"/>
      <c r="N8" s="55"/>
      <c r="O8" s="55"/>
    </row>
    <row r="9" spans="1:15" x14ac:dyDescent="0.2">
      <c r="A9" s="440" t="s">
        <v>120</v>
      </c>
      <c r="B9" s="440"/>
      <c r="C9" s="440"/>
      <c r="D9" s="440"/>
      <c r="E9" s="440"/>
      <c r="F9" s="440"/>
      <c r="G9" s="440"/>
      <c r="H9" s="53"/>
      <c r="I9" s="53"/>
      <c r="J9" s="53"/>
      <c r="K9" s="53"/>
      <c r="L9" s="53"/>
      <c r="M9" s="53"/>
      <c r="N9" s="53"/>
      <c r="O9" s="53"/>
    </row>
    <row r="12" spans="1:15" ht="15" customHeight="1" x14ac:dyDescent="0.2">
      <c r="A12" s="24"/>
      <c r="B12" s="26" t="s">
        <v>27</v>
      </c>
      <c r="C12" s="25" t="s">
        <v>54</v>
      </c>
    </row>
    <row r="13" spans="1:15" ht="16.5" customHeight="1" x14ac:dyDescent="0.2">
      <c r="A13" s="26">
        <v>1000</v>
      </c>
      <c r="B13" s="34" t="s">
        <v>136</v>
      </c>
      <c r="C13" s="197">
        <f>'POA-07'!C13</f>
        <v>163943456.0400002</v>
      </c>
    </row>
    <row r="14" spans="1:15" ht="14.25" hidden="1" customHeight="1" x14ac:dyDescent="0.2">
      <c r="A14" s="24">
        <v>1001</v>
      </c>
      <c r="B14" s="35" t="s">
        <v>68</v>
      </c>
      <c r="C14" s="29" t="e">
        <f>'POA-02'!#REF!</f>
        <v>#REF!</v>
      </c>
    </row>
    <row r="15" spans="1:15" ht="14.25" hidden="1" customHeight="1" x14ac:dyDescent="0.2">
      <c r="A15" s="24">
        <v>1002</v>
      </c>
      <c r="B15" s="35" t="s">
        <v>69</v>
      </c>
      <c r="C15" s="29" t="e">
        <f>'POA-02'!#REF!</f>
        <v>#REF!</v>
      </c>
    </row>
    <row r="16" spans="1:15" ht="21" customHeight="1" x14ac:dyDescent="0.2">
      <c r="A16" s="26">
        <v>2000</v>
      </c>
      <c r="B16" s="35" t="s">
        <v>137</v>
      </c>
      <c r="C16" s="197">
        <f>'POA-06'!D16</f>
        <v>24093432</v>
      </c>
    </row>
    <row r="17" spans="1:3" ht="14.25" hidden="1" customHeight="1" x14ac:dyDescent="0.2">
      <c r="A17" s="24">
        <v>2001</v>
      </c>
      <c r="B17" s="35" t="s">
        <v>71</v>
      </c>
      <c r="C17" s="30">
        <f>'POA-04'!H24</f>
        <v>0</v>
      </c>
    </row>
    <row r="18" spans="1:3" ht="14.25" hidden="1" customHeight="1" x14ac:dyDescent="0.2">
      <c r="A18" s="24">
        <v>2002</v>
      </c>
      <c r="B18" s="35" t="s">
        <v>72</v>
      </c>
      <c r="C18" s="30">
        <f>'POA-03'!I29</f>
        <v>0</v>
      </c>
    </row>
    <row r="19" spans="1:3" hidden="1" x14ac:dyDescent="0.2">
      <c r="A19" s="24" t="s">
        <v>73</v>
      </c>
      <c r="B19" s="35" t="s">
        <v>74</v>
      </c>
      <c r="C19" s="30"/>
    </row>
    <row r="20" spans="1:3" hidden="1" x14ac:dyDescent="0.2">
      <c r="A20" s="24" t="s">
        <v>75</v>
      </c>
      <c r="B20" s="35" t="s">
        <v>76</v>
      </c>
      <c r="C20" s="30"/>
    </row>
    <row r="21" spans="1:3" hidden="1" x14ac:dyDescent="0.2">
      <c r="A21" s="24" t="s">
        <v>77</v>
      </c>
      <c r="B21" s="35" t="s">
        <v>78</v>
      </c>
      <c r="C21" s="30"/>
    </row>
    <row r="22" spans="1:3" ht="21.75" hidden="1" x14ac:dyDescent="0.2">
      <c r="A22" s="24">
        <v>2003</v>
      </c>
      <c r="B22" s="36" t="s">
        <v>79</v>
      </c>
      <c r="C22" s="29">
        <f>'POA-06'!D19</f>
        <v>0</v>
      </c>
    </row>
    <row r="23" spans="1:3" hidden="1" x14ac:dyDescent="0.2">
      <c r="A23" s="24">
        <v>2004</v>
      </c>
      <c r="B23" s="35" t="s">
        <v>80</v>
      </c>
      <c r="C23" s="29">
        <f>'POA-06'!D20</f>
        <v>0</v>
      </c>
    </row>
    <row r="24" spans="1:3" hidden="1" x14ac:dyDescent="0.2">
      <c r="A24" s="24" t="s">
        <v>81</v>
      </c>
      <c r="B24" s="35" t="s">
        <v>82</v>
      </c>
      <c r="C24" s="30"/>
    </row>
    <row r="25" spans="1:3" hidden="1" x14ac:dyDescent="0.2">
      <c r="A25" s="24" t="s">
        <v>83</v>
      </c>
      <c r="B25" s="35" t="s">
        <v>84</v>
      </c>
      <c r="C25" s="30"/>
    </row>
    <row r="26" spans="1:3" hidden="1" x14ac:dyDescent="0.2">
      <c r="A26" s="24" t="s">
        <v>85</v>
      </c>
      <c r="B26" s="35" t="s">
        <v>86</v>
      </c>
      <c r="C26" s="30"/>
    </row>
    <row r="27" spans="1:3" hidden="1" x14ac:dyDescent="0.2">
      <c r="A27" s="24">
        <v>2005</v>
      </c>
      <c r="B27" s="35" t="s">
        <v>87</v>
      </c>
      <c r="C27" s="29">
        <v>0</v>
      </c>
    </row>
    <row r="28" spans="1:3" hidden="1" x14ac:dyDescent="0.2">
      <c r="A28" s="24" t="s">
        <v>88</v>
      </c>
      <c r="B28" s="35" t="s">
        <v>89</v>
      </c>
      <c r="C28" s="30"/>
    </row>
    <row r="29" spans="1:3" hidden="1" x14ac:dyDescent="0.2">
      <c r="A29" s="24" t="s">
        <v>90</v>
      </c>
      <c r="B29" s="35" t="s">
        <v>91</v>
      </c>
      <c r="C29" s="30"/>
    </row>
    <row r="30" spans="1:3" hidden="1" x14ac:dyDescent="0.2">
      <c r="A30" s="24">
        <v>2006</v>
      </c>
      <c r="B30" s="35" t="s">
        <v>92</v>
      </c>
      <c r="C30" s="29">
        <f>'POA-06'!D22</f>
        <v>0</v>
      </c>
    </row>
    <row r="31" spans="1:3" hidden="1" x14ac:dyDescent="0.2">
      <c r="A31" s="24" t="s">
        <v>93</v>
      </c>
      <c r="B31" s="35" t="s">
        <v>94</v>
      </c>
      <c r="C31" s="30"/>
    </row>
    <row r="32" spans="1:3" ht="21.75" hidden="1" x14ac:dyDescent="0.2">
      <c r="A32" s="24" t="s">
        <v>95</v>
      </c>
      <c r="B32" s="36" t="s">
        <v>133</v>
      </c>
      <c r="C32" s="30"/>
    </row>
    <row r="33" spans="1:3" hidden="1" x14ac:dyDescent="0.2">
      <c r="A33" s="24" t="s">
        <v>96</v>
      </c>
      <c r="B33" s="35" t="s">
        <v>97</v>
      </c>
      <c r="C33" s="30"/>
    </row>
    <row r="34" spans="1:3" ht="21.75" hidden="1" x14ac:dyDescent="0.2">
      <c r="A34" s="24">
        <v>2007</v>
      </c>
      <c r="B34" s="36" t="s">
        <v>98</v>
      </c>
      <c r="C34" s="29">
        <f>'POA-06'!D23</f>
        <v>0</v>
      </c>
    </row>
    <row r="35" spans="1:3" ht="21.75" hidden="1" x14ac:dyDescent="0.2">
      <c r="A35" s="24">
        <v>2008</v>
      </c>
      <c r="B35" s="36" t="s">
        <v>99</v>
      </c>
      <c r="C35" s="29">
        <f>'POA-06'!D21</f>
        <v>0</v>
      </c>
    </row>
    <row r="36" spans="1:3" hidden="1" x14ac:dyDescent="0.2">
      <c r="A36" s="24">
        <v>2009</v>
      </c>
      <c r="B36" s="35" t="s">
        <v>100</v>
      </c>
      <c r="C36" s="29">
        <v>0</v>
      </c>
    </row>
    <row r="37" spans="1:3" ht="21.75" hidden="1" x14ac:dyDescent="0.2">
      <c r="A37" s="24">
        <v>2010</v>
      </c>
      <c r="B37" s="36" t="s">
        <v>101</v>
      </c>
      <c r="C37" s="29">
        <v>0</v>
      </c>
    </row>
    <row r="38" spans="1:3" hidden="1" x14ac:dyDescent="0.2">
      <c r="A38" s="24">
        <v>2011</v>
      </c>
      <c r="B38" s="35" t="s">
        <v>102</v>
      </c>
      <c r="C38" s="29">
        <f>'POA-06'!D27</f>
        <v>5000000</v>
      </c>
    </row>
    <row r="39" spans="1:3" ht="21.75" hidden="1" x14ac:dyDescent="0.2">
      <c r="A39" s="24">
        <v>2012</v>
      </c>
      <c r="B39" s="36" t="s">
        <v>103</v>
      </c>
      <c r="C39" s="29">
        <f>'POA-06'!D28</f>
        <v>0</v>
      </c>
    </row>
    <row r="40" spans="1:3" hidden="1" x14ac:dyDescent="0.2">
      <c r="A40" s="24">
        <v>2013</v>
      </c>
      <c r="B40" s="35" t="s">
        <v>104</v>
      </c>
      <c r="C40" s="29">
        <f>'POA-06'!D26</f>
        <v>10000000</v>
      </c>
    </row>
    <row r="41" spans="1:3" hidden="1" x14ac:dyDescent="0.2">
      <c r="A41" s="24">
        <v>2014</v>
      </c>
      <c r="B41" s="35" t="s">
        <v>105</v>
      </c>
      <c r="C41" s="29">
        <v>0</v>
      </c>
    </row>
    <row r="42" spans="1:3" hidden="1" x14ac:dyDescent="0.2">
      <c r="A42" s="24">
        <v>2015</v>
      </c>
      <c r="B42" s="35" t="s">
        <v>106</v>
      </c>
      <c r="C42" s="29">
        <f>'POA-06'!D31</f>
        <v>0</v>
      </c>
    </row>
    <row r="43" spans="1:3" hidden="1" x14ac:dyDescent="0.2">
      <c r="A43" s="24" t="s">
        <v>107</v>
      </c>
      <c r="B43" s="35" t="s">
        <v>108</v>
      </c>
      <c r="C43" s="30"/>
    </row>
    <row r="44" spans="1:3" ht="18" customHeight="1" x14ac:dyDescent="0.2">
      <c r="A44" s="24" t="s">
        <v>109</v>
      </c>
      <c r="B44" s="35" t="s">
        <v>110</v>
      </c>
      <c r="C44" s="30"/>
    </row>
    <row r="45" spans="1:3" ht="15.75" customHeight="1" x14ac:dyDescent="0.2">
      <c r="A45" s="24">
        <v>2016</v>
      </c>
      <c r="B45" s="35" t="s">
        <v>111</v>
      </c>
      <c r="C45" s="30"/>
    </row>
    <row r="46" spans="1:3" ht="12.75" customHeight="1" x14ac:dyDescent="0.2">
      <c r="A46" s="24">
        <v>2017</v>
      </c>
      <c r="B46" s="35" t="s">
        <v>112</v>
      </c>
      <c r="C46" s="30">
        <v>0</v>
      </c>
    </row>
    <row r="47" spans="1:3" ht="12" customHeight="1" x14ac:dyDescent="0.2">
      <c r="A47" s="26">
        <v>3000</v>
      </c>
      <c r="B47" s="35" t="s">
        <v>260</v>
      </c>
      <c r="C47" s="28">
        <f>'POA-07'!P49</f>
        <v>1069521420</v>
      </c>
    </row>
    <row r="48" spans="1:3" ht="16.5" customHeight="1" x14ac:dyDescent="0.2">
      <c r="A48" s="26">
        <v>5000</v>
      </c>
      <c r="B48" s="35" t="s">
        <v>259</v>
      </c>
      <c r="C48" s="197">
        <f>'POA-07'!C48</f>
        <v>101035714</v>
      </c>
    </row>
    <row r="49" spans="1:3" ht="15" customHeight="1" x14ac:dyDescent="0.2">
      <c r="A49" s="26"/>
      <c r="B49" s="24"/>
      <c r="C49" s="200">
        <f>+C13+C16+C47+C48</f>
        <v>1358594022.0400002</v>
      </c>
    </row>
    <row r="50" spans="1:3" hidden="1" x14ac:dyDescent="0.2">
      <c r="A50" s="26">
        <v>7000</v>
      </c>
      <c r="B50" s="24" t="s">
        <v>117</v>
      </c>
      <c r="C50" s="27">
        <v>0</v>
      </c>
    </row>
    <row r="51" spans="1:3" hidden="1" x14ac:dyDescent="0.2">
      <c r="A51" s="26"/>
      <c r="B51" s="26" t="s">
        <v>30</v>
      </c>
      <c r="C51" s="27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'POA-03'!Área_de_impresión</vt:lpstr>
      <vt:lpstr>'POA-05'!Área_de_impresión</vt:lpstr>
      <vt:lpstr>'POA-07'!Área_de_impresión</vt:lpstr>
      <vt:lpstr>'POA-01'!Títulos_a_imprimir</vt:lpstr>
      <vt:lpstr>'POA-05'!Títulos_a_imprimir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PC1</cp:lastModifiedBy>
  <cp:lastPrinted>2013-07-30T19:48:17Z</cp:lastPrinted>
  <dcterms:created xsi:type="dcterms:W3CDTF">2004-12-29T19:49:42Z</dcterms:created>
  <dcterms:modified xsi:type="dcterms:W3CDTF">2014-07-04T00:04:03Z</dcterms:modified>
</cp:coreProperties>
</file>