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0" windowWidth="10110" windowHeight="8895" activeTab="8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externalReferences>
    <externalReference r:id="rId10"/>
  </externalReferences>
  <definedNames>
    <definedName name="_xlnm.Print_Area" localSheetId="0">'POA-01'!$A$1:$J$22</definedName>
    <definedName name="_xlnm.Print_Area" localSheetId="4">'POA-05'!$A$1:$I$29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PTOXACTIV!$1:$12</definedName>
  </definedNames>
  <calcPr calcId="125725"/>
</workbook>
</file>

<file path=xl/calcChain.xml><?xml version="1.0" encoding="utf-8"?>
<calcChain xmlns="http://schemas.openxmlformats.org/spreadsheetml/2006/main">
  <c r="O15" i="4"/>
  <c r="M15"/>
  <c r="N15"/>
  <c r="J33" i="9"/>
  <c r="L15" i="4"/>
  <c r="K15"/>
  <c r="J15"/>
  <c r="I15"/>
  <c r="H15"/>
  <c r="G15"/>
  <c r="F15"/>
  <c r="E15"/>
  <c r="D15"/>
  <c r="I10" i="5"/>
  <c r="M28" i="9"/>
  <c r="G48" i="14" l="1"/>
  <c r="C48"/>
  <c r="C1"/>
  <c r="C1" i="4"/>
  <c r="C1" i="5"/>
  <c r="C1" i="6"/>
  <c r="C1" i="7"/>
  <c r="C1" i="8"/>
  <c r="C1" i="9"/>
  <c r="D48" i="14"/>
  <c r="J28" i="9"/>
  <c r="C15" i="14" s="1"/>
  <c r="K51"/>
  <c r="K50"/>
  <c r="K49"/>
  <c r="K47"/>
  <c r="K46"/>
  <c r="K45"/>
  <c r="K44"/>
  <c r="K43"/>
  <c r="E42"/>
  <c r="K42" s="1"/>
  <c r="K41"/>
  <c r="K40"/>
  <c r="K39"/>
  <c r="K38"/>
  <c r="K37"/>
  <c r="K36"/>
  <c r="K35"/>
  <c r="K34"/>
  <c r="K33"/>
  <c r="K32"/>
  <c r="K31"/>
  <c r="J30"/>
  <c r="I30"/>
  <c r="H30"/>
  <c r="G30"/>
  <c r="F30"/>
  <c r="E30"/>
  <c r="D30"/>
  <c r="C30"/>
  <c r="K30" s="1"/>
  <c r="K29"/>
  <c r="K28"/>
  <c r="K27"/>
  <c r="K26"/>
  <c r="K25"/>
  <c r="K24"/>
  <c r="K23"/>
  <c r="K22"/>
  <c r="K21"/>
  <c r="K20"/>
  <c r="K19"/>
  <c r="K18"/>
  <c r="K17"/>
  <c r="J16"/>
  <c r="I16"/>
  <c r="H16"/>
  <c r="G16"/>
  <c r="F16"/>
  <c r="E16"/>
  <c r="D16"/>
  <c r="C16"/>
  <c r="K16" s="1"/>
  <c r="J13"/>
  <c r="J52"/>
  <c r="I13"/>
  <c r="I52"/>
  <c r="H13"/>
  <c r="H52"/>
  <c r="C22" i="1" s="1"/>
  <c r="E13" i="14"/>
  <c r="E52"/>
  <c r="C18" i="1" s="1"/>
  <c r="P49" i="4"/>
  <c r="C35"/>
  <c r="P35"/>
  <c r="C32"/>
  <c r="K32" s="1"/>
  <c r="P51"/>
  <c r="P50"/>
  <c r="P47"/>
  <c r="P46"/>
  <c r="P45"/>
  <c r="C45"/>
  <c r="P44"/>
  <c r="P43"/>
  <c r="P42"/>
  <c r="P41"/>
  <c r="C41"/>
  <c r="P40"/>
  <c r="P39"/>
  <c r="C39"/>
  <c r="P38"/>
  <c r="P37"/>
  <c r="C37"/>
  <c r="P36"/>
  <c r="C36"/>
  <c r="P34"/>
  <c r="P33"/>
  <c r="P31"/>
  <c r="O30"/>
  <c r="M30"/>
  <c r="L30"/>
  <c r="J30"/>
  <c r="I30"/>
  <c r="H30"/>
  <c r="G30"/>
  <c r="F30"/>
  <c r="E30"/>
  <c r="C30"/>
  <c r="P29"/>
  <c r="P28"/>
  <c r="P27"/>
  <c r="C27"/>
  <c r="P26"/>
  <c r="P25"/>
  <c r="P24"/>
  <c r="P23"/>
  <c r="C23"/>
  <c r="P22"/>
  <c r="C22"/>
  <c r="P21"/>
  <c r="P20"/>
  <c r="P19"/>
  <c r="E18"/>
  <c r="P18"/>
  <c r="P17"/>
  <c r="O16"/>
  <c r="N16"/>
  <c r="M16"/>
  <c r="L16"/>
  <c r="J16"/>
  <c r="I16"/>
  <c r="H16"/>
  <c r="G16"/>
  <c r="F16"/>
  <c r="E16"/>
  <c r="C16"/>
  <c r="P15"/>
  <c r="P14"/>
  <c r="O13"/>
  <c r="O52"/>
  <c r="N13"/>
  <c r="N52" s="1"/>
  <c r="M13"/>
  <c r="M52" s="1"/>
  <c r="L13"/>
  <c r="L52" s="1"/>
  <c r="K13"/>
  <c r="J13"/>
  <c r="J52" s="1"/>
  <c r="I13"/>
  <c r="I52" s="1"/>
  <c r="H13"/>
  <c r="H52" s="1"/>
  <c r="G13"/>
  <c r="G52" s="1"/>
  <c r="F13"/>
  <c r="E13"/>
  <c r="E52" s="1"/>
  <c r="D13"/>
  <c r="E9" i="5"/>
  <c r="C9"/>
  <c r="D29"/>
  <c r="D16"/>
  <c r="C9" i="6"/>
  <c r="C22"/>
  <c r="C9" i="7"/>
  <c r="C9" i="8"/>
  <c r="J37" i="9"/>
  <c r="F52" i="4"/>
  <c r="P48"/>
  <c r="C49"/>
  <c r="D30"/>
  <c r="C15"/>
  <c r="D16"/>
  <c r="I28" i="8"/>
  <c r="J9"/>
  <c r="J20" i="9"/>
  <c r="J27" s="1"/>
  <c r="J21"/>
  <c r="J22"/>
  <c r="J23"/>
  <c r="J24"/>
  <c r="J25"/>
  <c r="J26"/>
  <c r="J9"/>
  <c r="I25" i="8"/>
  <c r="I26"/>
  <c r="I27"/>
  <c r="C11" i="9"/>
  <c r="C11" i="6"/>
  <c r="C14" i="11"/>
  <c r="C15"/>
  <c r="I19" i="8"/>
  <c r="I20"/>
  <c r="I29" s="1"/>
  <c r="C18" i="11" s="1"/>
  <c r="I21" i="8"/>
  <c r="I22"/>
  <c r="I23"/>
  <c r="I24"/>
  <c r="H24" i="7"/>
  <c r="C39" i="11"/>
  <c r="C38"/>
  <c r="C45"/>
  <c r="C42"/>
  <c r="C23"/>
  <c r="C22"/>
  <c r="C35"/>
  <c r="C40"/>
  <c r="C12" i="8"/>
  <c r="C11" i="7"/>
  <c r="C11" i="5"/>
  <c r="C17" i="11"/>
  <c r="C34"/>
  <c r="C30"/>
  <c r="C16"/>
  <c r="D52" i="4" l="1"/>
  <c r="P13"/>
  <c r="C30" i="6"/>
  <c r="K48" i="14"/>
  <c r="K30" i="4"/>
  <c r="P32"/>
  <c r="C13" i="14"/>
  <c r="C52" s="1"/>
  <c r="C16" i="1" s="1"/>
  <c r="F14" i="14"/>
  <c r="C14" i="4"/>
  <c r="C13" s="1"/>
  <c r="J35" i="9"/>
  <c r="G15" i="14"/>
  <c r="G13" s="1"/>
  <c r="G52" s="1"/>
  <c r="C20" i="1" s="1"/>
  <c r="D15" i="14"/>
  <c r="D13" s="1"/>
  <c r="D52" s="1"/>
  <c r="C17" i="1" s="1"/>
  <c r="K16" i="4"/>
  <c r="P30"/>
  <c r="C48" l="1"/>
  <c r="C52" s="1"/>
  <c r="C31" i="6"/>
  <c r="C48" i="11" s="1"/>
  <c r="K14" i="14"/>
  <c r="F13"/>
  <c r="F52" s="1"/>
  <c r="K15"/>
  <c r="C13" i="11"/>
  <c r="K52" i="4"/>
  <c r="P16"/>
  <c r="P52" s="1"/>
  <c r="C49" i="11" l="1"/>
  <c r="C51" s="1"/>
  <c r="K13" i="14"/>
  <c r="C19" i="1"/>
  <c r="C24" s="1"/>
  <c r="K52" i="14"/>
  <c r="K53" s="1"/>
  <c r="C12" i="1" l="1"/>
  <c r="C10" l="1"/>
  <c r="C12" i="6"/>
  <c r="C13" i="8"/>
  <c r="C11" s="1"/>
  <c r="C12" i="5"/>
  <c r="C10" s="1"/>
  <c r="C10" i="9" l="1"/>
  <c r="C12" s="1"/>
  <c r="C10" i="7"/>
  <c r="C12" s="1"/>
  <c r="C10" i="6"/>
  <c r="C32"/>
  <c r="C33" s="1"/>
  <c r="C34" s="1"/>
</calcChain>
</file>

<file path=xl/sharedStrings.xml><?xml version="1.0" encoding="utf-8"?>
<sst xmlns="http://schemas.openxmlformats.org/spreadsheetml/2006/main" count="494" uniqueCount="225">
  <si>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</si>
  <si>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</si>
  <si>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</si>
  <si>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</si>
  <si>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</si>
  <si>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</si>
  <si>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</si>
  <si>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</si>
  <si>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</si>
  <si>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</si>
  <si>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</si>
  <si>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</si>
  <si>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</si>
  <si>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</si>
  <si>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</si>
  <si>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</si>
  <si>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</si>
  <si>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</si>
  <si>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</si>
  <si>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</si>
  <si>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</si>
  <si>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</si>
  <si>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</si>
  <si>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</si>
  <si>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</si>
  <si>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</si>
  <si>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</si>
  <si>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</si>
  <si>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</si>
  <si>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</si>
  <si>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</si>
  <si>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</si>
  <si>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</si>
  <si>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</si>
  <si>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</si>
  <si>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</si>
  <si>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</si>
  <si>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</si>
  <si>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</si>
  <si>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</si>
  <si>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</si>
  <si>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</si>
  <si>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</si>
  <si>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</si>
  <si>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</si>
  <si>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</si>
  <si>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</si>
  <si>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</si>
  <si>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</si>
  <si>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</si>
  <si>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</si>
  <si>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</si>
  <si>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</si>
  <si>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</si>
  <si>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</si>
  <si>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</si>
  <si>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</si>
  <si>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</si>
  <si>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</si>
  <si>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</si>
  <si>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</si>
  <si>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</si>
  <si>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</si>
  <si>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</si>
  <si>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</si>
  <si>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</si>
  <si>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</si>
  <si>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</si>
  <si>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</si>
  <si>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</si>
  <si>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</si>
  <si>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</si>
  <si>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</si>
  <si>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</si>
  <si>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</si>
  <si>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</si>
  <si>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</si>
  <si>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</si>
  <si>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</si>
  <si>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</si>
  <si>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</si>
  <si>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</si>
  <si>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</si>
  <si>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</si>
  <si>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</si>
  <si>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</si>
  <si>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</si>
  <si>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</si>
  <si>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</si>
  <si>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</si>
  <si>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</si>
  <si>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</si>
  <si>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</si>
  <si>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</si>
  <si>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</si>
  <si>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</si>
  <si>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</si>
  <si>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</si>
  <si>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</si>
  <si>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</si>
  <si>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</si>
  <si>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</si>
  <si>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</si>
  <si>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</si>
  <si>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</si>
  <si>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</si>
  <si>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</si>
  <si>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</si>
  <si>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</si>
  <si>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</si>
  <si>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</si>
  <si>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</si>
  <si>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</si>
  <si>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</si>
  <si>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</si>
  <si>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</si>
  <si>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</si>
  <si>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</si>
  <si>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</si>
  <si>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</si>
  <si>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</si>
  <si>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</si>
  <si>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</si>
  <si>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</si>
  <si>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</si>
  <si>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</si>
  <si>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</si>
  <si>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</si>
  <si>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</si>
  <si>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</si>
  <si>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</si>
  <si>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</si>
  <si>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</si>
  <si>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</si>
  <si>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</si>
  <si>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</si>
  <si>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</si>
  <si>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</si>
  <si>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</si>
  <si>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</si>
  <si>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</si>
  <si>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</si>
  <si>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</si>
  <si>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</si>
  <si>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</si>
  <si>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</si>
  <si>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</si>
  <si>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</si>
  <si>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</si>
  <si>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</si>
  <si>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</si>
  <si>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</si>
  <si>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</si>
  <si>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</si>
  <si>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</si>
  <si>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</si>
  <si>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</si>
  <si>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</si>
  <si>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</si>
  <si>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</si>
  <si>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</si>
  <si>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</si>
  <si>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</si>
  <si>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</si>
  <si>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</si>
  <si>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</si>
  <si>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</si>
  <si>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</si>
  <si>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</si>
  <si>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</si>
  <si>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</si>
  <si>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</si>
  <si>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</si>
  <si>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</si>
  <si>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</si>
  <si>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</si>
  <si>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>SECCION: I</t>
  </si>
  <si>
    <t>SUBTOTAL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</si>
  <si>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</si>
  <si>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</si>
  <si>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</si>
  <si>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</si>
  <si>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</si>
  <si>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</si>
  <si>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</si>
  <si>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</si>
  <si>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</si>
  <si>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</si>
  <si>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</si>
  <si>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</si>
  <si>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</si>
  <si>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Imprevistos</t>
  </si>
  <si>
    <t>ACTIV 7</t>
  </si>
  <si>
    <t>ACTIV 8</t>
  </si>
  <si>
    <t>Compra de material y equipos.</t>
  </si>
  <si>
    <t>BANCO DE PROYECTOS Y COOPERACIÓN INTERNACIONAL</t>
  </si>
  <si>
    <t>Implementación del Banco de programas y proyectos de la Corporación.</t>
  </si>
  <si>
    <t>Capacitación a funcionarios de los municipios sobre la metodologia de presentación de proyectos de inversión.</t>
  </si>
  <si>
    <t>Implementación del manual de procedimiento del Banco de Proyectos corporativo (BPCG).</t>
  </si>
  <si>
    <t>Capacitación a funcionarios de la entidad (banco)</t>
  </si>
  <si>
    <t xml:space="preserve">Capacitación a miembros de ONG  y organizaciones comunitarias en formulacion de proyectos y en la metodologia para presentar los mismos a la corporación </t>
  </si>
  <si>
    <t>Banco de proyecto sistematizado implementado</t>
  </si>
  <si>
    <t>Todo el Departamento</t>
  </si>
  <si>
    <t>Marzo</t>
  </si>
  <si>
    <t>Diciembre</t>
  </si>
  <si>
    <t>Personas capacitadas en metodología para presentar proyectos a la Corporación</t>
  </si>
  <si>
    <t>A. Rumbo</t>
  </si>
  <si>
    <t>Manual del banco de proyecto implementado y actualizado</t>
  </si>
  <si>
    <t>Riohacha - Fonseca</t>
  </si>
  <si>
    <t>febrero</t>
  </si>
  <si>
    <t>diciembre</t>
  </si>
  <si>
    <t>Número de funcionarios capacitados</t>
  </si>
  <si>
    <t>Funcionarios municipales y representantes de comunidades, organizaciones y minorías étnicas capacitados</t>
  </si>
  <si>
    <t>Numero de ONG Ambientales y OCB asesoradas en cooperación internacional para la Gestión Ambiental</t>
  </si>
  <si>
    <t>Cartilla elaborada</t>
  </si>
  <si>
    <t>ANTONIO RUMBO B.</t>
  </si>
  <si>
    <t>PROFESIONAL</t>
  </si>
  <si>
    <t>FUNCIONES BANCO DE PROYECTO</t>
  </si>
  <si>
    <t>Noviembr</t>
  </si>
  <si>
    <t>Antonio Rumbo Barros</t>
  </si>
  <si>
    <t xml:space="preserve">Capacitación a miembros de ONG Minorias Etnicas  y organizaciones comunitarias en formulacion de proyectos y en la metodologia para presentar los mismos a la corporación </t>
  </si>
  <si>
    <t>FECHA: 31 DE DICIEMBRE DE 2011</t>
  </si>
  <si>
    <t>Fortalecimiento del Banco de Proyectos</t>
  </si>
  <si>
    <t>PLAN OPERATIVO ANUAL DE INVERSIONES - POAI - 2012 (Versión Final)</t>
  </si>
  <si>
    <t>550-900-1</t>
  </si>
</sst>
</file>

<file path=xl/styles.xml><?xml version="1.0" encoding="utf-8"?>
<styleSheet xmlns="http://schemas.openxmlformats.org/spreadsheetml/2006/main">
  <numFmts count="9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_ * #,##0_ ;_ * \-#,##0_ ;_ * &quot;-&quot;??_ ;_ @_ "/>
    <numFmt numFmtId="171" formatCode="[$-C0A]mmmm\-yy;@"/>
    <numFmt numFmtId="172" formatCode="_ &quot;$&quot;\ * #,##0_ ;_ &quot;$&quot;\ * \-#,##0_ ;_ &quot;$&quot;\ * &quot;-&quot;??_ ;_ @_ "/>
  </numFmts>
  <fonts count="46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9"/>
      <color indexed="58"/>
      <name val="Arial Narrow"/>
      <family val="2"/>
    </font>
    <font>
      <sz val="11"/>
      <color indexed="58"/>
      <name val="Arial Narrow"/>
      <family val="2"/>
    </font>
    <font>
      <sz val="9"/>
      <color indexed="8"/>
      <name val="Arial Narrow"/>
      <family val="2"/>
    </font>
    <font>
      <sz val="8"/>
      <color indexed="58"/>
      <name val="Arial Narrow"/>
      <family val="2"/>
    </font>
    <font>
      <b/>
      <sz val="9"/>
      <color indexed="58"/>
      <name val="Arial Narrow"/>
      <family val="2"/>
    </font>
    <font>
      <b/>
      <sz val="8"/>
      <color indexed="58"/>
      <name val="Arial Narrow"/>
      <family val="2"/>
    </font>
    <font>
      <sz val="11"/>
      <color indexed="8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/>
  </cellStyleXfs>
  <cellXfs count="4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4" fillId="0" borderId="0" xfId="0" applyFont="1"/>
    <xf numFmtId="3" fontId="14" fillId="0" borderId="0" xfId="0" quotePrefix="1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3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Alignment="1" applyProtection="1">
      <alignment horizontal="left"/>
    </xf>
    <xf numFmtId="37" fontId="15" fillId="0" borderId="0" xfId="0" applyNumberFormat="1" applyFont="1" applyProtection="1"/>
    <xf numFmtId="0" fontId="15" fillId="0" borderId="0" xfId="0" applyFont="1" applyProtection="1"/>
    <xf numFmtId="168" fontId="15" fillId="0" borderId="0" xfId="0" applyNumberFormat="1" applyFont="1" applyProtection="1"/>
    <xf numFmtId="0" fontId="15" fillId="0" borderId="0" xfId="0" applyFont="1" applyAlignment="1" applyProtection="1">
      <alignment horizontal="center"/>
    </xf>
    <xf numFmtId="37" fontId="14" fillId="0" borderId="0" xfId="0" applyNumberFormat="1" applyFont="1"/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/>
    <xf numFmtId="167" fontId="6" fillId="0" borderId="0" xfId="0" applyNumberFormat="1" applyFont="1"/>
    <xf numFmtId="3" fontId="13" fillId="0" borderId="0" xfId="0" applyNumberFormat="1" applyFont="1" applyAlignment="1"/>
    <xf numFmtId="3" fontId="17" fillId="0" borderId="0" xfId="0" applyNumberFormat="1" applyFont="1" applyFill="1"/>
    <xf numFmtId="0" fontId="16" fillId="0" borderId="0" xfId="0" applyFont="1" applyAlignment="1"/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top" wrapText="1"/>
    </xf>
    <xf numFmtId="0" fontId="23" fillId="0" borderId="0" xfId="0" applyFont="1"/>
    <xf numFmtId="0" fontId="0" fillId="0" borderId="0" xfId="0" applyBorder="1" applyAlignment="1"/>
    <xf numFmtId="0" fontId="25" fillId="0" borderId="0" xfId="0" applyFont="1" applyBorder="1" applyAlignment="1"/>
    <xf numFmtId="0" fontId="0" fillId="0" borderId="0" xfId="0" applyBorder="1" applyAlignment="1">
      <alignment horizontal="center"/>
    </xf>
    <xf numFmtId="0" fontId="19" fillId="0" borderId="0" xfId="0" applyFont="1" applyAlignment="1">
      <alignment wrapText="1"/>
    </xf>
    <xf numFmtId="166" fontId="3" fillId="0" borderId="1" xfId="1" applyFont="1" applyBorder="1" applyAlignment="1">
      <alignment horizontal="right" vertical="top" wrapText="1"/>
    </xf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28" fillId="3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3" fontId="22" fillId="0" borderId="2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3" fontId="22" fillId="0" borderId="1" xfId="0" applyNumberFormat="1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3" fontId="28" fillId="0" borderId="1" xfId="0" applyNumberFormat="1" applyFont="1" applyBorder="1" applyAlignment="1">
      <alignment horizontal="right" vertical="top" wrapText="1"/>
    </xf>
    <xf numFmtId="166" fontId="22" fillId="0" borderId="2" xfId="1" applyFont="1" applyBorder="1" applyAlignment="1">
      <alignment horizontal="right" vertical="top" wrapText="1"/>
    </xf>
    <xf numFmtId="166" fontId="22" fillId="0" borderId="1" xfId="1" applyFont="1" applyBorder="1" applyAlignment="1">
      <alignment horizontal="right" vertical="top" wrapText="1"/>
    </xf>
    <xf numFmtId="166" fontId="28" fillId="0" borderId="1" xfId="1" applyFont="1" applyBorder="1" applyAlignment="1">
      <alignment horizontal="right" vertical="top" wrapText="1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/>
    </xf>
    <xf numFmtId="169" fontId="20" fillId="0" borderId="1" xfId="1" applyNumberFormat="1" applyFont="1" applyFill="1" applyBorder="1" applyAlignment="1">
      <alignment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/>
    </xf>
    <xf numFmtId="169" fontId="20" fillId="0" borderId="1" xfId="1" applyNumberFormat="1" applyFont="1" applyFill="1" applyBorder="1" applyAlignment="1">
      <alignment horizontal="right" vertical="center" wrapText="1"/>
    </xf>
    <xf numFmtId="169" fontId="20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3" fontId="28" fillId="0" borderId="0" xfId="0" applyNumberFormat="1" applyFont="1" applyAlignment="1">
      <alignment horizontal="right" vertical="top" wrapText="1"/>
    </xf>
    <xf numFmtId="0" fontId="30" fillId="3" borderId="3" xfId="0" applyFont="1" applyFill="1" applyBorder="1" applyAlignment="1">
      <alignment horizontal="center" vertical="center" wrapText="1"/>
    </xf>
    <xf numFmtId="166" fontId="28" fillId="0" borderId="1" xfId="1" applyFont="1" applyBorder="1" applyAlignment="1">
      <alignment vertical="top" wrapText="1"/>
    </xf>
    <xf numFmtId="0" fontId="28" fillId="0" borderId="2" xfId="0" applyFont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right"/>
    </xf>
    <xf numFmtId="3" fontId="26" fillId="0" borderId="0" xfId="0" quotePrefix="1" applyNumberFormat="1" applyFont="1" applyAlignment="1">
      <alignment horizontal="left"/>
    </xf>
    <xf numFmtId="3" fontId="26" fillId="0" borderId="0" xfId="0" applyNumberFormat="1" applyFont="1"/>
    <xf numFmtId="3" fontId="26" fillId="0" borderId="0" xfId="0" applyNumberFormat="1" applyFont="1" applyAlignment="1">
      <alignment horizontal="center"/>
    </xf>
    <xf numFmtId="3" fontId="32" fillId="0" borderId="0" xfId="0" applyNumberFormat="1" applyFont="1"/>
    <xf numFmtId="3" fontId="32" fillId="3" borderId="4" xfId="0" applyNumberFormat="1" applyFont="1" applyFill="1" applyBorder="1" applyAlignment="1">
      <alignment horizontal="center"/>
    </xf>
    <xf numFmtId="3" fontId="32" fillId="3" borderId="5" xfId="0" applyNumberFormat="1" applyFont="1" applyFill="1" applyBorder="1" applyAlignment="1">
      <alignment horizontal="center"/>
    </xf>
    <xf numFmtId="3" fontId="32" fillId="3" borderId="6" xfId="0" applyNumberFormat="1" applyFont="1" applyFill="1" applyBorder="1" applyAlignment="1">
      <alignment horizontal="center"/>
    </xf>
    <xf numFmtId="3" fontId="32" fillId="0" borderId="2" xfId="0" applyNumberFormat="1" applyFont="1" applyBorder="1"/>
    <xf numFmtId="166" fontId="32" fillId="0" borderId="1" xfId="1" applyFont="1" applyBorder="1" applyAlignment="1">
      <alignment horizontal="right"/>
    </xf>
    <xf numFmtId="3" fontId="26" fillId="0" borderId="1" xfId="0" applyNumberFormat="1" applyFont="1" applyBorder="1"/>
    <xf numFmtId="166" fontId="26" fillId="0" borderId="1" xfId="1" applyFont="1" applyBorder="1" applyAlignment="1">
      <alignment horizontal="right"/>
    </xf>
    <xf numFmtId="3" fontId="32" fillId="0" borderId="1" xfId="0" applyNumberFormat="1" applyFont="1" applyBorder="1"/>
    <xf numFmtId="3" fontId="32" fillId="2" borderId="1" xfId="0" applyNumberFormat="1" applyFont="1" applyFill="1" applyBorder="1"/>
    <xf numFmtId="166" fontId="14" fillId="0" borderId="0" xfId="0" applyNumberFormat="1" applyFont="1"/>
    <xf numFmtId="3" fontId="26" fillId="0" borderId="2" xfId="0" applyNumberFormat="1" applyFont="1" applyBorder="1" applyAlignment="1">
      <alignment horizontal="justify" vertical="top"/>
    </xf>
    <xf numFmtId="3" fontId="26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justify" vertical="top" wrapText="1"/>
    </xf>
    <xf numFmtId="3" fontId="26" fillId="0" borderId="1" xfId="0" applyNumberFormat="1" applyFont="1" applyBorder="1" applyAlignment="1">
      <alignment horizontal="justify" vertical="top" wrapText="1"/>
    </xf>
    <xf numFmtId="0" fontId="22" fillId="0" borderId="2" xfId="0" applyFont="1" applyBorder="1" applyAlignment="1">
      <alignment horizontal="justify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167" fontId="28" fillId="0" borderId="0" xfId="0" applyNumberFormat="1" applyFont="1" applyBorder="1" applyAlignment="1">
      <alignment vertical="justify"/>
    </xf>
    <xf numFmtId="166" fontId="6" fillId="0" borderId="0" xfId="0" applyNumberFormat="1" applyFont="1"/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28" fillId="0" borderId="7" xfId="0" applyFont="1" applyBorder="1" applyAlignment="1"/>
    <xf numFmtId="0" fontId="12" fillId="3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6" fontId="28" fillId="0" borderId="0" xfId="1" applyFont="1" applyBorder="1" applyAlignment="1">
      <alignment horizontal="left"/>
    </xf>
    <xf numFmtId="165" fontId="28" fillId="0" borderId="0" xfId="2" applyFont="1" applyBorder="1" applyAlignment="1">
      <alignment horizontal="right" vertical="justify"/>
    </xf>
    <xf numFmtId="165" fontId="28" fillId="0" borderId="0" xfId="2" applyFont="1" applyBorder="1" applyAlignment="1">
      <alignment vertical="justify"/>
    </xf>
    <xf numFmtId="0" fontId="28" fillId="0" borderId="0" xfId="0" applyFont="1" applyBorder="1" applyAlignment="1">
      <alignment vertical="justify"/>
    </xf>
    <xf numFmtId="165" fontId="28" fillId="0" borderId="0" xfId="0" applyNumberFormat="1" applyFont="1" applyBorder="1" applyAlignment="1">
      <alignment vertical="justify"/>
    </xf>
    <xf numFmtId="0" fontId="28" fillId="0" borderId="9" xfId="0" applyFont="1" applyBorder="1" applyAlignment="1">
      <alignment horizontal="left"/>
    </xf>
    <xf numFmtId="0" fontId="22" fillId="0" borderId="9" xfId="0" applyFont="1" applyBorder="1"/>
    <xf numFmtId="0" fontId="3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0" fontId="35" fillId="0" borderId="0" xfId="0" applyFont="1" applyBorder="1" applyAlignment="1"/>
    <xf numFmtId="0" fontId="26" fillId="0" borderId="0" xfId="0" applyFont="1" applyBorder="1" applyAlignment="1"/>
    <xf numFmtId="0" fontId="28" fillId="4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center" wrapText="1"/>
    </xf>
    <xf numFmtId="17" fontId="22" fillId="0" borderId="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170" fontId="37" fillId="0" borderId="11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7" fillId="0" borderId="8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1" fontId="37" fillId="0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70" fontId="3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1" fontId="37" fillId="0" borderId="0" xfId="0" applyNumberFormat="1" applyFont="1" applyFill="1" applyBorder="1" applyAlignment="1">
      <alignment horizontal="center" vertical="center" wrapText="1"/>
    </xf>
    <xf numFmtId="1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0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7" fontId="28" fillId="0" borderId="13" xfId="0" applyNumberFormat="1" applyFont="1" applyBorder="1" applyAlignment="1">
      <alignment horizontal="center" vertical="justify"/>
    </xf>
    <xf numFmtId="0" fontId="28" fillId="0" borderId="13" xfId="0" applyFont="1" applyBorder="1" applyAlignment="1">
      <alignment horizontal="center" vertical="justify"/>
    </xf>
    <xf numFmtId="0" fontId="28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left" vertical="center" wrapText="1"/>
    </xf>
    <xf numFmtId="16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9" fontId="41" fillId="0" borderId="1" xfId="0" applyNumberFormat="1" applyFont="1" applyBorder="1" applyAlignment="1">
      <alignment horizontal="center" vertical="center" wrapText="1"/>
    </xf>
    <xf numFmtId="170" fontId="42" fillId="0" borderId="1" xfId="1" applyNumberFormat="1" applyFont="1" applyFill="1" applyBorder="1" applyAlignment="1">
      <alignment horizontal="center" vertical="center" wrapText="1"/>
    </xf>
    <xf numFmtId="170" fontId="42" fillId="0" borderId="1" xfId="1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top" wrapText="1"/>
    </xf>
    <xf numFmtId="170" fontId="28" fillId="0" borderId="1" xfId="1" applyNumberFormat="1" applyFont="1" applyBorder="1" applyAlignment="1">
      <alignment horizontal="right" vertical="top" wrapText="1"/>
    </xf>
    <xf numFmtId="16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0" fontId="28" fillId="0" borderId="1" xfId="1" applyNumberFormat="1" applyFont="1" applyBorder="1" applyAlignment="1">
      <alignment vertical="center" wrapText="1"/>
    </xf>
    <xf numFmtId="166" fontId="22" fillId="0" borderId="1" xfId="1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170" fontId="28" fillId="0" borderId="1" xfId="1" applyNumberFormat="1" applyFont="1" applyBorder="1" applyAlignment="1">
      <alignment vertical="top" wrapText="1"/>
    </xf>
    <xf numFmtId="0" fontId="20" fillId="0" borderId="0" xfId="0" applyFont="1" applyBorder="1"/>
    <xf numFmtId="0" fontId="21" fillId="0" borderId="1" xfId="0" applyFont="1" applyBorder="1"/>
    <xf numFmtId="170" fontId="21" fillId="0" borderId="1" xfId="1" applyNumberFormat="1" applyFont="1" applyBorder="1"/>
    <xf numFmtId="170" fontId="20" fillId="0" borderId="0" xfId="0" applyNumberFormat="1" applyFont="1"/>
    <xf numFmtId="0" fontId="23" fillId="0" borderId="1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justify" vertical="top" wrapText="1"/>
    </xf>
    <xf numFmtId="3" fontId="23" fillId="0" borderId="1" xfId="3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justify" vertical="top" wrapText="1"/>
    </xf>
    <xf numFmtId="170" fontId="23" fillId="0" borderId="1" xfId="1" applyNumberFormat="1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justify" vertical="top" wrapText="1"/>
    </xf>
    <xf numFmtId="0" fontId="43" fillId="0" borderId="1" xfId="0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 horizontal="justify" vertical="top" wrapText="1"/>
    </xf>
    <xf numFmtId="166" fontId="28" fillId="0" borderId="1" xfId="0" applyNumberFormat="1" applyFont="1" applyBorder="1" applyAlignment="1">
      <alignment vertical="top" wrapText="1"/>
    </xf>
    <xf numFmtId="0" fontId="23" fillId="0" borderId="1" xfId="0" applyFont="1" applyFill="1" applyBorder="1" applyAlignment="1">
      <alignment horizontal="justify" vertical="top" wrapText="1"/>
    </xf>
    <xf numFmtId="0" fontId="23" fillId="0" borderId="7" xfId="0" applyFont="1" applyBorder="1" applyAlignment="1">
      <alignment horizontal="center" vertical="center" wrapText="1"/>
    </xf>
    <xf numFmtId="0" fontId="24" fillId="0" borderId="0" xfId="0" applyFont="1" applyAlignment="1"/>
    <xf numFmtId="0" fontId="22" fillId="0" borderId="1" xfId="0" applyFont="1" applyBorder="1" applyAlignment="1"/>
    <xf numFmtId="0" fontId="22" fillId="0" borderId="0" xfId="0" applyFont="1" applyAlignment="1"/>
    <xf numFmtId="0" fontId="22" fillId="0" borderId="0" xfId="0" applyFont="1" applyBorder="1" applyAlignment="1">
      <alignment horizontal="justify" vertical="top" wrapText="1"/>
    </xf>
    <xf numFmtId="3" fontId="22" fillId="0" borderId="0" xfId="0" applyNumberFormat="1" applyFont="1"/>
    <xf numFmtId="166" fontId="28" fillId="0" borderId="2" xfId="1" applyFont="1" applyBorder="1" applyAlignment="1">
      <alignment horizontal="left" vertical="top" wrapText="1"/>
    </xf>
    <xf numFmtId="166" fontId="22" fillId="0" borderId="1" xfId="1" applyFont="1" applyBorder="1" applyAlignment="1">
      <alignment horizontal="left" vertical="top" wrapText="1"/>
    </xf>
    <xf numFmtId="166" fontId="26" fillId="0" borderId="1" xfId="1" applyFont="1" applyBorder="1" applyAlignment="1">
      <alignment horizontal="left"/>
    </xf>
    <xf numFmtId="170" fontId="32" fillId="0" borderId="2" xfId="1" applyNumberFormat="1" applyFont="1" applyFill="1" applyBorder="1" applyAlignment="1">
      <alignment horizontal="right"/>
    </xf>
    <xf numFmtId="170" fontId="32" fillId="0" borderId="2" xfId="1" applyNumberFormat="1" applyFont="1" applyBorder="1" applyAlignment="1">
      <alignment horizontal="right"/>
    </xf>
    <xf numFmtId="170" fontId="32" fillId="0" borderId="1" xfId="1" applyNumberFormat="1" applyFont="1" applyBorder="1" applyAlignment="1">
      <alignment horizontal="right"/>
    </xf>
    <xf numFmtId="170" fontId="26" fillId="0" borderId="1" xfId="1" applyNumberFormat="1" applyFont="1" applyFill="1" applyBorder="1" applyAlignment="1">
      <alignment horizontal="right"/>
    </xf>
    <xf numFmtId="170" fontId="26" fillId="0" borderId="1" xfId="1" applyNumberFormat="1" applyFont="1" applyBorder="1" applyAlignment="1">
      <alignment horizontal="right"/>
    </xf>
    <xf numFmtId="170" fontId="26" fillId="0" borderId="0" xfId="1" applyNumberFormat="1" applyFont="1"/>
    <xf numFmtId="170" fontId="32" fillId="0" borderId="1" xfId="1" applyNumberFormat="1" applyFont="1" applyFill="1" applyBorder="1" applyAlignment="1">
      <alignment horizontal="right"/>
    </xf>
    <xf numFmtId="170" fontId="26" fillId="0" borderId="1" xfId="1" quotePrefix="1" applyNumberFormat="1" applyFont="1" applyBorder="1" applyAlignment="1">
      <alignment horizontal="right"/>
    </xf>
    <xf numFmtId="170" fontId="32" fillId="2" borderId="1" xfId="1" applyNumberFormat="1" applyFont="1" applyFill="1" applyBorder="1" applyAlignment="1">
      <alignment horizontal="right"/>
    </xf>
    <xf numFmtId="3" fontId="26" fillId="0" borderId="2" xfId="0" applyNumberFormat="1" applyFont="1" applyBorder="1"/>
    <xf numFmtId="170" fontId="20" fillId="0" borderId="0" xfId="1" applyNumberFormat="1" applyFont="1"/>
    <xf numFmtId="166" fontId="31" fillId="0" borderId="1" xfId="1" applyFont="1" applyBorder="1" applyAlignment="1">
      <alignment horizontal="right"/>
    </xf>
    <xf numFmtId="3" fontId="26" fillId="0" borderId="1" xfId="0" applyNumberFormat="1" applyFont="1" applyBorder="1" applyAlignment="1">
      <alignment wrapText="1"/>
    </xf>
    <xf numFmtId="166" fontId="31" fillId="0" borderId="1" xfId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170" fontId="26" fillId="0" borderId="0" xfId="0" applyNumberFormat="1" applyFont="1"/>
    <xf numFmtId="0" fontId="22" fillId="0" borderId="8" xfId="0" applyFont="1" applyBorder="1" applyAlignment="1">
      <alignment horizontal="justify" vertical="top" wrapText="1"/>
    </xf>
    <xf numFmtId="166" fontId="22" fillId="0" borderId="1" xfId="1" applyFont="1" applyFill="1" applyBorder="1" applyAlignment="1">
      <alignment horizontal="right"/>
    </xf>
    <xf numFmtId="166" fontId="44" fillId="0" borderId="1" xfId="1" applyFont="1" applyFill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170" fontId="30" fillId="0" borderId="1" xfId="1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170" fontId="28" fillId="2" borderId="1" xfId="1" applyNumberFormat="1" applyFont="1" applyFill="1" applyBorder="1" applyAlignment="1">
      <alignment horizontal="right"/>
    </xf>
    <xf numFmtId="170" fontId="28" fillId="5" borderId="1" xfId="1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justify" vertical="top" wrapText="1"/>
    </xf>
    <xf numFmtId="17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4" fontId="28" fillId="0" borderId="1" xfId="0" applyNumberFormat="1" applyFont="1" applyBorder="1" applyAlignment="1">
      <alignment vertical="center" wrapText="1"/>
    </xf>
    <xf numFmtId="170" fontId="22" fillId="0" borderId="1" xfId="1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170" fontId="20" fillId="0" borderId="1" xfId="1" applyNumberFormat="1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170" fontId="6" fillId="0" borderId="0" xfId="0" applyNumberFormat="1" applyFont="1"/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vertical="justify"/>
    </xf>
    <xf numFmtId="0" fontId="23" fillId="0" borderId="1" xfId="0" applyFont="1" applyBorder="1" applyAlignment="1"/>
    <xf numFmtId="0" fontId="20" fillId="0" borderId="1" xfId="0" applyFont="1" applyBorder="1" applyAlignment="1"/>
    <xf numFmtId="0" fontId="28" fillId="0" borderId="1" xfId="0" applyFont="1" applyBorder="1"/>
    <xf numFmtId="0" fontId="28" fillId="0" borderId="1" xfId="0" applyFont="1" applyBorder="1" applyAlignment="1">
      <alignment horizontal="right"/>
    </xf>
    <xf numFmtId="0" fontId="24" fillId="0" borderId="1" xfId="0" applyFont="1" applyBorder="1" applyAlignment="1"/>
    <xf numFmtId="0" fontId="24" fillId="0" borderId="1" xfId="0" applyFont="1" applyBorder="1" applyAlignment="1">
      <alignment horizontal="left" vertical="justify"/>
    </xf>
    <xf numFmtId="0" fontId="24" fillId="0" borderId="1" xfId="0" applyFont="1" applyBorder="1" applyAlignment="1">
      <alignment horizontal="center" vertical="justify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justify"/>
    </xf>
    <xf numFmtId="165" fontId="24" fillId="0" borderId="1" xfId="2" applyFont="1" applyBorder="1" applyAlignment="1">
      <alignment horizontal="right" vertical="justify"/>
    </xf>
    <xf numFmtId="166" fontId="24" fillId="0" borderId="1" xfId="1" applyFont="1" applyBorder="1" applyAlignment="1">
      <alignment vertical="justify"/>
    </xf>
    <xf numFmtId="165" fontId="24" fillId="0" borderId="1" xfId="2" applyFont="1" applyBorder="1" applyAlignment="1">
      <alignment vertical="justify"/>
    </xf>
    <xf numFmtId="0" fontId="23" fillId="0" borderId="1" xfId="0" applyFont="1" applyBorder="1"/>
    <xf numFmtId="0" fontId="20" fillId="0" borderId="1" xfId="0" applyFont="1" applyBorder="1"/>
    <xf numFmtId="0" fontId="28" fillId="3" borderId="18" xfId="0" applyFont="1" applyFill="1" applyBorder="1" applyAlignment="1">
      <alignment horizontal="center" vertical="center" wrapText="1"/>
    </xf>
    <xf numFmtId="3" fontId="28" fillId="3" borderId="17" xfId="0" applyNumberFormat="1" applyFont="1" applyFill="1" applyBorder="1" applyAlignment="1">
      <alignment horizontal="center" vertical="center" wrapText="1"/>
    </xf>
    <xf numFmtId="3" fontId="28" fillId="3" borderId="19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justify"/>
    </xf>
    <xf numFmtId="164" fontId="24" fillId="0" borderId="1" xfId="0" applyNumberFormat="1" applyFont="1" applyBorder="1" applyAlignment="1">
      <alignment vertical="justify"/>
    </xf>
    <xf numFmtId="0" fontId="22" fillId="0" borderId="1" xfId="0" applyFont="1" applyBorder="1"/>
    <xf numFmtId="0" fontId="28" fillId="0" borderId="1" xfId="0" applyFont="1" applyBorder="1" applyAlignment="1"/>
    <xf numFmtId="0" fontId="6" fillId="0" borderId="1" xfId="0" applyFont="1" applyBorder="1"/>
    <xf numFmtId="172" fontId="24" fillId="0" borderId="1" xfId="2" applyNumberFormat="1" applyFont="1" applyBorder="1" applyAlignment="1">
      <alignment horizontal="right" vertical="justify"/>
    </xf>
    <xf numFmtId="0" fontId="28" fillId="3" borderId="18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0" fontId="7" fillId="0" borderId="1" xfId="0" applyFont="1" applyBorder="1" applyAlignment="1"/>
    <xf numFmtId="0" fontId="8" fillId="0" borderId="1" xfId="0" applyFont="1" applyBorder="1" applyAlignment="1">
      <alignment horizontal="left" vertical="justify"/>
    </xf>
    <xf numFmtId="0" fontId="5" fillId="0" borderId="1" xfId="0" applyFont="1" applyBorder="1"/>
    <xf numFmtId="166" fontId="28" fillId="0" borderId="1" xfId="1" applyFont="1" applyBorder="1" applyAlignment="1">
      <alignment horizontal="right" vertical="center" wrapText="1"/>
    </xf>
    <xf numFmtId="166" fontId="15" fillId="0" borderId="0" xfId="1" applyFont="1" applyFill="1" applyAlignment="1" applyProtection="1">
      <alignment vertical="center"/>
    </xf>
    <xf numFmtId="166" fontId="20" fillId="0" borderId="1" xfId="1" applyFont="1" applyBorder="1" applyAlignment="1">
      <alignment horizontal="center" vertical="center" wrapText="1"/>
    </xf>
    <xf numFmtId="166" fontId="24" fillId="0" borderId="1" xfId="1" applyFont="1" applyBorder="1" applyAlignment="1">
      <alignment vertical="top" wrapText="1"/>
    </xf>
    <xf numFmtId="166" fontId="24" fillId="0" borderId="1" xfId="1" applyFont="1" applyBorder="1" applyAlignment="1"/>
    <xf numFmtId="166" fontId="21" fillId="0" borderId="1" xfId="1" applyFont="1" applyBorder="1" applyAlignment="1">
      <alignment horizontal="right" vertical="justify"/>
    </xf>
    <xf numFmtId="166" fontId="21" fillId="0" borderId="1" xfId="1" applyFont="1" applyBorder="1" applyAlignment="1">
      <alignment vertical="justify"/>
    </xf>
    <xf numFmtId="166" fontId="24" fillId="0" borderId="1" xfId="1" applyFont="1" applyBorder="1" applyAlignment="1">
      <alignment horizontal="right" vertical="justify"/>
    </xf>
    <xf numFmtId="166" fontId="14" fillId="0" borderId="1" xfId="1" applyFont="1" applyBorder="1" applyAlignment="1">
      <alignment horizontal="right"/>
    </xf>
    <xf numFmtId="166" fontId="14" fillId="2" borderId="1" xfId="1" applyFont="1" applyFill="1" applyBorder="1" applyAlignment="1">
      <alignment horizontal="right"/>
    </xf>
    <xf numFmtId="166" fontId="13" fillId="0" borderId="1" xfId="1" applyFont="1" applyBorder="1" applyAlignment="1">
      <alignment horizontal="right"/>
    </xf>
    <xf numFmtId="166" fontId="13" fillId="2" borderId="1" xfId="1" applyFont="1" applyFill="1" applyBorder="1" applyAlignment="1">
      <alignment horizontal="right"/>
    </xf>
    <xf numFmtId="0" fontId="35" fillId="0" borderId="9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6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0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35" fillId="0" borderId="7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0" fontId="22" fillId="0" borderId="8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17" fontId="22" fillId="0" borderId="8" xfId="0" applyNumberFormat="1" applyFont="1" applyBorder="1" applyAlignment="1">
      <alignment horizontal="center" vertical="center" wrapText="1"/>
    </xf>
    <xf numFmtId="17" fontId="2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3" borderId="25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28" fillId="3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justify"/>
    </xf>
    <xf numFmtId="0" fontId="21" fillId="0" borderId="7" xfId="0" applyFont="1" applyBorder="1" applyAlignment="1">
      <alignment horizontal="center" vertical="justify"/>
    </xf>
    <xf numFmtId="0" fontId="28" fillId="0" borderId="22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5" fontId="11" fillId="3" borderId="2" xfId="2" applyFont="1" applyFill="1" applyBorder="1" applyAlignment="1">
      <alignment horizontal="center" vertical="center" wrapText="1"/>
    </xf>
    <xf numFmtId="165" fontId="11" fillId="3" borderId="8" xfId="2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167" fontId="24" fillId="3" borderId="2" xfId="0" applyNumberFormat="1" applyFont="1" applyFill="1" applyBorder="1" applyAlignment="1">
      <alignment horizontal="center" vertical="justify"/>
    </xf>
    <xf numFmtId="0" fontId="15" fillId="0" borderId="1" xfId="0" applyFont="1" applyBorder="1" applyAlignment="1">
      <alignment horizontal="left"/>
    </xf>
    <xf numFmtId="0" fontId="28" fillId="3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0" fontId="36" fillId="0" borderId="20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justify"/>
    </xf>
    <xf numFmtId="0" fontId="28" fillId="0" borderId="3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justify"/>
    </xf>
    <xf numFmtId="0" fontId="28" fillId="3" borderId="22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justify"/>
    </xf>
    <xf numFmtId="0" fontId="22" fillId="0" borderId="3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8" fillId="3" borderId="32" xfId="0" applyFont="1" applyFill="1" applyBorder="1" applyAlignment="1">
      <alignment horizontal="center" vertical="top" wrapText="1"/>
    </xf>
    <xf numFmtId="0" fontId="28" fillId="3" borderId="33" xfId="0" applyFont="1" applyFill="1" applyBorder="1" applyAlignment="1">
      <alignment horizontal="center" vertical="top" wrapText="1"/>
    </xf>
    <xf numFmtId="0" fontId="28" fillId="0" borderId="2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3" fontId="26" fillId="3" borderId="36" xfId="0" applyNumberFormat="1" applyFont="1" applyFill="1" applyBorder="1" applyAlignment="1">
      <alignment horizontal="center"/>
    </xf>
    <xf numFmtId="3" fontId="26" fillId="3" borderId="18" xfId="0" applyNumberFormat="1" applyFont="1" applyFill="1" applyBorder="1" applyAlignment="1">
      <alignment horizontal="center"/>
    </xf>
    <xf numFmtId="3" fontId="32" fillId="3" borderId="37" xfId="0" applyNumberFormat="1" applyFont="1" applyFill="1" applyBorder="1" applyAlignment="1">
      <alignment horizontal="center"/>
    </xf>
    <xf numFmtId="3" fontId="32" fillId="3" borderId="17" xfId="0" applyNumberFormat="1" applyFont="1" applyFill="1" applyBorder="1" applyAlignment="1">
      <alignment horizontal="center"/>
    </xf>
    <xf numFmtId="3" fontId="32" fillId="3" borderId="38" xfId="0" applyNumberFormat="1" applyFont="1" applyFill="1" applyBorder="1" applyAlignment="1">
      <alignment horizontal="center" wrapText="1"/>
    </xf>
    <xf numFmtId="3" fontId="32" fillId="3" borderId="32" xfId="0" applyNumberFormat="1" applyFont="1" applyFill="1" applyBorder="1" applyAlignment="1">
      <alignment horizontal="center" wrapText="1"/>
    </xf>
    <xf numFmtId="3" fontId="32" fillId="3" borderId="4" xfId="0" applyNumberFormat="1" applyFont="1" applyFill="1" applyBorder="1" applyAlignment="1">
      <alignment horizontal="center"/>
    </xf>
    <xf numFmtId="3" fontId="32" fillId="3" borderId="5" xfId="0" applyNumberFormat="1" applyFont="1" applyFill="1" applyBorder="1" applyAlignment="1">
      <alignment horizontal="center"/>
    </xf>
    <xf numFmtId="3" fontId="32" fillId="3" borderId="6" xfId="0" applyNumberFormat="1" applyFont="1" applyFill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3" fontId="32" fillId="3" borderId="34" xfId="0" applyNumberFormat="1" applyFont="1" applyFill="1" applyBorder="1" applyAlignment="1">
      <alignment horizontal="center"/>
    </xf>
    <xf numFmtId="3" fontId="32" fillId="3" borderId="35" xfId="0" applyNumberFormat="1" applyFont="1" applyFill="1" applyBorder="1" applyAlignment="1">
      <alignment horizontal="center"/>
    </xf>
    <xf numFmtId="3" fontId="32" fillId="3" borderId="34" xfId="0" applyNumberFormat="1" applyFont="1" applyFill="1" applyBorder="1" applyAlignment="1">
      <alignment horizontal="center" vertical="center"/>
    </xf>
    <xf numFmtId="3" fontId="32" fillId="3" borderId="35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3" fontId="32" fillId="3" borderId="40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3" fontId="32" fillId="3" borderId="39" xfId="0" applyNumberFormat="1" applyFont="1" applyFill="1" applyBorder="1" applyAlignment="1">
      <alignment horizontal="center"/>
    </xf>
    <xf numFmtId="3" fontId="32" fillId="3" borderId="19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Y val="200"/>
      <c:perspective val="0"/>
    </c:view3D>
    <c:plotArea>
      <c:layout>
        <c:manualLayout>
          <c:layoutTarget val="inner"/>
          <c:xMode val="edge"/>
          <c:yMode val="edge"/>
          <c:x val="0.1280148423005566"/>
          <c:y val="0.4452872557596968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_ * #,##0.00_ ;_ * \-#,##0.00_ ;_ * "-"??_ ;_ @_ </c:formatCode>
                <c:ptCount val="7"/>
                <c:pt idx="0">
                  <c:v>41695719.999999598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12002615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4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08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08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11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11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1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15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16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6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18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21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5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is%20documentos/Downloads/POAIS_FORT_ORD_AMB_TTORIAL_2012%20VERSI&#211;N%2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-01"/>
      <sheetName val="POA-02"/>
      <sheetName val="POA-03"/>
      <sheetName val="POA-04"/>
      <sheetName val="POA-05"/>
      <sheetName val="POA-06"/>
      <sheetName val="POA-07"/>
      <sheetName val="grafico"/>
      <sheetName val="PRESXAC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opLeftCell="A13" zoomScaleNormal="100" workbookViewId="0">
      <selection activeCell="J11" sqref="J11"/>
    </sheetView>
  </sheetViews>
  <sheetFormatPr baseColWidth="10" defaultRowHeight="12.75"/>
  <cols>
    <col min="1" max="1" width="6" style="3" customWidth="1"/>
    <col min="2" max="2" width="25.140625" style="3" customWidth="1"/>
    <col min="3" max="3" width="16.5703125" style="3" customWidth="1"/>
    <col min="4" max="4" width="15.85546875" style="3" customWidth="1"/>
    <col min="5" max="5" width="7.5703125" style="3" customWidth="1"/>
    <col min="6" max="6" width="8.7109375" style="3" customWidth="1"/>
    <col min="7" max="7" width="10.5703125" style="3" customWidth="1"/>
    <col min="8" max="8" width="23" style="3" customWidth="1"/>
    <col min="9" max="9" width="7.7109375" style="3" customWidth="1"/>
    <col min="10" max="10" width="21.140625" style="168" customWidth="1"/>
    <col min="11" max="11" width="7.140625" style="3" customWidth="1"/>
    <col min="12" max="12" width="30.42578125" style="3" customWidth="1"/>
    <col min="13" max="16384" width="11.42578125" style="3"/>
  </cols>
  <sheetData>
    <row r="1" spans="1:14" ht="12.75" customHeight="1">
      <c r="A1" s="291"/>
      <c r="B1" s="292"/>
      <c r="C1" s="297" t="s">
        <v>223</v>
      </c>
      <c r="D1" s="297"/>
      <c r="E1" s="297"/>
      <c r="F1" s="297"/>
      <c r="G1" s="297"/>
      <c r="H1" s="297"/>
      <c r="I1" s="303" t="s">
        <v>164</v>
      </c>
      <c r="J1" s="304"/>
      <c r="K1" s="49"/>
    </row>
    <row r="2" spans="1:14" ht="12.75" customHeight="1">
      <c r="A2" s="293"/>
      <c r="B2" s="294"/>
      <c r="C2" s="298"/>
      <c r="D2" s="298"/>
      <c r="E2" s="298"/>
      <c r="F2" s="298"/>
      <c r="G2" s="298"/>
      <c r="H2" s="298"/>
      <c r="I2" s="305" t="s">
        <v>165</v>
      </c>
      <c r="J2" s="306"/>
      <c r="K2" s="49"/>
    </row>
    <row r="3" spans="1:14" ht="12.75" customHeight="1">
      <c r="A3" s="293"/>
      <c r="B3" s="294"/>
      <c r="C3" s="298"/>
      <c r="D3" s="298"/>
      <c r="E3" s="298"/>
      <c r="F3" s="298"/>
      <c r="G3" s="298"/>
      <c r="H3" s="298"/>
      <c r="I3" s="305" t="s">
        <v>166</v>
      </c>
      <c r="J3" s="306"/>
      <c r="K3" s="49"/>
    </row>
    <row r="4" spans="1:14" ht="12.75" customHeight="1">
      <c r="A4" s="293"/>
      <c r="B4" s="294"/>
      <c r="C4" s="298"/>
      <c r="D4" s="298"/>
      <c r="E4" s="298"/>
      <c r="F4" s="298"/>
      <c r="G4" s="298"/>
      <c r="H4" s="298"/>
      <c r="I4" s="305" t="s">
        <v>176</v>
      </c>
      <c r="J4" s="306"/>
      <c r="K4" s="49"/>
    </row>
    <row r="5" spans="1:14" ht="12.75" customHeight="1">
      <c r="A5" s="293"/>
      <c r="B5" s="294"/>
      <c r="C5" s="298"/>
      <c r="D5" s="298"/>
      <c r="E5" s="298"/>
      <c r="F5" s="298"/>
      <c r="G5" s="298"/>
      <c r="H5" s="298"/>
      <c r="I5" s="307" t="s">
        <v>151</v>
      </c>
      <c r="J5" s="308"/>
      <c r="K5" s="50"/>
    </row>
    <row r="6" spans="1:14" s="10" customFormat="1" ht="13.5" customHeight="1">
      <c r="A6" s="293"/>
      <c r="B6" s="294"/>
      <c r="C6" s="309" t="s">
        <v>167</v>
      </c>
      <c r="D6" s="309"/>
      <c r="E6" s="309" t="s">
        <v>168</v>
      </c>
      <c r="F6" s="309"/>
      <c r="G6" s="309"/>
      <c r="H6" s="309"/>
      <c r="I6" s="309" t="s">
        <v>169</v>
      </c>
      <c r="J6" s="310"/>
      <c r="K6" s="49"/>
    </row>
    <row r="7" spans="1:14" ht="16.5" customHeight="1">
      <c r="A7" s="293"/>
      <c r="B7" s="294"/>
      <c r="C7" s="309" t="s">
        <v>170</v>
      </c>
      <c r="D7" s="309"/>
      <c r="E7" s="309" t="s">
        <v>171</v>
      </c>
      <c r="F7" s="309"/>
      <c r="G7" s="309"/>
      <c r="H7" s="309"/>
      <c r="I7" s="309" t="s">
        <v>173</v>
      </c>
      <c r="J7" s="310"/>
      <c r="K7" s="51"/>
    </row>
    <row r="8" spans="1:14" ht="16.5" customHeight="1">
      <c r="A8" s="295"/>
      <c r="B8" s="296"/>
      <c r="C8" s="289"/>
      <c r="D8" s="289"/>
      <c r="E8" s="289" t="s">
        <v>172</v>
      </c>
      <c r="F8" s="289"/>
      <c r="G8" s="289"/>
      <c r="H8" s="289"/>
      <c r="I8" s="289" t="s">
        <v>174</v>
      </c>
      <c r="J8" s="324"/>
      <c r="K8" s="51"/>
    </row>
    <row r="9" spans="1:14" ht="13.5" customHeight="1">
      <c r="A9" s="301" t="s">
        <v>154</v>
      </c>
      <c r="B9" s="302"/>
      <c r="C9" s="327" t="s">
        <v>195</v>
      </c>
      <c r="D9" s="327"/>
      <c r="E9" s="327"/>
      <c r="F9" s="327"/>
      <c r="G9" s="125"/>
      <c r="H9" s="118"/>
      <c r="I9" s="118"/>
      <c r="J9" s="164"/>
      <c r="K9" s="51"/>
    </row>
    <row r="10" spans="1:14" s="5" customFormat="1" ht="14.25" customHeight="1">
      <c r="A10" s="299" t="s">
        <v>8</v>
      </c>
      <c r="B10" s="300"/>
      <c r="C10" s="128">
        <f>SUM(C11:C12)</f>
        <v>53698334.999999598</v>
      </c>
      <c r="D10" s="129"/>
      <c r="E10" s="119"/>
      <c r="F10" s="119"/>
      <c r="G10" s="119"/>
      <c r="H10" s="119" t="s">
        <v>119</v>
      </c>
      <c r="I10" s="119" t="s">
        <v>224</v>
      </c>
      <c r="J10" s="165"/>
    </row>
    <row r="11" spans="1:14" s="5" customFormat="1" ht="15">
      <c r="A11" s="299" t="s">
        <v>152</v>
      </c>
      <c r="B11" s="300"/>
      <c r="C11" s="128">
        <v>0</v>
      </c>
      <c r="D11" s="130"/>
      <c r="E11" s="131"/>
      <c r="F11" s="131"/>
      <c r="G11" s="131"/>
      <c r="H11" s="326" t="s">
        <v>221</v>
      </c>
      <c r="I11" s="326"/>
      <c r="J11" s="166"/>
    </row>
    <row r="12" spans="1:14" s="5" customFormat="1" ht="15">
      <c r="A12" s="299" t="s">
        <v>153</v>
      </c>
      <c r="B12" s="300"/>
      <c r="C12" s="128">
        <f>+C24</f>
        <v>53698334.999999598</v>
      </c>
      <c r="D12" s="132"/>
      <c r="E12" s="131"/>
      <c r="F12" s="131"/>
      <c r="G12" s="131"/>
      <c r="H12" s="131"/>
      <c r="I12" s="131"/>
      <c r="J12" s="166"/>
    </row>
    <row r="13" spans="1:14" s="4" customFormat="1" ht="13.5">
      <c r="A13" s="328" t="s">
        <v>12</v>
      </c>
      <c r="B13" s="329"/>
      <c r="C13" s="133"/>
      <c r="D13" s="134"/>
      <c r="E13" s="134"/>
      <c r="F13" s="134"/>
      <c r="G13" s="134"/>
      <c r="H13" s="134"/>
      <c r="I13" s="134"/>
      <c r="J13" s="167" t="s">
        <v>13</v>
      </c>
    </row>
    <row r="14" spans="1:14" s="8" customFormat="1" ht="13.5" customHeight="1">
      <c r="A14" s="330" t="s">
        <v>51</v>
      </c>
      <c r="B14" s="320" t="s">
        <v>1</v>
      </c>
      <c r="C14" s="320" t="s">
        <v>157</v>
      </c>
      <c r="D14" s="320" t="s">
        <v>11</v>
      </c>
      <c r="E14" s="325" t="s">
        <v>0</v>
      </c>
      <c r="F14" s="325"/>
      <c r="G14" s="325"/>
      <c r="H14" s="320" t="s">
        <v>52</v>
      </c>
      <c r="I14" s="320" t="s">
        <v>53</v>
      </c>
      <c r="J14" s="322" t="s">
        <v>3</v>
      </c>
    </row>
    <row r="15" spans="1:14" s="8" customFormat="1" ht="27.75" customHeight="1" thickBot="1">
      <c r="A15" s="331"/>
      <c r="B15" s="321"/>
      <c r="C15" s="321"/>
      <c r="D15" s="321"/>
      <c r="E15" s="57" t="s">
        <v>2</v>
      </c>
      <c r="F15" s="57" t="s">
        <v>6</v>
      </c>
      <c r="G15" s="57" t="s">
        <v>139</v>
      </c>
      <c r="H15" s="321"/>
      <c r="I15" s="321"/>
      <c r="J15" s="323"/>
    </row>
    <row r="16" spans="1:14" s="8" customFormat="1" ht="25.5" customHeight="1" thickBot="1">
      <c r="A16" s="139">
        <v>1</v>
      </c>
      <c r="B16" s="116" t="s">
        <v>196</v>
      </c>
      <c r="C16" s="143">
        <f>+PTOXACTIV!C52</f>
        <v>13898573.3333332</v>
      </c>
      <c r="D16" s="76" t="s">
        <v>202</v>
      </c>
      <c r="E16" s="236" t="s">
        <v>203</v>
      </c>
      <c r="F16" s="236" t="s">
        <v>204</v>
      </c>
      <c r="G16" s="45">
        <v>2</v>
      </c>
      <c r="H16" s="235" t="s">
        <v>201</v>
      </c>
      <c r="I16" s="74">
        <v>0</v>
      </c>
      <c r="J16" s="74" t="s">
        <v>206</v>
      </c>
      <c r="L16" s="311"/>
      <c r="M16" s="311"/>
      <c r="N16" s="311"/>
    </row>
    <row r="17" spans="1:14" s="8" customFormat="1" ht="41.25" thickBot="1">
      <c r="A17" s="139">
        <v>2</v>
      </c>
      <c r="B17" s="116" t="s">
        <v>197</v>
      </c>
      <c r="C17" s="143">
        <f>+PTOXACTIV!D52</f>
        <v>13898573.3333332</v>
      </c>
      <c r="D17" s="76" t="s">
        <v>202</v>
      </c>
      <c r="E17" s="236" t="s">
        <v>203</v>
      </c>
      <c r="F17" s="236" t="s">
        <v>204</v>
      </c>
      <c r="G17" s="45">
        <v>2</v>
      </c>
      <c r="H17" s="235" t="s">
        <v>205</v>
      </c>
      <c r="I17" s="74">
        <v>30</v>
      </c>
      <c r="J17" s="74" t="s">
        <v>206</v>
      </c>
      <c r="L17" s="312"/>
      <c r="M17" s="312"/>
      <c r="N17" s="312"/>
    </row>
    <row r="18" spans="1:14" s="8" customFormat="1" ht="40.5">
      <c r="A18" s="139">
        <v>3</v>
      </c>
      <c r="B18" s="116" t="s">
        <v>198</v>
      </c>
      <c r="C18" s="143">
        <f>+PTOXACTIV!E52</f>
        <v>0</v>
      </c>
      <c r="D18" s="76"/>
      <c r="E18" s="236"/>
      <c r="F18" s="236"/>
      <c r="G18" s="45"/>
      <c r="H18" s="116" t="s">
        <v>207</v>
      </c>
      <c r="I18" s="74">
        <v>0</v>
      </c>
      <c r="J18" s="74"/>
      <c r="L18" s="311"/>
      <c r="M18" s="311"/>
      <c r="N18" s="311"/>
    </row>
    <row r="19" spans="1:14" s="8" customFormat="1" ht="27.75" thickBot="1">
      <c r="A19" s="144">
        <v>4</v>
      </c>
      <c r="B19" s="116" t="s">
        <v>199</v>
      </c>
      <c r="C19" s="143">
        <f>+PTOXACTIV!F52</f>
        <v>0</v>
      </c>
      <c r="D19" s="76" t="s">
        <v>208</v>
      </c>
      <c r="E19" s="45" t="s">
        <v>209</v>
      </c>
      <c r="F19" s="45" t="s">
        <v>210</v>
      </c>
      <c r="G19" s="45">
        <v>1</v>
      </c>
      <c r="H19" s="116" t="s">
        <v>211</v>
      </c>
      <c r="I19" s="74">
        <v>10</v>
      </c>
      <c r="J19" s="74" t="s">
        <v>206</v>
      </c>
      <c r="L19" s="290"/>
      <c r="M19" s="290"/>
      <c r="N19" s="290"/>
    </row>
    <row r="20" spans="1:14" s="4" customFormat="1" ht="53.25" customHeight="1" thickBot="1">
      <c r="A20" s="332">
        <v>5</v>
      </c>
      <c r="B20" s="334" t="s">
        <v>200</v>
      </c>
      <c r="C20" s="313">
        <f>+PTOXACTIV!G52</f>
        <v>25901188.333333202</v>
      </c>
      <c r="D20" s="315" t="s">
        <v>202</v>
      </c>
      <c r="E20" s="317" t="s">
        <v>203</v>
      </c>
      <c r="F20" s="317" t="s">
        <v>204</v>
      </c>
      <c r="G20" s="45">
        <v>2</v>
      </c>
      <c r="H20" s="235" t="s">
        <v>212</v>
      </c>
      <c r="I20" s="74">
        <v>100</v>
      </c>
      <c r="J20" s="74" t="s">
        <v>206</v>
      </c>
      <c r="K20" s="8"/>
      <c r="L20" s="319"/>
      <c r="M20" s="319"/>
      <c r="N20" s="319"/>
    </row>
    <row r="21" spans="1:14" s="4" customFormat="1" ht="54.75" thickBot="1">
      <c r="A21" s="333"/>
      <c r="B21" s="335"/>
      <c r="C21" s="314"/>
      <c r="D21" s="316"/>
      <c r="E21" s="318"/>
      <c r="F21" s="318"/>
      <c r="G21" s="45">
        <v>2</v>
      </c>
      <c r="H21" s="235" t="s">
        <v>213</v>
      </c>
      <c r="I21" s="74">
        <v>10</v>
      </c>
      <c r="J21" s="74" t="s">
        <v>206</v>
      </c>
      <c r="K21" s="8"/>
      <c r="L21" s="29"/>
      <c r="M21" s="29"/>
      <c r="N21" s="29"/>
    </row>
    <row r="22" spans="1:14" s="4" customFormat="1" ht="13.5" customHeight="1">
      <c r="A22" s="145">
        <v>6</v>
      </c>
      <c r="B22" s="140" t="s">
        <v>194</v>
      </c>
      <c r="C22" s="146">
        <f>+PTOXACTIV!H52</f>
        <v>0</v>
      </c>
      <c r="D22" s="237"/>
      <c r="E22" s="45"/>
      <c r="F22" s="45"/>
      <c r="G22" s="45"/>
      <c r="H22" s="116" t="s">
        <v>214</v>
      </c>
      <c r="I22" s="74">
        <v>0</v>
      </c>
      <c r="J22" s="74"/>
      <c r="K22" s="8"/>
      <c r="L22" s="29"/>
      <c r="M22" s="29"/>
      <c r="N22" s="29"/>
    </row>
    <row r="23" spans="1:14" s="4" customFormat="1" ht="13.5">
      <c r="A23" s="152"/>
      <c r="B23" s="153"/>
      <c r="C23" s="154"/>
      <c r="D23" s="155"/>
      <c r="E23" s="156"/>
      <c r="F23" s="157"/>
      <c r="G23" s="155"/>
      <c r="H23" s="158"/>
      <c r="I23" s="159"/>
      <c r="J23" s="155"/>
    </row>
    <row r="24" spans="1:14" s="4" customFormat="1" ht="16.5">
      <c r="A24" s="160"/>
      <c r="B24" s="160"/>
      <c r="C24" s="161">
        <f>SUM(C16:C22)</f>
        <v>53698334.999999598</v>
      </c>
      <c r="D24" s="162"/>
      <c r="E24" s="163"/>
      <c r="F24" s="162"/>
      <c r="G24" s="162"/>
      <c r="H24" s="48"/>
      <c r="I24" s="48"/>
      <c r="J24" s="163"/>
    </row>
    <row r="25" spans="1:14" s="4" customFormat="1">
      <c r="C25" s="161"/>
      <c r="J25" s="29"/>
    </row>
    <row r="26" spans="1:14" s="4" customFormat="1" ht="11.25">
      <c r="C26" s="243"/>
      <c r="J26" s="29"/>
    </row>
    <row r="27" spans="1:14" s="4" customFormat="1" ht="11.25">
      <c r="J27" s="29"/>
    </row>
    <row r="28" spans="1:14" s="4" customFormat="1" ht="11.25">
      <c r="J28" s="29"/>
    </row>
    <row r="29" spans="1:14" s="4" customFormat="1" ht="11.25">
      <c r="J29" s="29"/>
    </row>
    <row r="30" spans="1:14" s="4" customFormat="1" ht="11.25">
      <c r="J30" s="29"/>
    </row>
    <row r="31" spans="1:14" s="4" customFormat="1" ht="11.25">
      <c r="J31" s="29"/>
    </row>
    <row r="32" spans="1:14" s="4" customFormat="1" ht="11.25">
      <c r="J32" s="29"/>
    </row>
    <row r="33" spans="10:10" s="4" customFormat="1" ht="11.25">
      <c r="J33" s="29"/>
    </row>
    <row r="34" spans="10:10" s="4" customFormat="1" ht="11.25">
      <c r="J34" s="29"/>
    </row>
    <row r="35" spans="10:10" s="4" customFormat="1" ht="11.25">
      <c r="J35" s="29"/>
    </row>
    <row r="36" spans="10:10" s="4" customFormat="1" ht="11.25">
      <c r="J36" s="29"/>
    </row>
    <row r="37" spans="10:10" s="4" customFormat="1" ht="11.25">
      <c r="J37" s="29"/>
    </row>
    <row r="38" spans="10:10" s="4" customFormat="1" ht="11.25">
      <c r="J38" s="29"/>
    </row>
    <row r="39" spans="10:10" s="4" customFormat="1" ht="11.25">
      <c r="J39" s="29"/>
    </row>
    <row r="40" spans="10:10" s="4" customFormat="1" ht="11.25">
      <c r="J40" s="29"/>
    </row>
    <row r="41" spans="10:10" s="4" customFormat="1" ht="11.25">
      <c r="J41" s="29"/>
    </row>
    <row r="42" spans="10:10" s="4" customFormat="1" ht="11.25">
      <c r="J42" s="29"/>
    </row>
    <row r="43" spans="10:10" s="4" customFormat="1" ht="11.25">
      <c r="J43" s="29"/>
    </row>
    <row r="44" spans="10:10" s="4" customFormat="1" ht="11.25">
      <c r="J44" s="29"/>
    </row>
    <row r="45" spans="10:10" s="4" customFormat="1" ht="11.25">
      <c r="J45" s="29"/>
    </row>
    <row r="46" spans="10:10" s="4" customFormat="1" ht="11.25">
      <c r="J46" s="29"/>
    </row>
    <row r="47" spans="10:10" s="4" customFormat="1" ht="11.25">
      <c r="J47" s="29"/>
    </row>
    <row r="48" spans="10:10" s="4" customFormat="1" ht="11.25">
      <c r="J48" s="29"/>
    </row>
    <row r="49" spans="10:10" s="4" customFormat="1" ht="11.25">
      <c r="J49" s="29"/>
    </row>
    <row r="50" spans="10:10" s="4" customFormat="1" ht="11.25">
      <c r="J50" s="29"/>
    </row>
  </sheetData>
  <mergeCells count="42">
    <mergeCell ref="A13:B13"/>
    <mergeCell ref="A14:A15"/>
    <mergeCell ref="B14:B15"/>
    <mergeCell ref="A20:A21"/>
    <mergeCell ref="B20:B21"/>
    <mergeCell ref="I4:J4"/>
    <mergeCell ref="C6:D6"/>
    <mergeCell ref="C7:D7"/>
    <mergeCell ref="C8:D8"/>
    <mergeCell ref="H14:H15"/>
    <mergeCell ref="I14:I15"/>
    <mergeCell ref="J14:J15"/>
    <mergeCell ref="I8:J8"/>
    <mergeCell ref="E14:G14"/>
    <mergeCell ref="D14:D15"/>
    <mergeCell ref="C14:C15"/>
    <mergeCell ref="I7:J7"/>
    <mergeCell ref="H11:I11"/>
    <mergeCell ref="E6:H6"/>
    <mergeCell ref="E7:H7"/>
    <mergeCell ref="C9:F9"/>
    <mergeCell ref="C20:C21"/>
    <mergeCell ref="D20:D21"/>
    <mergeCell ref="E20:E21"/>
    <mergeCell ref="F20:F21"/>
    <mergeCell ref="L20:N20"/>
    <mergeCell ref="E8:H8"/>
    <mergeCell ref="L19:N19"/>
    <mergeCell ref="A1:B8"/>
    <mergeCell ref="C1:H5"/>
    <mergeCell ref="A11:B11"/>
    <mergeCell ref="A9:B9"/>
    <mergeCell ref="A12:B12"/>
    <mergeCell ref="A10:B10"/>
    <mergeCell ref="I1:J1"/>
    <mergeCell ref="I2:J2"/>
    <mergeCell ref="I3:J3"/>
    <mergeCell ref="I5:J5"/>
    <mergeCell ref="I6:J6"/>
    <mergeCell ref="L16:N16"/>
    <mergeCell ref="L18:N18"/>
    <mergeCell ref="L17:N1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>
      <selection activeCell="J33" sqref="J33"/>
    </sheetView>
  </sheetViews>
  <sheetFormatPr baseColWidth="10" defaultRowHeight="12.75"/>
  <cols>
    <col min="1" max="1" width="5.28515625" style="11" customWidth="1"/>
    <col min="2" max="2" width="24.42578125" style="11" customWidth="1"/>
    <col min="3" max="3" width="19.140625" style="11" customWidth="1"/>
    <col min="4" max="4" width="28" style="11" customWidth="1"/>
    <col min="5" max="5" width="12.5703125" style="11" customWidth="1"/>
    <col min="6" max="7" width="8.85546875" style="11" customWidth="1"/>
    <col min="8" max="8" width="11.42578125" style="11"/>
    <col min="9" max="9" width="12.85546875" style="11" customWidth="1"/>
    <col min="10" max="10" width="13.85546875" style="11" customWidth="1"/>
    <col min="11" max="11" width="8.28515625" style="11" customWidth="1"/>
    <col min="12" max="12" width="21.140625" style="11" customWidth="1"/>
    <col min="13" max="16384" width="11.42578125" style="11"/>
  </cols>
  <sheetData>
    <row r="1" spans="1:11" ht="12.75" customHeight="1">
      <c r="A1" s="351"/>
      <c r="B1" s="351"/>
      <c r="C1" s="352" t="str">
        <f>+'POA-01'!C1:H5</f>
        <v>PLAN OPERATIVO ANUAL DE INVERSIONES - POAI - 2012 (Versión Final)</v>
      </c>
      <c r="D1" s="352"/>
      <c r="E1" s="352"/>
      <c r="F1" s="352"/>
      <c r="G1" s="352"/>
      <c r="H1" s="352"/>
      <c r="I1" s="347" t="s">
        <v>164</v>
      </c>
      <c r="J1" s="347"/>
    </row>
    <row r="2" spans="1:11" ht="12.75" customHeight="1">
      <c r="A2" s="351"/>
      <c r="B2" s="351"/>
      <c r="C2" s="352"/>
      <c r="D2" s="352"/>
      <c r="E2" s="352"/>
      <c r="F2" s="352"/>
      <c r="G2" s="352"/>
      <c r="H2" s="352"/>
      <c r="I2" s="347" t="s">
        <v>165</v>
      </c>
      <c r="J2" s="347"/>
    </row>
    <row r="3" spans="1:11" ht="12.75" customHeight="1">
      <c r="A3" s="351"/>
      <c r="B3" s="351"/>
      <c r="C3" s="352"/>
      <c r="D3" s="352"/>
      <c r="E3" s="352"/>
      <c r="F3" s="352"/>
      <c r="G3" s="352"/>
      <c r="H3" s="352"/>
      <c r="I3" s="347" t="s">
        <v>166</v>
      </c>
      <c r="J3" s="347"/>
    </row>
    <row r="4" spans="1:11" ht="12.75" customHeight="1">
      <c r="A4" s="351"/>
      <c r="B4" s="351"/>
      <c r="C4" s="352"/>
      <c r="D4" s="352"/>
      <c r="E4" s="352"/>
      <c r="F4" s="352"/>
      <c r="G4" s="352"/>
      <c r="H4" s="352"/>
      <c r="I4" s="347" t="s">
        <v>176</v>
      </c>
      <c r="J4" s="347"/>
    </row>
    <row r="5" spans="1:11">
      <c r="A5" s="351"/>
      <c r="B5" s="351"/>
      <c r="C5" s="352"/>
      <c r="D5" s="352"/>
      <c r="E5" s="352"/>
      <c r="F5" s="352"/>
      <c r="G5" s="352"/>
      <c r="H5" s="352"/>
      <c r="I5" s="348" t="s">
        <v>151</v>
      </c>
      <c r="J5" s="348"/>
    </row>
    <row r="6" spans="1:11" ht="18" customHeight="1">
      <c r="A6" s="351"/>
      <c r="B6" s="351"/>
      <c r="C6" s="349" t="s">
        <v>167</v>
      </c>
      <c r="D6" s="349"/>
      <c r="E6" s="349" t="s">
        <v>168</v>
      </c>
      <c r="F6" s="349"/>
      <c r="G6" s="349"/>
      <c r="H6" s="349"/>
      <c r="I6" s="349" t="s">
        <v>169</v>
      </c>
      <c r="J6" s="349"/>
    </row>
    <row r="7" spans="1:11" ht="15.75" customHeight="1">
      <c r="A7" s="351"/>
      <c r="B7" s="351"/>
      <c r="C7" s="349" t="s">
        <v>170</v>
      </c>
      <c r="D7" s="349"/>
      <c r="E7" s="349" t="s">
        <v>171</v>
      </c>
      <c r="F7" s="349"/>
      <c r="G7" s="349"/>
      <c r="H7" s="349"/>
      <c r="I7" s="349" t="s">
        <v>173</v>
      </c>
      <c r="J7" s="349"/>
    </row>
    <row r="8" spans="1:11" ht="15.75" customHeight="1">
      <c r="A8" s="351"/>
      <c r="B8" s="351"/>
      <c r="C8" s="349"/>
      <c r="D8" s="349"/>
      <c r="E8" s="349" t="s">
        <v>172</v>
      </c>
      <c r="F8" s="349"/>
      <c r="G8" s="349"/>
      <c r="H8" s="349"/>
      <c r="I8" s="349" t="s">
        <v>174</v>
      </c>
      <c r="J8" s="349"/>
    </row>
    <row r="9" spans="1:11" ht="15.75" customHeight="1">
      <c r="A9" s="350" t="s">
        <v>7</v>
      </c>
      <c r="B9" s="350"/>
      <c r="C9" s="245"/>
      <c r="D9" s="245"/>
      <c r="E9" s="245"/>
      <c r="F9" s="245"/>
      <c r="G9" s="245"/>
      <c r="H9" s="245"/>
      <c r="I9" s="245" t="s">
        <v>119</v>
      </c>
      <c r="J9" s="246" t="str">
        <f>'POA-01'!I10</f>
        <v>550-900-1</v>
      </c>
      <c r="K9" s="52"/>
    </row>
    <row r="10" spans="1:11" ht="16.5">
      <c r="A10" s="346" t="s">
        <v>8</v>
      </c>
      <c r="B10" s="346"/>
      <c r="C10" s="282">
        <f>'POA-01'!C10</f>
        <v>53698334.999999598</v>
      </c>
      <c r="D10" s="247"/>
      <c r="E10" s="247"/>
      <c r="F10" s="247"/>
      <c r="G10" s="247"/>
      <c r="H10" s="247"/>
      <c r="I10" s="247"/>
      <c r="J10" s="248"/>
    </row>
    <row r="11" spans="1:11" ht="16.5">
      <c r="A11" s="346" t="s">
        <v>155</v>
      </c>
      <c r="B11" s="346"/>
      <c r="C11" s="283">
        <f>'POA-01'!D11</f>
        <v>0</v>
      </c>
      <c r="D11" s="247"/>
      <c r="E11" s="247"/>
      <c r="F11" s="247"/>
      <c r="G11" s="247"/>
      <c r="H11" s="247"/>
      <c r="I11" s="247"/>
      <c r="J11" s="248"/>
    </row>
    <row r="12" spans="1:11" ht="16.5">
      <c r="A12" s="346" t="s">
        <v>153</v>
      </c>
      <c r="B12" s="346"/>
      <c r="C12" s="283">
        <f>C10</f>
        <v>53698334.999999598</v>
      </c>
      <c r="D12" s="247"/>
      <c r="E12" s="247"/>
      <c r="F12" s="247"/>
      <c r="G12" s="247"/>
      <c r="H12" s="247"/>
      <c r="I12" s="247"/>
      <c r="J12" s="248"/>
    </row>
    <row r="13" spans="1:11">
      <c r="A13" s="249"/>
      <c r="B13" s="249"/>
      <c r="C13" s="249"/>
      <c r="D13" s="249"/>
      <c r="E13" s="249"/>
      <c r="F13" s="249"/>
      <c r="G13" s="249"/>
      <c r="H13" s="249"/>
      <c r="I13" s="249"/>
      <c r="J13" s="249"/>
    </row>
    <row r="14" spans="1:11" ht="13.5">
      <c r="A14" s="250" t="s">
        <v>20</v>
      </c>
      <c r="B14" s="250"/>
      <c r="C14" s="250"/>
      <c r="D14" s="250"/>
      <c r="E14" s="250"/>
      <c r="F14" s="250"/>
      <c r="G14" s="250"/>
      <c r="H14" s="250"/>
      <c r="I14" s="250"/>
      <c r="J14" s="251" t="s">
        <v>21</v>
      </c>
    </row>
    <row r="15" spans="1:11">
      <c r="A15" s="344" t="s">
        <v>51</v>
      </c>
      <c r="B15" s="342" t="s">
        <v>14</v>
      </c>
      <c r="C15" s="342" t="s">
        <v>15</v>
      </c>
      <c r="D15" s="342" t="s">
        <v>16</v>
      </c>
      <c r="E15" s="342" t="s">
        <v>0</v>
      </c>
      <c r="F15" s="342"/>
      <c r="G15" s="342"/>
      <c r="H15" s="342"/>
      <c r="I15" s="338" t="s">
        <v>25</v>
      </c>
      <c r="J15" s="340" t="s">
        <v>18</v>
      </c>
    </row>
    <row r="16" spans="1:11" ht="18">
      <c r="A16" s="345"/>
      <c r="B16" s="343"/>
      <c r="C16" s="343"/>
      <c r="D16" s="343"/>
      <c r="E16" s="126" t="s">
        <v>2</v>
      </c>
      <c r="F16" s="126" t="s">
        <v>4</v>
      </c>
      <c r="G16" s="126" t="s">
        <v>5</v>
      </c>
      <c r="H16" s="126" t="s">
        <v>24</v>
      </c>
      <c r="I16" s="339"/>
      <c r="J16" s="341"/>
    </row>
    <row r="17" spans="1:13">
      <c r="A17" s="337" t="s">
        <v>22</v>
      </c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3" ht="13.5">
      <c r="A18" s="169"/>
      <c r="B18" s="170"/>
      <c r="C18" s="148"/>
      <c r="D18" s="170"/>
      <c r="E18" s="171"/>
      <c r="F18" s="171"/>
      <c r="G18" s="172"/>
      <c r="H18" s="173"/>
      <c r="I18" s="174"/>
      <c r="J18" s="175"/>
    </row>
    <row r="19" spans="1:13">
      <c r="A19" s="12"/>
      <c r="B19" s="12"/>
      <c r="C19" s="12"/>
      <c r="D19" s="12"/>
      <c r="E19" s="36"/>
      <c r="F19" s="36"/>
      <c r="G19" s="37"/>
      <c r="H19" s="1"/>
      <c r="I19" s="38"/>
      <c r="J19" s="53"/>
    </row>
    <row r="20" spans="1:13">
      <c r="A20" s="12"/>
      <c r="B20" s="12"/>
      <c r="C20" s="12"/>
      <c r="D20" s="12"/>
      <c r="E20" s="12"/>
      <c r="F20" s="36"/>
      <c r="G20" s="37"/>
      <c r="H20" s="1"/>
      <c r="I20" s="38"/>
      <c r="J20" s="53">
        <f t="shared" ref="J20:J26" si="0">+G20*I20</f>
        <v>0</v>
      </c>
    </row>
    <row r="21" spans="1:13">
      <c r="A21" s="12"/>
      <c r="B21" s="12"/>
      <c r="C21" s="12"/>
      <c r="D21" s="12"/>
      <c r="E21" s="12"/>
      <c r="F21" s="36"/>
      <c r="G21" s="37"/>
      <c r="H21" s="1"/>
      <c r="I21" s="38"/>
      <c r="J21" s="53">
        <f t="shared" si="0"/>
        <v>0</v>
      </c>
    </row>
    <row r="22" spans="1:13">
      <c r="A22" s="12"/>
      <c r="B22" s="12"/>
      <c r="C22" s="12"/>
      <c r="D22" s="12"/>
      <c r="E22" s="12"/>
      <c r="F22" s="36"/>
      <c r="G22" s="37"/>
      <c r="H22" s="1"/>
      <c r="I22" s="38"/>
      <c r="J22" s="53">
        <f t="shared" si="0"/>
        <v>0</v>
      </c>
    </row>
    <row r="23" spans="1:13">
      <c r="A23" s="12"/>
      <c r="B23" s="12"/>
      <c r="C23" s="12"/>
      <c r="D23" s="12"/>
      <c r="E23" s="12"/>
      <c r="F23" s="36"/>
      <c r="G23" s="37"/>
      <c r="H23" s="1"/>
      <c r="I23" s="38"/>
      <c r="J23" s="53">
        <f t="shared" si="0"/>
        <v>0</v>
      </c>
    </row>
    <row r="24" spans="1:13">
      <c r="A24" s="1"/>
      <c r="B24" s="2"/>
      <c r="C24" s="2"/>
      <c r="D24" s="2"/>
      <c r="E24" s="2"/>
      <c r="F24" s="36"/>
      <c r="G24" s="37"/>
      <c r="H24" s="1"/>
      <c r="I24" s="38"/>
      <c r="J24" s="53">
        <f t="shared" si="0"/>
        <v>0</v>
      </c>
    </row>
    <row r="25" spans="1:13">
      <c r="A25" s="1"/>
      <c r="B25" s="2"/>
      <c r="C25" s="2"/>
      <c r="D25" s="2"/>
      <c r="E25" s="2"/>
      <c r="F25" s="36"/>
      <c r="G25" s="37"/>
      <c r="H25" s="1"/>
      <c r="I25" s="38"/>
      <c r="J25" s="53">
        <f t="shared" si="0"/>
        <v>0</v>
      </c>
    </row>
    <row r="26" spans="1:13">
      <c r="A26" s="1"/>
      <c r="B26" s="2"/>
      <c r="C26" s="2"/>
      <c r="D26" s="2"/>
      <c r="E26" s="2"/>
      <c r="F26" s="36"/>
      <c r="G26" s="37"/>
      <c r="H26" s="1"/>
      <c r="I26" s="38"/>
      <c r="J26" s="53">
        <f t="shared" si="0"/>
        <v>0</v>
      </c>
    </row>
    <row r="27" spans="1:13" ht="12.75" customHeight="1">
      <c r="A27" s="336" t="s">
        <v>23</v>
      </c>
      <c r="B27" s="336"/>
      <c r="C27" s="336"/>
      <c r="D27" s="336"/>
      <c r="E27" s="92"/>
      <c r="F27" s="92"/>
      <c r="G27" s="92"/>
      <c r="H27" s="176"/>
      <c r="I27" s="67" t="s">
        <v>120</v>
      </c>
      <c r="J27" s="177">
        <f>SUM(J18:J26)</f>
        <v>0</v>
      </c>
    </row>
    <row r="28" spans="1:13" ht="13.5">
      <c r="A28" s="61">
        <v>1</v>
      </c>
      <c r="B28" s="65" t="s">
        <v>215</v>
      </c>
      <c r="C28" s="127" t="s">
        <v>216</v>
      </c>
      <c r="D28" s="82" t="s">
        <v>217</v>
      </c>
      <c r="E28" s="238">
        <v>40909</v>
      </c>
      <c r="F28" s="238">
        <v>41274</v>
      </c>
      <c r="G28" s="179">
        <v>12</v>
      </c>
      <c r="H28" s="45">
        <v>100</v>
      </c>
      <c r="I28" s="278">
        <v>3474643.3333333</v>
      </c>
      <c r="J28" s="277">
        <f>+G28*I28</f>
        <v>41695719.999999598</v>
      </c>
      <c r="M28" s="11">
        <f>4/12</f>
        <v>0.33333333333333331</v>
      </c>
    </row>
    <row r="29" spans="1:13" ht="13.5">
      <c r="A29" s="61"/>
      <c r="B29" s="65"/>
      <c r="C29" s="65"/>
      <c r="D29" s="82"/>
      <c r="E29" s="178"/>
      <c r="F29" s="178"/>
      <c r="G29" s="179"/>
      <c r="H29" s="173"/>
      <c r="I29" s="180"/>
      <c r="J29" s="180"/>
    </row>
    <row r="30" spans="1:13" ht="13.5">
      <c r="A30" s="61"/>
      <c r="B30" s="65"/>
      <c r="C30" s="65"/>
      <c r="D30" s="62"/>
      <c r="E30" s="178"/>
      <c r="F30" s="178"/>
      <c r="G30" s="179"/>
      <c r="H30" s="173"/>
      <c r="I30" s="180"/>
      <c r="J30" s="180"/>
    </row>
    <row r="31" spans="1:13" ht="13.5">
      <c r="A31" s="61"/>
      <c r="B31" s="65"/>
      <c r="C31" s="65"/>
      <c r="D31" s="62"/>
      <c r="E31" s="67"/>
      <c r="F31" s="67"/>
      <c r="G31" s="67"/>
      <c r="H31" s="61"/>
      <c r="I31" s="95">
        <v>0</v>
      </c>
      <c r="J31" s="181">
        <v>0</v>
      </c>
    </row>
    <row r="32" spans="1:13" ht="13.5">
      <c r="A32" s="61"/>
      <c r="B32" s="65"/>
      <c r="C32" s="65"/>
      <c r="D32" s="62"/>
      <c r="E32" s="65"/>
      <c r="F32" s="65"/>
      <c r="G32" s="65"/>
      <c r="H32" s="61"/>
      <c r="I32" s="181">
        <v>0</v>
      </c>
      <c r="J32" s="181">
        <v>0</v>
      </c>
    </row>
    <row r="33" spans="1:10" ht="13.5">
      <c r="A33" s="182"/>
      <c r="B33" s="183"/>
      <c r="C33" s="183"/>
      <c r="D33" s="184"/>
      <c r="E33" s="183"/>
      <c r="F33" s="183"/>
      <c r="G33" s="183"/>
      <c r="H33" s="182"/>
      <c r="I33" s="67" t="s">
        <v>120</v>
      </c>
      <c r="J33" s="185">
        <f>SUM(J28:J32)</f>
        <v>41695719.999999598</v>
      </c>
    </row>
    <row r="34" spans="1:10">
      <c r="A34" s="44"/>
      <c r="B34" s="186"/>
      <c r="C34" s="186"/>
      <c r="D34" s="186"/>
      <c r="E34" s="186"/>
      <c r="F34" s="186"/>
      <c r="G34" s="186"/>
      <c r="H34" s="186"/>
      <c r="I34" s="44"/>
      <c r="J34" s="44"/>
    </row>
    <row r="35" spans="1:10">
      <c r="A35" s="44"/>
      <c r="B35" s="44"/>
      <c r="C35" s="44"/>
      <c r="D35" s="44"/>
      <c r="E35" s="44"/>
      <c r="F35" s="44"/>
      <c r="G35" s="44"/>
      <c r="H35" s="44"/>
      <c r="I35" s="187" t="s">
        <v>31</v>
      </c>
      <c r="J35" s="188">
        <f>+J27+J33</f>
        <v>41695719.999999598</v>
      </c>
    </row>
    <row r="36" spans="1:10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89">
        <f>+(J28+J30)/5</f>
        <v>8339143.9999999199</v>
      </c>
    </row>
  </sheetData>
  <mergeCells count="29">
    <mergeCell ref="I8:J8"/>
    <mergeCell ref="E6:H6"/>
    <mergeCell ref="I6:J6"/>
    <mergeCell ref="C7:D7"/>
    <mergeCell ref="E7:H7"/>
    <mergeCell ref="A10:B10"/>
    <mergeCell ref="A12:B12"/>
    <mergeCell ref="E15:H15"/>
    <mergeCell ref="I1:J1"/>
    <mergeCell ref="I2:J2"/>
    <mergeCell ref="I3:J3"/>
    <mergeCell ref="I4:J4"/>
    <mergeCell ref="I5:J5"/>
    <mergeCell ref="C6:D6"/>
    <mergeCell ref="I7:J7"/>
    <mergeCell ref="A9:B9"/>
    <mergeCell ref="A11:B11"/>
    <mergeCell ref="A1:B8"/>
    <mergeCell ref="C1:H5"/>
    <mergeCell ref="C8:D8"/>
    <mergeCell ref="E8:H8"/>
    <mergeCell ref="A27:D27"/>
    <mergeCell ref="A17:J17"/>
    <mergeCell ref="I15:I16"/>
    <mergeCell ref="J15:J16"/>
    <mergeCell ref="D15:D16"/>
    <mergeCell ref="A15:A16"/>
    <mergeCell ref="B15:B16"/>
    <mergeCell ref="C15:C1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C13" sqref="C13"/>
    </sheetView>
  </sheetViews>
  <sheetFormatPr baseColWidth="10" defaultRowHeight="12.75"/>
  <cols>
    <col min="1" max="1" width="6" style="3" customWidth="1"/>
    <col min="2" max="2" width="25.7109375" style="3" customWidth="1"/>
    <col min="3" max="3" width="19.28515625" style="3" customWidth="1"/>
    <col min="4" max="4" width="14" style="3" customWidth="1"/>
    <col min="5" max="5" width="10.5703125" style="3" customWidth="1"/>
    <col min="6" max="9" width="12.7109375" style="3" customWidth="1"/>
    <col min="10" max="10" width="16.28515625" style="3" customWidth="1"/>
    <col min="11" max="16384" width="11.42578125" style="3"/>
  </cols>
  <sheetData>
    <row r="1" spans="1:11" ht="12.75" customHeight="1">
      <c r="A1" s="351"/>
      <c r="B1" s="351"/>
      <c r="C1" s="352" t="str">
        <f>+'POA-01'!C1:H5</f>
        <v>PLAN OPERATIVO ANUAL DE INVERSIONES - POAI - 2012 (Versión Final)</v>
      </c>
      <c r="D1" s="352"/>
      <c r="E1" s="352"/>
      <c r="F1" s="352"/>
      <c r="G1" s="352"/>
      <c r="H1" s="352"/>
      <c r="I1" s="347" t="s">
        <v>164</v>
      </c>
      <c r="J1" s="347"/>
      <c r="K1" s="54"/>
    </row>
    <row r="2" spans="1:11" ht="16.5" customHeight="1">
      <c r="A2" s="351"/>
      <c r="B2" s="351"/>
      <c r="C2" s="352"/>
      <c r="D2" s="352"/>
      <c r="E2" s="352"/>
      <c r="F2" s="352"/>
      <c r="G2" s="352"/>
      <c r="H2" s="352"/>
      <c r="I2" s="347" t="s">
        <v>165</v>
      </c>
      <c r="J2" s="347"/>
      <c r="K2" s="54"/>
    </row>
    <row r="3" spans="1:11" ht="15.75" customHeight="1">
      <c r="A3" s="351"/>
      <c r="B3" s="351"/>
      <c r="C3" s="352"/>
      <c r="D3" s="352"/>
      <c r="E3" s="352"/>
      <c r="F3" s="352"/>
      <c r="G3" s="352"/>
      <c r="H3" s="352"/>
      <c r="I3" s="347" t="s">
        <v>166</v>
      </c>
      <c r="J3" s="347"/>
      <c r="K3" s="54"/>
    </row>
    <row r="4" spans="1:11" ht="15.75" customHeight="1">
      <c r="A4" s="351"/>
      <c r="B4" s="351"/>
      <c r="C4" s="352"/>
      <c r="D4" s="352"/>
      <c r="E4" s="352"/>
      <c r="F4" s="352"/>
      <c r="G4" s="352"/>
      <c r="H4" s="352"/>
      <c r="I4" s="347" t="s">
        <v>176</v>
      </c>
      <c r="J4" s="347"/>
      <c r="K4" s="54"/>
    </row>
    <row r="5" spans="1:11">
      <c r="A5" s="351"/>
      <c r="B5" s="351"/>
      <c r="C5" s="352"/>
      <c r="D5" s="352"/>
      <c r="E5" s="352"/>
      <c r="F5" s="352"/>
      <c r="G5" s="352"/>
      <c r="H5" s="352"/>
      <c r="I5" s="355" t="s">
        <v>151</v>
      </c>
      <c r="J5" s="355"/>
      <c r="K5" s="54"/>
    </row>
    <row r="6" spans="1:11" s="10" customFormat="1" ht="19.5" customHeight="1">
      <c r="A6" s="351"/>
      <c r="B6" s="351"/>
      <c r="C6" s="349" t="s">
        <v>167</v>
      </c>
      <c r="D6" s="349"/>
      <c r="E6" s="349" t="s">
        <v>168</v>
      </c>
      <c r="F6" s="349"/>
      <c r="G6" s="349"/>
      <c r="H6" s="349"/>
      <c r="I6" s="349" t="s">
        <v>169</v>
      </c>
      <c r="J6" s="349"/>
      <c r="K6" s="55"/>
    </row>
    <row r="7" spans="1:11" ht="15" customHeight="1">
      <c r="A7" s="351"/>
      <c r="B7" s="351"/>
      <c r="C7" s="349" t="s">
        <v>170</v>
      </c>
      <c r="D7" s="349"/>
      <c r="E7" s="349" t="s">
        <v>171</v>
      </c>
      <c r="F7" s="349"/>
      <c r="G7" s="349"/>
      <c r="H7" s="349"/>
      <c r="I7" s="349" t="s">
        <v>173</v>
      </c>
      <c r="J7" s="349"/>
      <c r="K7" s="56"/>
    </row>
    <row r="8" spans="1:11" ht="15" customHeight="1">
      <c r="A8" s="351"/>
      <c r="B8" s="351"/>
      <c r="C8" s="349"/>
      <c r="D8" s="349"/>
      <c r="E8" s="349" t="s">
        <v>172</v>
      </c>
      <c r="F8" s="349"/>
      <c r="G8" s="349"/>
      <c r="H8" s="349"/>
      <c r="I8" s="349" t="s">
        <v>174</v>
      </c>
      <c r="J8" s="349"/>
      <c r="K8" s="56"/>
    </row>
    <row r="9" spans="1:11" s="5" customFormat="1" ht="15" customHeight="1">
      <c r="A9" s="350" t="s">
        <v>7</v>
      </c>
      <c r="B9" s="350"/>
      <c r="C9" s="252" t="str">
        <f>+'POA-01'!C9</f>
        <v>BANCO DE PROYECTOS Y COOPERACIÓN INTERNACIONAL</v>
      </c>
      <c r="D9" s="252"/>
      <c r="E9" s="252"/>
      <c r="F9" s="252"/>
      <c r="G9" s="252"/>
      <c r="H9" s="252"/>
      <c r="I9" s="253" t="s">
        <v>119</v>
      </c>
      <c r="J9" s="254" t="str">
        <f>'POA-01'!I10</f>
        <v>550-900-1</v>
      </c>
      <c r="K9" s="6"/>
    </row>
    <row r="10" spans="1:11" s="5" customFormat="1" ht="15" customHeight="1">
      <c r="A10" s="255"/>
      <c r="B10" s="255"/>
      <c r="C10" s="247"/>
      <c r="D10" s="247"/>
      <c r="E10" s="247"/>
      <c r="F10" s="247"/>
      <c r="G10" s="247"/>
      <c r="H10" s="247"/>
      <c r="I10" s="256"/>
      <c r="J10" s="256"/>
      <c r="K10" s="6"/>
    </row>
    <row r="11" spans="1:11" s="5" customFormat="1" ht="16.5">
      <c r="A11" s="346" t="s">
        <v>8</v>
      </c>
      <c r="B11" s="346"/>
      <c r="C11" s="258">
        <f>SUM(C12:C13)</f>
        <v>53698334.999999598</v>
      </c>
      <c r="D11" s="257"/>
      <c r="E11" s="247"/>
      <c r="F11" s="247"/>
      <c r="G11" s="247"/>
      <c r="H11" s="247"/>
      <c r="I11" s="247"/>
      <c r="J11" s="247"/>
      <c r="K11" s="6"/>
    </row>
    <row r="12" spans="1:11" s="5" customFormat="1" ht="16.5">
      <c r="A12" s="346" t="s">
        <v>155</v>
      </c>
      <c r="B12" s="346"/>
      <c r="C12" s="258">
        <f>'POA-01'!D11</f>
        <v>0</v>
      </c>
      <c r="D12" s="258"/>
      <c r="E12" s="247"/>
      <c r="F12" s="247"/>
      <c r="G12" s="247"/>
      <c r="H12" s="247"/>
      <c r="I12" s="247"/>
      <c r="J12" s="247"/>
      <c r="K12" s="6"/>
    </row>
    <row r="13" spans="1:11" s="5" customFormat="1" ht="16.5">
      <c r="A13" s="346" t="s">
        <v>153</v>
      </c>
      <c r="B13" s="346"/>
      <c r="C13" s="258">
        <f>+'POA-01'!C12</f>
        <v>53698334.999999598</v>
      </c>
      <c r="D13" s="259"/>
      <c r="E13" s="247"/>
      <c r="F13" s="247"/>
      <c r="G13" s="247"/>
      <c r="H13" s="247"/>
      <c r="I13" s="247"/>
      <c r="J13" s="247"/>
      <c r="K13" s="6"/>
    </row>
    <row r="14" spans="1:11" s="5" customFormat="1" ht="16.5">
      <c r="A14" s="260"/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1">
      <c r="A15" s="261"/>
      <c r="B15" s="261"/>
      <c r="C15" s="261"/>
      <c r="D15" s="261"/>
      <c r="E15" s="261"/>
      <c r="F15" s="261"/>
      <c r="G15" s="261"/>
      <c r="H15" s="261"/>
      <c r="I15" s="261"/>
      <c r="J15" s="261"/>
    </row>
    <row r="16" spans="1:11" s="7" customFormat="1" ht="13.5">
      <c r="A16" s="250" t="s">
        <v>33</v>
      </c>
      <c r="B16" s="250"/>
      <c r="C16" s="250"/>
      <c r="D16" s="250"/>
      <c r="E16" s="250"/>
      <c r="F16" s="250"/>
      <c r="G16" s="250"/>
      <c r="H16" s="250"/>
      <c r="I16" s="250"/>
      <c r="J16" s="251" t="s">
        <v>34</v>
      </c>
    </row>
    <row r="17" spans="1:12" s="8" customFormat="1" ht="14.25" customHeight="1">
      <c r="A17" s="330" t="s">
        <v>51</v>
      </c>
      <c r="B17" s="325" t="s">
        <v>28</v>
      </c>
      <c r="C17" s="325" t="s">
        <v>29</v>
      </c>
      <c r="D17" s="320" t="s">
        <v>162</v>
      </c>
      <c r="E17" s="320" t="s">
        <v>30</v>
      </c>
      <c r="F17" s="354" t="s">
        <v>26</v>
      </c>
      <c r="G17" s="354"/>
      <c r="H17" s="325" t="s">
        <v>27</v>
      </c>
      <c r="I17" s="325"/>
      <c r="J17" s="322" t="s">
        <v>38</v>
      </c>
    </row>
    <row r="18" spans="1:12" s="8" customFormat="1" ht="14.25" thickBot="1">
      <c r="A18" s="331"/>
      <c r="B18" s="356"/>
      <c r="C18" s="356"/>
      <c r="D18" s="321"/>
      <c r="E18" s="321"/>
      <c r="F18" s="57" t="s">
        <v>17</v>
      </c>
      <c r="G18" s="57" t="s">
        <v>31</v>
      </c>
      <c r="H18" s="57" t="s">
        <v>32</v>
      </c>
      <c r="I18" s="57" t="s">
        <v>31</v>
      </c>
      <c r="J18" s="323"/>
    </row>
    <row r="19" spans="1:12" s="4" customFormat="1" ht="13.5">
      <c r="A19" s="58">
        <v>1</v>
      </c>
      <c r="B19" s="59"/>
      <c r="C19" s="59"/>
      <c r="D19" s="59"/>
      <c r="E19" s="58"/>
      <c r="F19" s="60"/>
      <c r="G19" s="60"/>
      <c r="H19" s="69">
        <v>0</v>
      </c>
      <c r="I19" s="69">
        <f t="shared" ref="I19:I28" si="0">+G19*H19</f>
        <v>0</v>
      </c>
      <c r="J19" s="60"/>
      <c r="L19" s="14"/>
    </row>
    <row r="20" spans="1:12" s="4" customFormat="1" ht="13.5">
      <c r="A20" s="61">
        <v>2</v>
      </c>
      <c r="B20" s="62"/>
      <c r="C20" s="62"/>
      <c r="D20" s="59"/>
      <c r="E20" s="58"/>
      <c r="F20" s="63"/>
      <c r="G20" s="63"/>
      <c r="H20" s="70">
        <v>0</v>
      </c>
      <c r="I20" s="70">
        <f t="shared" si="0"/>
        <v>0</v>
      </c>
      <c r="J20" s="60"/>
      <c r="L20" s="14"/>
    </row>
    <row r="21" spans="1:12" s="4" customFormat="1" ht="13.5">
      <c r="A21" s="61">
        <v>3</v>
      </c>
      <c r="B21" s="62"/>
      <c r="C21" s="62"/>
      <c r="D21" s="59"/>
      <c r="E21" s="58"/>
      <c r="F21" s="63"/>
      <c r="G21" s="63"/>
      <c r="H21" s="70">
        <v>0</v>
      </c>
      <c r="I21" s="70">
        <f t="shared" si="0"/>
        <v>0</v>
      </c>
      <c r="J21" s="60"/>
    </row>
    <row r="22" spans="1:12" s="4" customFormat="1" ht="13.5">
      <c r="A22" s="61">
        <v>4</v>
      </c>
      <c r="B22" s="62"/>
      <c r="C22" s="62"/>
      <c r="D22" s="59"/>
      <c r="E22" s="58"/>
      <c r="F22" s="63"/>
      <c r="G22" s="63"/>
      <c r="H22" s="70">
        <v>0</v>
      </c>
      <c r="I22" s="70">
        <f t="shared" si="0"/>
        <v>0</v>
      </c>
      <c r="J22" s="60"/>
      <c r="L22" s="14"/>
    </row>
    <row r="23" spans="1:12" s="4" customFormat="1" ht="13.5">
      <c r="A23" s="61">
        <v>5</v>
      </c>
      <c r="B23" s="62"/>
      <c r="C23" s="62"/>
      <c r="D23" s="59"/>
      <c r="E23" s="58"/>
      <c r="F23" s="63"/>
      <c r="G23" s="63"/>
      <c r="H23" s="70">
        <v>0</v>
      </c>
      <c r="I23" s="70">
        <f t="shared" si="0"/>
        <v>0</v>
      </c>
      <c r="J23" s="60"/>
      <c r="L23" s="14"/>
    </row>
    <row r="24" spans="1:12" s="4" customFormat="1" ht="13.5">
      <c r="A24" s="61">
        <v>6</v>
      </c>
      <c r="B24" s="62"/>
      <c r="C24" s="62"/>
      <c r="D24" s="59"/>
      <c r="E24" s="58"/>
      <c r="F24" s="63"/>
      <c r="G24" s="63"/>
      <c r="H24" s="70">
        <v>0</v>
      </c>
      <c r="I24" s="70">
        <f t="shared" si="0"/>
        <v>0</v>
      </c>
      <c r="J24" s="60"/>
      <c r="L24" s="14"/>
    </row>
    <row r="25" spans="1:12" s="4" customFormat="1" ht="13.5">
      <c r="A25" s="61">
        <v>7</v>
      </c>
      <c r="B25" s="62"/>
      <c r="C25" s="62"/>
      <c r="D25" s="59"/>
      <c r="E25" s="58"/>
      <c r="F25" s="63"/>
      <c r="G25" s="63"/>
      <c r="H25" s="70">
        <v>0</v>
      </c>
      <c r="I25" s="70">
        <f t="shared" si="0"/>
        <v>0</v>
      </c>
      <c r="J25" s="60"/>
    </row>
    <row r="26" spans="1:12" s="4" customFormat="1" ht="13.5">
      <c r="A26" s="61">
        <v>8</v>
      </c>
      <c r="B26" s="62"/>
      <c r="C26" s="62"/>
      <c r="D26" s="59"/>
      <c r="E26" s="58"/>
      <c r="F26" s="64"/>
      <c r="G26" s="63"/>
      <c r="H26" s="70">
        <v>0</v>
      </c>
      <c r="I26" s="70">
        <f t="shared" si="0"/>
        <v>0</v>
      </c>
      <c r="J26" s="60"/>
      <c r="L26" s="14"/>
    </row>
    <row r="27" spans="1:12" s="4" customFormat="1" ht="13.5">
      <c r="A27" s="61">
        <v>9</v>
      </c>
      <c r="B27" s="62"/>
      <c r="C27" s="62"/>
      <c r="D27" s="59"/>
      <c r="E27" s="58"/>
      <c r="F27" s="64"/>
      <c r="G27" s="63"/>
      <c r="H27" s="70">
        <v>0</v>
      </c>
      <c r="I27" s="70">
        <f t="shared" si="0"/>
        <v>0</v>
      </c>
      <c r="J27" s="60"/>
      <c r="L27" s="14"/>
    </row>
    <row r="28" spans="1:12" s="4" customFormat="1" ht="13.5">
      <c r="A28" s="61"/>
      <c r="B28" s="62"/>
      <c r="C28" s="62"/>
      <c r="D28" s="62"/>
      <c r="E28" s="65"/>
      <c r="F28" s="64"/>
      <c r="G28" s="64"/>
      <c r="H28" s="70">
        <v>0</v>
      </c>
      <c r="I28" s="70">
        <f t="shared" si="0"/>
        <v>0</v>
      </c>
      <c r="J28" s="64"/>
    </row>
    <row r="29" spans="1:12" s="4" customFormat="1" ht="13.5">
      <c r="A29" s="353" t="s">
        <v>19</v>
      </c>
      <c r="B29" s="353"/>
      <c r="C29" s="67"/>
      <c r="D29" s="67"/>
      <c r="E29" s="66"/>
      <c r="F29" s="68"/>
      <c r="G29" s="68"/>
      <c r="H29" s="71">
        <v>0</v>
      </c>
      <c r="I29" s="71">
        <f>SUM(I19:I28)</f>
        <v>0</v>
      </c>
      <c r="J29" s="68"/>
      <c r="L29" s="14"/>
    </row>
    <row r="31" spans="1:12">
      <c r="I31" s="42"/>
    </row>
  </sheetData>
  <mergeCells count="29">
    <mergeCell ref="J17:J18"/>
    <mergeCell ref="E17:E18"/>
    <mergeCell ref="B17:B18"/>
    <mergeCell ref="A17:A18"/>
    <mergeCell ref="C17:C18"/>
    <mergeCell ref="I3:J3"/>
    <mergeCell ref="C8:D8"/>
    <mergeCell ref="E8:H8"/>
    <mergeCell ref="I8:J8"/>
    <mergeCell ref="C6:D6"/>
    <mergeCell ref="E6:H6"/>
    <mergeCell ref="I6:J6"/>
    <mergeCell ref="C7:D7"/>
    <mergeCell ref="A29:B29"/>
    <mergeCell ref="F17:G17"/>
    <mergeCell ref="H17:I17"/>
    <mergeCell ref="I7:J7"/>
    <mergeCell ref="I4:J4"/>
    <mergeCell ref="A1:B8"/>
    <mergeCell ref="A12:B12"/>
    <mergeCell ref="C1:H5"/>
    <mergeCell ref="I1:J1"/>
    <mergeCell ref="I2:J2"/>
    <mergeCell ref="A11:B11"/>
    <mergeCell ref="A9:B9"/>
    <mergeCell ref="E7:H7"/>
    <mergeCell ref="I5:J5"/>
    <mergeCell ref="A13:B13"/>
    <mergeCell ref="D17:D18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>
      <selection activeCell="K14" sqref="K14"/>
    </sheetView>
  </sheetViews>
  <sheetFormatPr baseColWidth="10" defaultRowHeight="12.75"/>
  <cols>
    <col min="1" max="1" width="5.140625" style="3" customWidth="1"/>
    <col min="2" max="2" width="22.7109375" style="3" customWidth="1"/>
    <col min="3" max="3" width="20.140625" style="3" customWidth="1"/>
    <col min="4" max="4" width="12.5703125" style="3" customWidth="1"/>
    <col min="5" max="5" width="8.28515625" style="3" customWidth="1"/>
    <col min="6" max="6" width="10.28515625" style="3" customWidth="1"/>
    <col min="7" max="7" width="14.140625" style="3" customWidth="1"/>
    <col min="8" max="8" width="15" style="3" customWidth="1"/>
    <col min="9" max="9" width="15.7109375" style="3" customWidth="1"/>
    <col min="10" max="10" width="6.7109375" style="3" customWidth="1"/>
    <col min="11" max="16384" width="11.42578125" style="3"/>
  </cols>
  <sheetData>
    <row r="1" spans="1:11" ht="16.5" customHeight="1">
      <c r="A1" s="351"/>
      <c r="B1" s="351"/>
      <c r="C1" s="358" t="str">
        <f>+'POA-01'!C1:H5</f>
        <v>PLAN OPERATIVO ANUAL DE INVERSIONES - POAI - 2012 (Versión Final)</v>
      </c>
      <c r="D1" s="359"/>
      <c r="E1" s="359"/>
      <c r="F1" s="359"/>
      <c r="G1" s="359"/>
      <c r="H1" s="360"/>
      <c r="I1" s="347" t="s">
        <v>164</v>
      </c>
      <c r="J1" s="347"/>
    </row>
    <row r="2" spans="1:11" ht="15" customHeight="1">
      <c r="A2" s="351"/>
      <c r="B2" s="351"/>
      <c r="C2" s="361"/>
      <c r="D2" s="362"/>
      <c r="E2" s="362"/>
      <c r="F2" s="362"/>
      <c r="G2" s="362"/>
      <c r="H2" s="363"/>
      <c r="I2" s="347" t="s">
        <v>165</v>
      </c>
      <c r="J2" s="347"/>
    </row>
    <row r="3" spans="1:11" ht="14.25" customHeight="1">
      <c r="A3" s="351"/>
      <c r="B3" s="351"/>
      <c r="C3" s="361"/>
      <c r="D3" s="362"/>
      <c r="E3" s="362"/>
      <c r="F3" s="362"/>
      <c r="G3" s="362"/>
      <c r="H3" s="363"/>
      <c r="I3" s="347" t="s">
        <v>166</v>
      </c>
      <c r="J3" s="347"/>
    </row>
    <row r="4" spans="1:11" ht="14.25" customHeight="1">
      <c r="A4" s="351"/>
      <c r="B4" s="351"/>
      <c r="C4" s="361"/>
      <c r="D4" s="362"/>
      <c r="E4" s="362"/>
      <c r="F4" s="362"/>
      <c r="G4" s="362"/>
      <c r="H4" s="363"/>
      <c r="I4" s="347" t="s">
        <v>176</v>
      </c>
      <c r="J4" s="347"/>
    </row>
    <row r="5" spans="1:11" ht="15" customHeight="1">
      <c r="A5" s="351"/>
      <c r="B5" s="351"/>
      <c r="C5" s="364"/>
      <c r="D5" s="365"/>
      <c r="E5" s="365"/>
      <c r="F5" s="365"/>
      <c r="G5" s="365"/>
      <c r="H5" s="366"/>
      <c r="I5" s="355" t="s">
        <v>151</v>
      </c>
      <c r="J5" s="355"/>
    </row>
    <row r="6" spans="1:11" s="10" customFormat="1" ht="19.5" customHeight="1">
      <c r="A6" s="351"/>
      <c r="B6" s="351"/>
      <c r="C6" s="349" t="s">
        <v>167</v>
      </c>
      <c r="D6" s="349"/>
      <c r="E6" s="349" t="s">
        <v>168</v>
      </c>
      <c r="F6" s="349"/>
      <c r="G6" s="349"/>
      <c r="H6" s="349"/>
      <c r="I6" s="349" t="s">
        <v>169</v>
      </c>
      <c r="J6" s="349"/>
      <c r="K6" s="9"/>
    </row>
    <row r="7" spans="1:11" s="5" customFormat="1" ht="14.25" customHeight="1">
      <c r="A7" s="351"/>
      <c r="B7" s="351"/>
      <c r="C7" s="349" t="s">
        <v>170</v>
      </c>
      <c r="D7" s="349"/>
      <c r="E7" s="349" t="s">
        <v>171</v>
      </c>
      <c r="F7" s="349"/>
      <c r="G7" s="349"/>
      <c r="H7" s="349"/>
      <c r="I7" s="349" t="s">
        <v>173</v>
      </c>
      <c r="J7" s="349"/>
      <c r="K7" s="6"/>
    </row>
    <row r="8" spans="1:11" s="5" customFormat="1" ht="14.25" customHeight="1">
      <c r="A8" s="351"/>
      <c r="B8" s="351"/>
      <c r="C8" s="349"/>
      <c r="D8" s="349"/>
      <c r="E8" s="349" t="s">
        <v>172</v>
      </c>
      <c r="F8" s="349"/>
      <c r="G8" s="349"/>
      <c r="H8" s="349"/>
      <c r="I8" s="349" t="s">
        <v>174</v>
      </c>
      <c r="J8" s="349"/>
      <c r="K8" s="6"/>
    </row>
    <row r="9" spans="1:11" s="5" customFormat="1" ht="15" customHeight="1">
      <c r="A9" s="357" t="s">
        <v>156</v>
      </c>
      <c r="B9" s="357"/>
      <c r="C9" s="367" t="str">
        <f>+'POA-01'!C9</f>
        <v>BANCO DE PROYECTOS Y COOPERACIÓN INTERNACIONAL</v>
      </c>
      <c r="D9" s="367"/>
      <c r="E9" s="367"/>
      <c r="F9" s="367"/>
      <c r="G9" s="367"/>
      <c r="H9" s="367"/>
      <c r="I9" s="265" t="s">
        <v>119</v>
      </c>
      <c r="J9" s="247"/>
      <c r="K9" s="6"/>
    </row>
    <row r="10" spans="1:11" s="5" customFormat="1" ht="16.5">
      <c r="A10" s="346" t="s">
        <v>8</v>
      </c>
      <c r="B10" s="346"/>
      <c r="C10" s="258">
        <f>'POA-01'!C10</f>
        <v>53698334.999999598</v>
      </c>
      <c r="D10" s="257"/>
      <c r="E10" s="247"/>
      <c r="F10" s="247"/>
      <c r="G10" s="247"/>
      <c r="H10" s="247"/>
      <c r="I10" s="247" t="s">
        <v>224</v>
      </c>
      <c r="J10" s="247"/>
      <c r="K10" s="6"/>
    </row>
    <row r="11" spans="1:11" s="5" customFormat="1" ht="16.5">
      <c r="A11" s="346" t="s">
        <v>150</v>
      </c>
      <c r="B11" s="346"/>
      <c r="C11" s="266">
        <f>'POA-01'!D11</f>
        <v>0</v>
      </c>
      <c r="D11" s="266"/>
      <c r="E11" s="247"/>
      <c r="F11" s="247"/>
      <c r="G11" s="247"/>
      <c r="H11" s="247"/>
      <c r="I11" s="247"/>
      <c r="J11" s="247"/>
      <c r="K11" s="6"/>
    </row>
    <row r="12" spans="1:11" s="5" customFormat="1" ht="16.5">
      <c r="A12" s="346" t="s">
        <v>9</v>
      </c>
      <c r="B12" s="346"/>
      <c r="C12" s="258">
        <f>C10</f>
        <v>53698334.999999598</v>
      </c>
      <c r="D12" s="258"/>
      <c r="E12" s="247"/>
      <c r="F12" s="247"/>
      <c r="G12" s="247"/>
      <c r="H12" s="247"/>
      <c r="I12" s="247"/>
      <c r="J12" s="247"/>
      <c r="K12" s="6"/>
    </row>
    <row r="13" spans="1:11" s="4" customFormat="1" ht="13.5">
      <c r="A13" s="267"/>
      <c r="B13" s="267"/>
      <c r="C13" s="267"/>
      <c r="D13" s="267"/>
      <c r="E13" s="267"/>
      <c r="F13" s="267"/>
      <c r="G13" s="267"/>
      <c r="H13" s="267"/>
      <c r="I13" s="267"/>
      <c r="J13" s="267"/>
    </row>
    <row r="14" spans="1:11" s="7" customFormat="1" ht="13.5">
      <c r="A14" s="268" t="s">
        <v>36</v>
      </c>
      <c r="B14" s="250"/>
      <c r="C14" s="250"/>
      <c r="D14" s="250"/>
      <c r="E14" s="250"/>
      <c r="F14" s="250"/>
      <c r="G14" s="250"/>
      <c r="H14" s="250"/>
      <c r="I14" s="251" t="s">
        <v>37</v>
      </c>
      <c r="J14" s="250"/>
    </row>
    <row r="15" spans="1:11" s="8" customFormat="1" ht="27.75" thickBot="1">
      <c r="A15" s="262" t="s">
        <v>51</v>
      </c>
      <c r="B15" s="242" t="s">
        <v>35</v>
      </c>
      <c r="C15" s="242" t="s">
        <v>29</v>
      </c>
      <c r="D15" s="242" t="s">
        <v>163</v>
      </c>
      <c r="E15" s="263" t="s">
        <v>30</v>
      </c>
      <c r="F15" s="263" t="s">
        <v>26</v>
      </c>
      <c r="G15" s="263" t="s">
        <v>41</v>
      </c>
      <c r="H15" s="263" t="s">
        <v>40</v>
      </c>
      <c r="I15" s="264" t="s">
        <v>39</v>
      </c>
      <c r="J15" s="73"/>
    </row>
    <row r="16" spans="1:11" s="8" customFormat="1" ht="13.5">
      <c r="A16" s="74">
        <v>1</v>
      </c>
      <c r="B16" s="75"/>
      <c r="C16" s="76"/>
      <c r="D16" s="76"/>
      <c r="E16" s="77"/>
      <c r="F16" s="78"/>
      <c r="G16" s="79"/>
      <c r="H16" s="77"/>
      <c r="I16" s="80"/>
      <c r="J16" s="81"/>
    </row>
    <row r="17" spans="1:10" s="8" customFormat="1" ht="13.5">
      <c r="A17" s="45">
        <v>2</v>
      </c>
      <c r="B17" s="75"/>
      <c r="C17" s="82"/>
      <c r="D17" s="82"/>
      <c r="E17" s="79"/>
      <c r="F17" s="83"/>
      <c r="G17" s="79"/>
      <c r="H17" s="77"/>
      <c r="I17" s="80"/>
      <c r="J17" s="73"/>
    </row>
    <row r="18" spans="1:10" s="8" customFormat="1" ht="13.5">
      <c r="A18" s="45">
        <v>3</v>
      </c>
      <c r="B18" s="84"/>
      <c r="C18" s="82"/>
      <c r="D18" s="82"/>
      <c r="E18" s="79"/>
      <c r="F18" s="83"/>
      <c r="G18" s="79"/>
      <c r="H18" s="77"/>
      <c r="I18" s="83"/>
      <c r="J18" s="73"/>
    </row>
    <row r="19" spans="1:10" s="8" customFormat="1" ht="13.5">
      <c r="A19" s="45">
        <v>4</v>
      </c>
      <c r="B19" s="85"/>
      <c r="C19" s="82"/>
      <c r="D19" s="82"/>
      <c r="E19" s="79"/>
      <c r="F19" s="83"/>
      <c r="G19" s="86"/>
      <c r="H19" s="77"/>
      <c r="I19" s="87"/>
      <c r="J19" s="73"/>
    </row>
    <row r="20" spans="1:10" s="8" customFormat="1" ht="13.5">
      <c r="A20" s="45">
        <v>5</v>
      </c>
      <c r="B20" s="88"/>
      <c r="C20" s="82"/>
      <c r="D20" s="82"/>
      <c r="E20" s="79"/>
      <c r="F20" s="83"/>
      <c r="G20" s="89"/>
      <c r="H20" s="77"/>
      <c r="I20" s="87"/>
      <c r="J20" s="73"/>
    </row>
    <row r="21" spans="1:10" s="8" customFormat="1" ht="13.5">
      <c r="A21" s="45">
        <v>6</v>
      </c>
      <c r="B21" s="88"/>
      <c r="C21" s="82"/>
      <c r="D21" s="82"/>
      <c r="E21" s="79"/>
      <c r="F21" s="83"/>
      <c r="G21" s="90"/>
      <c r="H21" s="79"/>
      <c r="I21" s="87"/>
      <c r="J21" s="73"/>
    </row>
    <row r="22" spans="1:10" s="8" customFormat="1" ht="13.5">
      <c r="A22" s="45">
        <v>7</v>
      </c>
      <c r="B22" s="46"/>
      <c r="C22" s="82"/>
      <c r="D22" s="82"/>
      <c r="E22" s="79"/>
      <c r="F22" s="83"/>
      <c r="G22" s="90"/>
      <c r="H22" s="79"/>
      <c r="I22" s="87"/>
      <c r="J22" s="73"/>
    </row>
    <row r="23" spans="1:10" s="4" customFormat="1" ht="13.5">
      <c r="A23" s="65"/>
      <c r="B23" s="62"/>
      <c r="C23" s="91"/>
      <c r="D23" s="91"/>
      <c r="E23" s="64"/>
      <c r="F23" s="64"/>
      <c r="G23" s="64"/>
      <c r="H23" s="64"/>
      <c r="I23" s="64"/>
      <c r="J23" s="72"/>
    </row>
    <row r="24" spans="1:10" s="4" customFormat="1" ht="13.5">
      <c r="A24" s="92"/>
      <c r="B24" s="92"/>
      <c r="C24" s="92"/>
      <c r="D24" s="92"/>
      <c r="E24" s="93"/>
      <c r="F24" s="93"/>
      <c r="G24" s="68" t="s">
        <v>31</v>
      </c>
      <c r="H24" s="68">
        <f>SUM(H16:H23)</f>
        <v>0</v>
      </c>
      <c r="I24" s="68"/>
      <c r="J24" s="72"/>
    </row>
    <row r="25" spans="1:10" s="4" customFormat="1" ht="11.25">
      <c r="E25" s="14"/>
      <c r="F25" s="14"/>
      <c r="G25" s="14"/>
      <c r="H25" s="14"/>
      <c r="I25" s="14"/>
    </row>
    <row r="26" spans="1:10" s="4" customFormat="1" ht="11.25"/>
    <row r="27" spans="1:10" s="4" customFormat="1" ht="11.25"/>
    <row r="28" spans="1:10" s="4" customFormat="1" ht="11.25">
      <c r="H28" s="39"/>
    </row>
    <row r="29" spans="1:10" s="4" customFormat="1" ht="11.25"/>
  </sheetData>
  <mergeCells count="21">
    <mergeCell ref="I1:J1"/>
    <mergeCell ref="E6:H6"/>
    <mergeCell ref="I3:J3"/>
    <mergeCell ref="A11:B11"/>
    <mergeCell ref="I7:J7"/>
    <mergeCell ref="A1:B8"/>
    <mergeCell ref="C1:H5"/>
    <mergeCell ref="C8:D8"/>
    <mergeCell ref="E8:H8"/>
    <mergeCell ref="I8:J8"/>
    <mergeCell ref="C6:D6"/>
    <mergeCell ref="C9:H9"/>
    <mergeCell ref="I2:J2"/>
    <mergeCell ref="I4:J4"/>
    <mergeCell ref="I5:J5"/>
    <mergeCell ref="I6:J6"/>
    <mergeCell ref="A12:B12"/>
    <mergeCell ref="A9:B9"/>
    <mergeCell ref="A10:B10"/>
    <mergeCell ref="C7:D7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7"/>
  <sheetViews>
    <sheetView showGridLines="0" topLeftCell="A13" workbookViewId="0">
      <selection activeCell="C28" sqref="C28"/>
    </sheetView>
  </sheetViews>
  <sheetFormatPr baseColWidth="10" defaultRowHeight="12.75"/>
  <cols>
    <col min="1" max="1" width="5.5703125" style="3" customWidth="1"/>
    <col min="2" max="2" width="26.42578125" style="3" customWidth="1"/>
    <col min="3" max="3" width="16.7109375" style="3" customWidth="1"/>
    <col min="4" max="5" width="7.28515625" style="3" customWidth="1"/>
    <col min="6" max="6" width="8.28515625" style="3" customWidth="1"/>
    <col min="7" max="7" width="15.7109375" style="3" customWidth="1"/>
    <col min="8" max="8" width="15.42578125" style="3" customWidth="1"/>
    <col min="9" max="9" width="22.5703125" style="3" customWidth="1"/>
    <col min="10" max="10" width="1.85546875" style="3" customWidth="1"/>
    <col min="11" max="11" width="17.42578125" style="3" customWidth="1"/>
    <col min="12" max="12" width="11.42578125" style="3"/>
    <col min="13" max="13" width="12.7109375" style="3" bestFit="1" customWidth="1"/>
    <col min="14" max="16384" width="11.42578125" style="3"/>
  </cols>
  <sheetData>
    <row r="1" spans="1:10" s="4" customFormat="1" ht="12" customHeight="1">
      <c r="A1" s="351"/>
      <c r="B1" s="351"/>
      <c r="C1" s="358" t="str">
        <f>+'POA-01'!C1:H5</f>
        <v>PLAN OPERATIVO ANUAL DE INVERSIONES - POAI - 2012 (Versión Final)</v>
      </c>
      <c r="D1" s="359"/>
      <c r="E1" s="359"/>
      <c r="F1" s="359"/>
      <c r="G1" s="359"/>
      <c r="H1" s="360"/>
      <c r="I1" s="347" t="s">
        <v>164</v>
      </c>
      <c r="J1" s="347"/>
    </row>
    <row r="2" spans="1:10" s="4" customFormat="1" ht="13.5" customHeight="1">
      <c r="A2" s="351"/>
      <c r="B2" s="351"/>
      <c r="C2" s="361"/>
      <c r="D2" s="362"/>
      <c r="E2" s="362"/>
      <c r="F2" s="362"/>
      <c r="G2" s="362"/>
      <c r="H2" s="363"/>
      <c r="I2" s="347" t="s">
        <v>165</v>
      </c>
      <c r="J2" s="347"/>
    </row>
    <row r="3" spans="1:10" s="4" customFormat="1" ht="13.5" customHeight="1">
      <c r="A3" s="351"/>
      <c r="B3" s="351"/>
      <c r="C3" s="361"/>
      <c r="D3" s="362"/>
      <c r="E3" s="362"/>
      <c r="F3" s="362"/>
      <c r="G3" s="362"/>
      <c r="H3" s="363"/>
      <c r="I3" s="347" t="s">
        <v>166</v>
      </c>
      <c r="J3" s="347"/>
    </row>
    <row r="4" spans="1:10" s="4" customFormat="1" ht="13.5" customHeight="1">
      <c r="A4" s="351"/>
      <c r="B4" s="351"/>
      <c r="C4" s="361"/>
      <c r="D4" s="362"/>
      <c r="E4" s="362"/>
      <c r="F4" s="362"/>
      <c r="G4" s="362"/>
      <c r="H4" s="363"/>
      <c r="I4" s="347" t="s">
        <v>176</v>
      </c>
      <c r="J4" s="347"/>
    </row>
    <row r="5" spans="1:10" s="4" customFormat="1" ht="12.75" customHeight="1">
      <c r="A5" s="351"/>
      <c r="B5" s="351"/>
      <c r="C5" s="364"/>
      <c r="D5" s="365"/>
      <c r="E5" s="365"/>
      <c r="F5" s="365"/>
      <c r="G5" s="365"/>
      <c r="H5" s="366"/>
      <c r="I5" s="348" t="s">
        <v>151</v>
      </c>
      <c r="J5" s="348"/>
    </row>
    <row r="6" spans="1:10" s="4" customFormat="1" ht="15.75" customHeight="1">
      <c r="A6" s="351"/>
      <c r="B6" s="351"/>
      <c r="C6" s="349" t="s">
        <v>167</v>
      </c>
      <c r="D6" s="349"/>
      <c r="E6" s="349" t="s">
        <v>168</v>
      </c>
      <c r="F6" s="349"/>
      <c r="G6" s="349"/>
      <c r="H6" s="349"/>
      <c r="I6" s="349" t="s">
        <v>169</v>
      </c>
      <c r="J6" s="349"/>
    </row>
    <row r="7" spans="1:10" s="4" customFormat="1" ht="17.25" customHeight="1">
      <c r="A7" s="351"/>
      <c r="B7" s="351"/>
      <c r="C7" s="382" t="s">
        <v>170</v>
      </c>
      <c r="D7" s="382"/>
      <c r="E7" s="349" t="s">
        <v>171</v>
      </c>
      <c r="F7" s="349"/>
      <c r="G7" s="349"/>
      <c r="H7" s="349"/>
      <c r="I7" s="349" t="s">
        <v>173</v>
      </c>
      <c r="J7" s="349"/>
    </row>
    <row r="8" spans="1:10" s="4" customFormat="1" ht="17.25" customHeight="1">
      <c r="A8" s="351"/>
      <c r="B8" s="351"/>
      <c r="C8" s="382"/>
      <c r="D8" s="382"/>
      <c r="E8" s="349" t="s">
        <v>172</v>
      </c>
      <c r="F8" s="349"/>
      <c r="G8" s="349"/>
      <c r="H8" s="349"/>
      <c r="I8" s="349" t="s">
        <v>174</v>
      </c>
      <c r="J8" s="349"/>
    </row>
    <row r="9" spans="1:10" s="4" customFormat="1" ht="20.25" customHeight="1">
      <c r="A9" s="244" t="s">
        <v>7</v>
      </c>
      <c r="B9" s="244"/>
      <c r="C9" s="375" t="str">
        <f>+'POA-01'!C9</f>
        <v>BANCO DE PROYECTOS Y COOPERACIÓN INTERNACIONAL</v>
      </c>
      <c r="D9" s="375"/>
      <c r="E9" s="375"/>
      <c r="F9" s="375"/>
      <c r="G9" s="375"/>
      <c r="H9" s="375"/>
      <c r="I9" s="265" t="s">
        <v>119</v>
      </c>
      <c r="J9" s="269"/>
    </row>
    <row r="10" spans="1:10" s="4" customFormat="1" ht="16.5">
      <c r="A10" s="346" t="s">
        <v>8</v>
      </c>
      <c r="B10" s="346"/>
      <c r="C10" s="270">
        <f>SUM(C11:C12)</f>
        <v>53698334.999999598</v>
      </c>
      <c r="D10" s="247"/>
      <c r="E10" s="247"/>
      <c r="F10" s="247"/>
      <c r="G10" s="247"/>
      <c r="H10" s="247"/>
      <c r="I10" s="247" t="s">
        <v>224</v>
      </c>
      <c r="J10" s="269"/>
    </row>
    <row r="11" spans="1:10" s="4" customFormat="1" ht="16.5">
      <c r="A11" s="346" t="s">
        <v>10</v>
      </c>
      <c r="B11" s="346"/>
      <c r="C11" s="259">
        <f>'POA-01'!D11</f>
        <v>0</v>
      </c>
      <c r="D11" s="247"/>
      <c r="E11" s="247"/>
      <c r="F11" s="247"/>
      <c r="G11" s="247"/>
      <c r="H11" s="247"/>
      <c r="I11" s="247"/>
      <c r="J11" s="269"/>
    </row>
    <row r="12" spans="1:10" s="4" customFormat="1" ht="16.5">
      <c r="A12" s="346" t="s">
        <v>9</v>
      </c>
      <c r="B12" s="346"/>
      <c r="C12" s="270">
        <f>+'POA-01'!C12</f>
        <v>53698334.999999598</v>
      </c>
      <c r="D12" s="247"/>
      <c r="E12" s="247"/>
      <c r="F12" s="247"/>
      <c r="G12" s="247"/>
      <c r="H12" s="247"/>
      <c r="I12" s="247"/>
      <c r="J12" s="269"/>
    </row>
    <row r="13" spans="1:10" s="4" customFormat="1" ht="16.5">
      <c r="A13" s="261"/>
      <c r="B13" s="261"/>
      <c r="C13" s="257"/>
      <c r="D13" s="261"/>
      <c r="E13" s="261"/>
      <c r="F13" s="261"/>
      <c r="G13" s="261"/>
      <c r="H13" s="261"/>
      <c r="I13" s="261"/>
      <c r="J13" s="269"/>
    </row>
    <row r="14" spans="1:10" s="4" customFormat="1" ht="13.5">
      <c r="A14" s="250" t="s">
        <v>42</v>
      </c>
      <c r="B14" s="250"/>
      <c r="C14" s="250"/>
      <c r="D14" s="250"/>
      <c r="E14" s="250"/>
      <c r="F14" s="250"/>
      <c r="G14" s="250"/>
      <c r="H14" s="250"/>
      <c r="I14" s="251" t="s">
        <v>48</v>
      </c>
      <c r="J14" s="269"/>
    </row>
    <row r="15" spans="1:10" s="4" customFormat="1" ht="13.5">
      <c r="A15" s="330" t="s">
        <v>51</v>
      </c>
      <c r="B15" s="320" t="s">
        <v>16</v>
      </c>
      <c r="C15" s="320" t="s">
        <v>27</v>
      </c>
      <c r="D15" s="376" t="s">
        <v>0</v>
      </c>
      <c r="E15" s="377"/>
      <c r="F15" s="378"/>
      <c r="G15" s="379" t="s">
        <v>45</v>
      </c>
      <c r="H15" s="379" t="s">
        <v>44</v>
      </c>
      <c r="I15" s="322" t="s">
        <v>3</v>
      </c>
    </row>
    <row r="16" spans="1:10" s="4" customFormat="1" ht="18.75" thickBot="1">
      <c r="A16" s="331"/>
      <c r="B16" s="321"/>
      <c r="C16" s="321"/>
      <c r="D16" s="94" t="s">
        <v>43</v>
      </c>
      <c r="E16" s="94" t="s">
        <v>4</v>
      </c>
      <c r="F16" s="94" t="s">
        <v>5</v>
      </c>
      <c r="G16" s="380"/>
      <c r="H16" s="380"/>
      <c r="I16" s="323"/>
    </row>
    <row r="17" spans="1:13" s="4" customFormat="1" ht="13.5" customHeight="1">
      <c r="A17" s="381" t="s">
        <v>46</v>
      </c>
      <c r="B17" s="381"/>
      <c r="C17" s="381"/>
      <c r="D17" s="381"/>
      <c r="E17" s="381"/>
      <c r="F17" s="381"/>
      <c r="G17" s="381"/>
      <c r="H17" s="381"/>
      <c r="I17" s="381"/>
    </row>
    <row r="18" spans="1:13" s="4" customFormat="1" ht="16.5">
      <c r="A18" s="190"/>
      <c r="B18" s="191"/>
      <c r="C18" s="192"/>
      <c r="D18" s="141"/>
      <c r="E18" s="141"/>
      <c r="F18" s="45"/>
      <c r="G18" s="193"/>
      <c r="H18" s="150"/>
      <c r="I18" s="147"/>
    </row>
    <row r="19" spans="1:13" s="4" customFormat="1" ht="13.5" customHeight="1">
      <c r="A19" s="190"/>
      <c r="B19" s="191"/>
      <c r="C19" s="194"/>
      <c r="D19" s="141"/>
      <c r="E19" s="141"/>
      <c r="F19" s="45"/>
      <c r="G19" s="195"/>
      <c r="H19" s="149"/>
      <c r="I19" s="147"/>
    </row>
    <row r="20" spans="1:13" s="4" customFormat="1" ht="13.5" customHeight="1">
      <c r="A20" s="190"/>
      <c r="B20" s="196"/>
      <c r="C20" s="194"/>
      <c r="D20" s="141"/>
      <c r="E20" s="141"/>
      <c r="F20" s="45"/>
      <c r="G20" s="65"/>
      <c r="H20" s="65"/>
      <c r="I20" s="147"/>
      <c r="K20" s="123"/>
    </row>
    <row r="21" spans="1:13" s="4" customFormat="1" ht="16.5">
      <c r="A21" s="190"/>
      <c r="B21" s="197"/>
      <c r="C21" s="194"/>
      <c r="D21" s="151"/>
      <c r="E21" s="141"/>
      <c r="F21" s="117"/>
      <c r="G21" s="65"/>
      <c r="H21" s="65"/>
      <c r="I21" s="147"/>
      <c r="K21" s="120"/>
      <c r="M21" s="124"/>
    </row>
    <row r="22" spans="1:13" s="4" customFormat="1" ht="13.5">
      <c r="A22" s="368" t="s">
        <v>177</v>
      </c>
      <c r="B22" s="369"/>
      <c r="C22" s="198">
        <f>SUM(C18:C21)</f>
        <v>0</v>
      </c>
      <c r="D22" s="45"/>
      <c r="E22" s="65"/>
      <c r="F22" s="65"/>
      <c r="G22" s="65"/>
      <c r="H22" s="65"/>
      <c r="I22" s="65"/>
      <c r="J22" s="121"/>
      <c r="K22" s="120"/>
    </row>
    <row r="23" spans="1:13" s="4" customFormat="1" ht="11.25">
      <c r="A23" s="370" t="s">
        <v>47</v>
      </c>
      <c r="B23" s="370"/>
      <c r="C23" s="370"/>
      <c r="D23" s="370"/>
      <c r="E23" s="370"/>
      <c r="F23" s="370"/>
      <c r="G23" s="370"/>
      <c r="H23" s="370"/>
      <c r="I23" s="371"/>
      <c r="J23" s="121"/>
      <c r="K23" s="120"/>
      <c r="L23" s="14"/>
    </row>
    <row r="24" spans="1:13" s="4" customFormat="1" ht="11.25">
      <c r="A24" s="372"/>
      <c r="B24" s="372"/>
      <c r="C24" s="372"/>
      <c r="D24" s="372"/>
      <c r="E24" s="372"/>
      <c r="F24" s="372"/>
      <c r="G24" s="372"/>
      <c r="H24" s="372"/>
      <c r="I24" s="373"/>
      <c r="J24" s="121"/>
      <c r="K24" s="120"/>
    </row>
    <row r="25" spans="1:13" s="4" customFormat="1" ht="40.5">
      <c r="A25" s="65">
        <v>1</v>
      </c>
      <c r="B25" s="47" t="s">
        <v>197</v>
      </c>
      <c r="C25" s="239">
        <v>0</v>
      </c>
      <c r="D25" s="236" t="s">
        <v>203</v>
      </c>
      <c r="E25" s="236" t="s">
        <v>218</v>
      </c>
      <c r="F25" s="61">
        <v>1</v>
      </c>
      <c r="G25" s="67"/>
      <c r="H25" s="67"/>
      <c r="I25" s="240" t="s">
        <v>219</v>
      </c>
      <c r="J25" s="121"/>
      <c r="K25" s="120"/>
    </row>
    <row r="26" spans="1:13" s="4" customFormat="1" ht="27">
      <c r="A26" s="65">
        <v>2</v>
      </c>
      <c r="B26" s="116" t="s">
        <v>199</v>
      </c>
      <c r="C26" s="239">
        <v>0</v>
      </c>
      <c r="D26" s="236" t="s">
        <v>203</v>
      </c>
      <c r="E26" s="236" t="s">
        <v>218</v>
      </c>
      <c r="F26" s="61">
        <v>2</v>
      </c>
      <c r="G26" s="62"/>
      <c r="H26" s="47"/>
      <c r="I26" s="240" t="s">
        <v>219</v>
      </c>
      <c r="J26" s="14"/>
      <c r="K26" s="120"/>
      <c r="L26" s="14"/>
    </row>
    <row r="27" spans="1:13" s="4" customFormat="1" ht="67.5">
      <c r="A27" s="45">
        <v>3</v>
      </c>
      <c r="B27" s="226" t="s">
        <v>220</v>
      </c>
      <c r="C27" s="279">
        <v>12002615</v>
      </c>
      <c r="D27" s="141"/>
      <c r="E27" s="141"/>
      <c r="F27" s="45"/>
      <c r="G27" s="67"/>
      <c r="H27" s="67"/>
      <c r="I27" s="142"/>
      <c r="J27" s="121"/>
      <c r="K27" s="120"/>
      <c r="L27" s="14"/>
    </row>
    <row r="28" spans="1:13" s="4" customFormat="1" ht="13.5">
      <c r="A28" s="45">
        <v>4</v>
      </c>
      <c r="B28" s="226" t="s">
        <v>222</v>
      </c>
      <c r="C28" s="241">
        <v>0</v>
      </c>
      <c r="D28" s="141"/>
      <c r="E28" s="141"/>
      <c r="F28" s="45"/>
      <c r="G28" s="67"/>
      <c r="H28" s="67"/>
      <c r="I28" s="147"/>
      <c r="J28" s="121"/>
      <c r="K28" s="120"/>
    </row>
    <row r="29" spans="1:13" s="4" customFormat="1" ht="13.5" customHeight="1">
      <c r="A29" s="200"/>
      <c r="B29" s="199"/>
      <c r="C29" s="192"/>
      <c r="D29" s="141"/>
      <c r="E29" s="141"/>
      <c r="F29" s="45"/>
      <c r="G29" s="67"/>
      <c r="H29" s="67"/>
      <c r="I29" s="147"/>
      <c r="J29" s="14"/>
      <c r="K29" s="122"/>
      <c r="L29" s="14"/>
      <c r="M29" s="121"/>
    </row>
    <row r="30" spans="1:13" s="4" customFormat="1" ht="16.5">
      <c r="A30" s="374" t="s">
        <v>177</v>
      </c>
      <c r="B30" s="374"/>
      <c r="C30" s="280">
        <f>SUM(C25:C29)</f>
        <v>12002615</v>
      </c>
      <c r="D30" s="65"/>
      <c r="E30" s="65"/>
      <c r="F30" s="65"/>
      <c r="G30" s="67"/>
      <c r="H30" s="67"/>
      <c r="I30" s="67"/>
    </row>
    <row r="31" spans="1:13" s="4" customFormat="1" ht="16.5">
      <c r="A31" s="201" t="s">
        <v>31</v>
      </c>
      <c r="B31" s="48"/>
      <c r="C31" s="281">
        <f>C22+C30</f>
        <v>12002615</v>
      </c>
      <c r="D31" s="202"/>
      <c r="E31" s="202"/>
      <c r="F31" s="202"/>
      <c r="G31" s="202"/>
      <c r="H31" s="202"/>
      <c r="I31" s="202"/>
    </row>
    <row r="32" spans="1:13" s="4" customFormat="1" ht="13.5">
      <c r="A32" s="203"/>
      <c r="B32" s="204"/>
      <c r="C32" s="205">
        <f>+C12-C31</f>
        <v>41695719.999999598</v>
      </c>
      <c r="D32" s="203"/>
      <c r="E32" s="203"/>
      <c r="F32" s="203"/>
      <c r="G32" s="203"/>
      <c r="H32" s="203"/>
      <c r="I32" s="203"/>
    </row>
    <row r="33" spans="1:3" s="4" customFormat="1" ht="11.25">
      <c r="A33" s="40"/>
      <c r="B33" s="40"/>
      <c r="C33" s="14">
        <f>+C31+C32</f>
        <v>53698334.999999598</v>
      </c>
    </row>
    <row r="34" spans="1:3" s="4" customFormat="1" ht="11.25">
      <c r="C34" s="14">
        <f>+C33-'POA-01'!C25</f>
        <v>53698334.999999598</v>
      </c>
    </row>
    <row r="35" spans="1:3" s="4" customFormat="1" ht="11.25">
      <c r="C35" s="14"/>
    </row>
    <row r="36" spans="1:3" s="4" customFormat="1" ht="11.25"/>
    <row r="37" spans="1:3" s="4" customFormat="1" ht="11.25"/>
    <row r="38" spans="1:3" s="4" customFormat="1" ht="11.25"/>
    <row r="39" spans="1:3" s="4" customFormat="1" ht="11.25"/>
    <row r="40" spans="1:3" s="4" customFormat="1" ht="11.25"/>
    <row r="41" spans="1:3" s="4" customFormat="1" ht="11.25"/>
    <row r="42" spans="1:3" s="4" customFormat="1" ht="11.25"/>
    <row r="43" spans="1:3" s="4" customFormat="1" ht="11.25"/>
    <row r="44" spans="1:3" s="4" customFormat="1" ht="11.25"/>
    <row r="45" spans="1:3" s="4" customFormat="1" ht="11.25"/>
    <row r="46" spans="1:3" s="4" customFormat="1" ht="11.25"/>
    <row r="47" spans="1:3" s="4" customFormat="1" ht="11.25"/>
    <row r="48" spans="1:3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</sheetData>
  <mergeCells count="30">
    <mergeCell ref="I2:J2"/>
    <mergeCell ref="A17:I17"/>
    <mergeCell ref="I6:J6"/>
    <mergeCell ref="E7:H7"/>
    <mergeCell ref="I7:J7"/>
    <mergeCell ref="A1:B8"/>
    <mergeCell ref="C1:H5"/>
    <mergeCell ref="E8:H8"/>
    <mergeCell ref="I8:J8"/>
    <mergeCell ref="C7:D8"/>
    <mergeCell ref="I1:J1"/>
    <mergeCell ref="H15:H16"/>
    <mergeCell ref="I3:J3"/>
    <mergeCell ref="I4:J4"/>
    <mergeCell ref="I5:J5"/>
    <mergeCell ref="A11:B11"/>
    <mergeCell ref="E6:H6"/>
    <mergeCell ref="A22:B22"/>
    <mergeCell ref="A23:I24"/>
    <mergeCell ref="A30:B30"/>
    <mergeCell ref="C9:H9"/>
    <mergeCell ref="I15:I16"/>
    <mergeCell ref="D15:F15"/>
    <mergeCell ref="G15:G16"/>
    <mergeCell ref="A12:B12"/>
    <mergeCell ref="A15:A16"/>
    <mergeCell ref="B15:B16"/>
    <mergeCell ref="C15:C16"/>
    <mergeCell ref="C6:D6"/>
    <mergeCell ref="A10:B10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showGridLines="0" zoomScale="120" zoomScaleNormal="120" workbookViewId="0">
      <selection activeCell="I11" sqref="I11"/>
    </sheetView>
  </sheetViews>
  <sheetFormatPr baseColWidth="10" defaultRowHeight="12.75"/>
  <cols>
    <col min="1" max="1" width="7.5703125" style="3" customWidth="1"/>
    <col min="2" max="2" width="16.85546875" style="3" customWidth="1"/>
    <col min="3" max="3" width="27.28515625" style="3" customWidth="1"/>
    <col min="4" max="4" width="16.140625" style="3" customWidth="1"/>
    <col min="5" max="5" width="7.42578125" style="3" hidden="1" customWidth="1"/>
    <col min="6" max="6" width="9.5703125" style="3" customWidth="1"/>
    <col min="7" max="7" width="9.85546875" style="3" customWidth="1"/>
    <col min="8" max="8" width="5.7109375" style="3" customWidth="1"/>
    <col min="9" max="9" width="13.28515625" style="3" customWidth="1"/>
    <col min="10" max="10" width="7.28515625" style="3" customWidth="1"/>
    <col min="11" max="11" width="10.42578125" style="3" customWidth="1"/>
    <col min="12" max="12" width="9.42578125" style="3" customWidth="1"/>
    <col min="13" max="13" width="8.5703125" style="3" customWidth="1"/>
    <col min="14" max="14" width="8.42578125" style="3" customWidth="1"/>
    <col min="15" max="16384" width="11.42578125" style="3"/>
  </cols>
  <sheetData>
    <row r="1" spans="1:10" ht="12.75" customHeight="1">
      <c r="A1" s="351"/>
      <c r="B1" s="351"/>
      <c r="C1" s="358" t="str">
        <f>+'POA-01'!C1:H5</f>
        <v>PLAN OPERATIVO ANUAL DE INVERSIONES - POAI - 2012 (Versión Final)</v>
      </c>
      <c r="D1" s="359"/>
      <c r="E1" s="359"/>
      <c r="F1" s="359"/>
      <c r="G1" s="359"/>
      <c r="H1" s="360"/>
      <c r="I1" s="347" t="s">
        <v>164</v>
      </c>
      <c r="J1" s="347"/>
    </row>
    <row r="2" spans="1:10" ht="12.75" customHeight="1">
      <c r="A2" s="351"/>
      <c r="B2" s="351"/>
      <c r="C2" s="361"/>
      <c r="D2" s="362"/>
      <c r="E2" s="362"/>
      <c r="F2" s="362"/>
      <c r="G2" s="362"/>
      <c r="H2" s="363"/>
      <c r="I2" s="347" t="s">
        <v>165</v>
      </c>
      <c r="J2" s="347"/>
    </row>
    <row r="3" spans="1:10" ht="12.75" customHeight="1">
      <c r="A3" s="351"/>
      <c r="B3" s="351"/>
      <c r="C3" s="361"/>
      <c r="D3" s="362"/>
      <c r="E3" s="362"/>
      <c r="F3" s="362"/>
      <c r="G3" s="362"/>
      <c r="H3" s="363"/>
      <c r="I3" s="347" t="s">
        <v>166</v>
      </c>
      <c r="J3" s="347"/>
    </row>
    <row r="4" spans="1:10" ht="12.75" customHeight="1">
      <c r="A4" s="351"/>
      <c r="B4" s="351"/>
      <c r="C4" s="361"/>
      <c r="D4" s="362"/>
      <c r="E4" s="362"/>
      <c r="F4" s="362"/>
      <c r="G4" s="362"/>
      <c r="H4" s="363"/>
      <c r="I4" s="347" t="s">
        <v>176</v>
      </c>
      <c r="J4" s="347"/>
    </row>
    <row r="5" spans="1:10" s="10" customFormat="1" ht="18">
      <c r="A5" s="351"/>
      <c r="B5" s="351"/>
      <c r="C5" s="364"/>
      <c r="D5" s="365"/>
      <c r="E5" s="365"/>
      <c r="F5" s="365"/>
      <c r="G5" s="365"/>
      <c r="H5" s="366"/>
      <c r="I5" s="355" t="s">
        <v>151</v>
      </c>
      <c r="J5" s="355"/>
    </row>
    <row r="6" spans="1:10" ht="14.25" customHeight="1">
      <c r="A6" s="351"/>
      <c r="B6" s="351"/>
      <c r="C6" s="349" t="s">
        <v>167</v>
      </c>
      <c r="D6" s="349"/>
      <c r="E6" s="349" t="s">
        <v>168</v>
      </c>
      <c r="F6" s="349"/>
      <c r="G6" s="349"/>
      <c r="H6" s="349"/>
      <c r="I6" s="349" t="s">
        <v>169</v>
      </c>
      <c r="J6" s="349"/>
    </row>
    <row r="7" spans="1:10" s="5" customFormat="1" ht="14.25">
      <c r="A7" s="351"/>
      <c r="B7" s="351"/>
      <c r="C7" s="349" t="s">
        <v>170</v>
      </c>
      <c r="D7" s="349"/>
      <c r="E7" s="349" t="s">
        <v>171</v>
      </c>
      <c r="F7" s="349"/>
      <c r="G7" s="349"/>
      <c r="H7" s="349"/>
      <c r="I7" s="349" t="s">
        <v>173</v>
      </c>
      <c r="J7" s="349"/>
    </row>
    <row r="8" spans="1:10" s="5" customFormat="1" ht="14.25">
      <c r="A8" s="351"/>
      <c r="B8" s="351"/>
      <c r="C8" s="349"/>
      <c r="D8" s="349"/>
      <c r="E8" s="349" t="s">
        <v>172</v>
      </c>
      <c r="F8" s="349"/>
      <c r="G8" s="349"/>
      <c r="H8" s="349"/>
      <c r="I8" s="349" t="s">
        <v>174</v>
      </c>
      <c r="J8" s="349"/>
    </row>
    <row r="9" spans="1:10" s="5" customFormat="1" ht="15" customHeight="1">
      <c r="A9" s="383" t="s">
        <v>156</v>
      </c>
      <c r="B9" s="383"/>
      <c r="C9" s="273" t="str">
        <f>+'POA-01'!C9</f>
        <v>BANCO DE PROYECTOS Y COOPERACIÓN INTERNACIONAL</v>
      </c>
      <c r="D9" s="273"/>
      <c r="E9" s="273">
        <f>+'POA-01'!E9</f>
        <v>0</v>
      </c>
      <c r="F9" s="273"/>
      <c r="G9" s="265"/>
      <c r="H9" s="384" t="s">
        <v>119</v>
      </c>
      <c r="I9" s="384"/>
      <c r="J9" s="274"/>
    </row>
    <row r="10" spans="1:10" s="5" customFormat="1" ht="16.5">
      <c r="A10" s="390" t="s">
        <v>8</v>
      </c>
      <c r="B10" s="390"/>
      <c r="C10" s="284">
        <f>SUM(C11:C12)</f>
        <v>53698334.999999598</v>
      </c>
      <c r="D10" s="247"/>
      <c r="E10" s="275"/>
      <c r="F10" s="275"/>
      <c r="G10" s="275"/>
      <c r="H10" s="275"/>
      <c r="I10" s="275" t="str">
        <f>'POA-01'!I10</f>
        <v>550-900-1</v>
      </c>
      <c r="J10" s="274"/>
    </row>
    <row r="11" spans="1:10" s="5" customFormat="1" ht="16.5">
      <c r="A11" s="390" t="s">
        <v>10</v>
      </c>
      <c r="B11" s="390"/>
      <c r="C11" s="258">
        <f>'POA-01'!D11</f>
        <v>0</v>
      </c>
      <c r="D11" s="247"/>
      <c r="E11" s="275"/>
      <c r="F11" s="275"/>
      <c r="G11" s="275"/>
      <c r="H11" s="275"/>
      <c r="I11" s="275"/>
      <c r="J11" s="274"/>
    </row>
    <row r="12" spans="1:10" s="5" customFormat="1" ht="15" customHeight="1">
      <c r="A12" s="390" t="s">
        <v>153</v>
      </c>
      <c r="B12" s="390"/>
      <c r="C12" s="258">
        <f>+'POA-01'!C12</f>
        <v>53698334.999999598</v>
      </c>
      <c r="D12" s="247"/>
      <c r="E12" s="275"/>
      <c r="F12" s="275"/>
      <c r="G12" s="275"/>
      <c r="H12" s="275"/>
      <c r="I12" s="275"/>
      <c r="J12" s="274"/>
    </row>
    <row r="13" spans="1:10" s="4" customFormat="1" ht="12.75" customHeight="1">
      <c r="A13" s="267"/>
      <c r="B13" s="267"/>
      <c r="C13" s="267"/>
      <c r="D13" s="267"/>
      <c r="E13" s="269"/>
      <c r="F13" s="269"/>
      <c r="G13" s="269"/>
      <c r="H13" s="269"/>
      <c r="I13" s="269"/>
      <c r="J13" s="269"/>
    </row>
    <row r="14" spans="1:10" s="7" customFormat="1" ht="13.5">
      <c r="A14" s="250" t="s">
        <v>49</v>
      </c>
      <c r="B14" s="250"/>
      <c r="C14" s="250"/>
      <c r="D14" s="251" t="s">
        <v>50</v>
      </c>
      <c r="E14" s="276"/>
      <c r="F14" s="276"/>
      <c r="G14" s="276"/>
      <c r="H14" s="276"/>
      <c r="I14" s="276"/>
      <c r="J14" s="276"/>
    </row>
    <row r="15" spans="1:10" s="4" customFormat="1" ht="12.75" customHeight="1" thickBot="1">
      <c r="A15" s="271" t="s">
        <v>51</v>
      </c>
      <c r="B15" s="387" t="s">
        <v>35</v>
      </c>
      <c r="C15" s="388"/>
      <c r="D15" s="272" t="s">
        <v>27</v>
      </c>
    </row>
    <row r="16" spans="1:10" s="4" customFormat="1" ht="13.5" customHeight="1">
      <c r="A16" s="96">
        <v>2</v>
      </c>
      <c r="B16" s="389" t="s">
        <v>135</v>
      </c>
      <c r="C16" s="373"/>
      <c r="D16" s="206">
        <f>SUM(D17:D30)</f>
        <v>0</v>
      </c>
    </row>
    <row r="17" spans="1:4" s="4" customFormat="1" ht="13.5">
      <c r="A17" s="62" t="s">
        <v>122</v>
      </c>
      <c r="B17" s="385" t="s">
        <v>178</v>
      </c>
      <c r="C17" s="386"/>
      <c r="D17" s="207"/>
    </row>
    <row r="18" spans="1:4" s="4" customFormat="1" ht="13.5">
      <c r="A18" s="62" t="s">
        <v>123</v>
      </c>
      <c r="B18" s="385" t="s">
        <v>179</v>
      </c>
      <c r="C18" s="386"/>
      <c r="D18" s="207">
        <v>0</v>
      </c>
    </row>
    <row r="19" spans="1:4" s="4" customFormat="1" ht="13.5">
      <c r="A19" s="62" t="s">
        <v>124</v>
      </c>
      <c r="B19" s="385" t="s">
        <v>180</v>
      </c>
      <c r="C19" s="386"/>
      <c r="D19" s="207">
        <v>0</v>
      </c>
    </row>
    <row r="20" spans="1:4" s="4" customFormat="1" ht="13.5">
      <c r="A20" s="62" t="s">
        <v>125</v>
      </c>
      <c r="B20" s="385" t="s">
        <v>181</v>
      </c>
      <c r="C20" s="386"/>
      <c r="D20" s="227"/>
    </row>
    <row r="21" spans="1:4" s="4" customFormat="1" ht="13.5">
      <c r="A21" s="62" t="s">
        <v>126</v>
      </c>
      <c r="B21" s="385" t="s">
        <v>182</v>
      </c>
      <c r="C21" s="386"/>
      <c r="D21" s="228"/>
    </row>
    <row r="22" spans="1:4" s="4" customFormat="1" ht="13.5">
      <c r="A22" s="62" t="s">
        <v>127</v>
      </c>
      <c r="B22" s="385" t="s">
        <v>183</v>
      </c>
      <c r="C22" s="386"/>
      <c r="D22" s="227"/>
    </row>
    <row r="23" spans="1:4" s="4" customFormat="1" ht="13.5">
      <c r="A23" s="62" t="s">
        <v>128</v>
      </c>
      <c r="B23" s="385" t="s">
        <v>184</v>
      </c>
      <c r="C23" s="386"/>
      <c r="D23" s="207">
        <v>0</v>
      </c>
    </row>
    <row r="24" spans="1:4" s="4" customFormat="1" ht="13.5">
      <c r="A24" s="62" t="s">
        <v>129</v>
      </c>
      <c r="B24" s="385" t="s">
        <v>185</v>
      </c>
      <c r="C24" s="386"/>
      <c r="D24" s="207">
        <v>0</v>
      </c>
    </row>
    <row r="25" spans="1:4" s="4" customFormat="1" ht="13.5">
      <c r="A25" s="62" t="s">
        <v>130</v>
      </c>
      <c r="B25" s="385" t="s">
        <v>186</v>
      </c>
      <c r="C25" s="386"/>
      <c r="D25" s="207">
        <v>0</v>
      </c>
    </row>
    <row r="26" spans="1:4" s="4" customFormat="1" ht="13.5">
      <c r="A26" s="62" t="s">
        <v>131</v>
      </c>
      <c r="B26" s="385" t="s">
        <v>187</v>
      </c>
      <c r="C26" s="386"/>
      <c r="D26" s="207">
        <v>0</v>
      </c>
    </row>
    <row r="27" spans="1:4" s="4" customFormat="1" ht="13.5">
      <c r="A27" s="62" t="s">
        <v>132</v>
      </c>
      <c r="B27" s="385" t="s">
        <v>188</v>
      </c>
      <c r="C27" s="386"/>
      <c r="D27" s="207">
        <v>0</v>
      </c>
    </row>
    <row r="28" spans="1:4" s="4" customFormat="1" ht="13.5">
      <c r="A28" s="62" t="s">
        <v>133</v>
      </c>
      <c r="B28" s="385" t="s">
        <v>189</v>
      </c>
      <c r="C28" s="386"/>
      <c r="D28" s="207">
        <v>0</v>
      </c>
    </row>
    <row r="29" spans="1:4" s="4" customFormat="1" ht="13.5">
      <c r="A29" s="62" t="s">
        <v>134</v>
      </c>
      <c r="B29" s="385" t="s">
        <v>190</v>
      </c>
      <c r="C29" s="386"/>
      <c r="D29" s="208">
        <f>'[1]POA-07'!C42</f>
        <v>0</v>
      </c>
    </row>
    <row r="30" spans="1:4" s="4" customFormat="1" ht="13.5">
      <c r="A30" s="62" t="s">
        <v>136</v>
      </c>
      <c r="B30" s="385" t="s">
        <v>191</v>
      </c>
      <c r="C30" s="386"/>
      <c r="D30" s="207">
        <v>0</v>
      </c>
    </row>
    <row r="31" spans="1:4" s="4" customFormat="1" ht="13.5">
      <c r="A31" s="62"/>
      <c r="B31" s="385"/>
      <c r="C31" s="386"/>
      <c r="D31" s="207">
        <v>0</v>
      </c>
    </row>
    <row r="32" spans="1:4" s="4" customFormat="1" ht="13.5">
      <c r="A32" s="62"/>
      <c r="B32" s="385"/>
      <c r="C32" s="386"/>
      <c r="D32" s="207">
        <v>0</v>
      </c>
    </row>
    <row r="33" spans="1:4" s="4" customFormat="1" ht="13.5">
      <c r="A33" s="62"/>
      <c r="B33" s="385"/>
      <c r="C33" s="386"/>
      <c r="D33" s="207">
        <v>0</v>
      </c>
    </row>
    <row r="34" spans="1:4" s="4" customFormat="1" ht="13.5">
      <c r="A34" s="62"/>
      <c r="B34" s="385"/>
      <c r="C34" s="386"/>
      <c r="D34" s="207">
        <v>0</v>
      </c>
    </row>
    <row r="35" spans="1:4" s="4" customFormat="1" ht="13.5">
      <c r="A35" s="62"/>
      <c r="B35" s="385"/>
      <c r="C35" s="386"/>
      <c r="D35" s="207">
        <v>0</v>
      </c>
    </row>
    <row r="36" spans="1:4" s="4" customFormat="1" ht="11.25">
      <c r="A36" s="13"/>
    </row>
    <row r="37" spans="1:4" s="4" customFormat="1" ht="11.25"/>
    <row r="38" spans="1:4" s="4" customFormat="1" ht="11.25"/>
    <row r="39" spans="1:4" s="4" customFormat="1" ht="11.25"/>
    <row r="40" spans="1:4" s="4" customFormat="1" ht="11.25"/>
    <row r="41" spans="1:4" s="4" customFormat="1" ht="11.25"/>
    <row r="42" spans="1:4" s="4" customFormat="1" ht="11.25"/>
    <row r="43" spans="1:4" s="4" customFormat="1" ht="11.25"/>
    <row r="44" spans="1:4" s="4" customFormat="1" ht="11.25"/>
    <row r="45" spans="1:4" s="4" customFormat="1" ht="11.25"/>
    <row r="46" spans="1:4" s="4" customFormat="1" ht="11.25"/>
    <row r="47" spans="1:4" s="4" customFormat="1" ht="11.25"/>
    <row r="48" spans="1:4" s="4" customFormat="1" ht="11.25"/>
    <row r="49" s="4" customFormat="1" ht="12" customHeight="1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5" customHeight="1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</sheetData>
  <mergeCells count="42"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  <mergeCell ref="B30:C30"/>
    <mergeCell ref="B35:C35"/>
    <mergeCell ref="B31:C31"/>
    <mergeCell ref="B32:C32"/>
    <mergeCell ref="B33:C33"/>
    <mergeCell ref="B34:C34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A9:B9"/>
    <mergeCell ref="H9:I9"/>
    <mergeCell ref="B28:C28"/>
    <mergeCell ref="B18:C18"/>
    <mergeCell ref="B15:C15"/>
    <mergeCell ref="B16:C16"/>
    <mergeCell ref="B17:C17"/>
    <mergeCell ref="A10:B10"/>
    <mergeCell ref="A11:B11"/>
    <mergeCell ref="A12:B12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topLeftCell="A26" zoomScale="115" workbookViewId="0">
      <selection activeCell="O16" sqref="O16"/>
    </sheetView>
  </sheetViews>
  <sheetFormatPr baseColWidth="10" defaultRowHeight="10.5"/>
  <cols>
    <col min="1" max="1" width="7" style="15" customWidth="1"/>
    <col min="2" max="2" width="18.7109375" style="15" customWidth="1"/>
    <col min="3" max="3" width="11.28515625" style="15" customWidth="1"/>
    <col min="4" max="4" width="9" style="15" customWidth="1"/>
    <col min="5" max="5" width="10.28515625" style="15" customWidth="1"/>
    <col min="6" max="6" width="9.7109375" style="15" customWidth="1"/>
    <col min="7" max="7" width="9.28515625" style="15" customWidth="1"/>
    <col min="8" max="8" width="9.140625" style="15" customWidth="1"/>
    <col min="9" max="10" width="9.85546875" style="15" customWidth="1"/>
    <col min="11" max="11" width="9.5703125" style="15" customWidth="1"/>
    <col min="12" max="12" width="9.28515625" style="15" customWidth="1"/>
    <col min="13" max="13" width="8.7109375" style="15" customWidth="1"/>
    <col min="14" max="14" width="9.28515625" style="15" customWidth="1"/>
    <col min="15" max="15" width="9.7109375" style="15" customWidth="1"/>
    <col min="16" max="16" width="10.85546875" style="15" customWidth="1"/>
    <col min="17" max="17" width="10.140625" style="15" customWidth="1"/>
    <col min="18" max="16384" width="11.42578125" style="15"/>
  </cols>
  <sheetData>
    <row r="1" spans="1:24" ht="11.25" customHeight="1">
      <c r="A1" s="291"/>
      <c r="B1" s="292"/>
      <c r="C1" s="297" t="str">
        <f>+'POA-01'!C1:H5</f>
        <v>PLAN OPERATIVO ANUAL DE INVERSIONES - POAI - 2012 (Versión Final)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03" t="s">
        <v>164</v>
      </c>
      <c r="O1" s="303"/>
      <c r="P1" s="304"/>
    </row>
    <row r="2" spans="1:24" ht="12.75" customHeight="1">
      <c r="A2" s="293"/>
      <c r="B2" s="294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05" t="s">
        <v>165</v>
      </c>
      <c r="O2" s="305"/>
      <c r="P2" s="306"/>
    </row>
    <row r="3" spans="1:24" ht="12.75" customHeight="1">
      <c r="A3" s="293"/>
      <c r="B3" s="294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305" t="s">
        <v>166</v>
      </c>
      <c r="O3" s="305"/>
      <c r="P3" s="306"/>
    </row>
    <row r="4" spans="1:24" ht="11.25" customHeight="1">
      <c r="A4" s="293"/>
      <c r="B4" s="294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305" t="s">
        <v>176</v>
      </c>
      <c r="O4" s="305"/>
      <c r="P4" s="306"/>
    </row>
    <row r="5" spans="1:24" ht="10.5" customHeight="1">
      <c r="A5" s="293"/>
      <c r="B5" s="294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307" t="s">
        <v>151</v>
      </c>
      <c r="O5" s="307"/>
      <c r="P5" s="308"/>
    </row>
    <row r="6" spans="1:24" ht="15" customHeight="1">
      <c r="A6" s="293"/>
      <c r="B6" s="294"/>
      <c r="C6" s="309" t="s">
        <v>167</v>
      </c>
      <c r="D6" s="309"/>
      <c r="E6" s="309"/>
      <c r="F6" s="309"/>
      <c r="G6" s="309"/>
      <c r="H6" s="309" t="s">
        <v>168</v>
      </c>
      <c r="I6" s="309"/>
      <c r="J6" s="309"/>
      <c r="K6" s="309"/>
      <c r="L6" s="309"/>
      <c r="M6" s="309" t="s">
        <v>169</v>
      </c>
      <c r="N6" s="309"/>
      <c r="O6" s="309"/>
      <c r="P6" s="310"/>
    </row>
    <row r="7" spans="1:24" ht="11.25" customHeight="1">
      <c r="A7" s="293"/>
      <c r="B7" s="294"/>
      <c r="C7" s="391" t="s">
        <v>170</v>
      </c>
      <c r="D7" s="391"/>
      <c r="E7" s="391"/>
      <c r="F7" s="391"/>
      <c r="G7" s="391"/>
      <c r="H7" s="309" t="s">
        <v>171</v>
      </c>
      <c r="I7" s="309"/>
      <c r="J7" s="309"/>
      <c r="K7" s="309"/>
      <c r="L7" s="309"/>
      <c r="M7" s="309" t="s">
        <v>173</v>
      </c>
      <c r="N7" s="309"/>
      <c r="O7" s="309"/>
      <c r="P7" s="310"/>
    </row>
    <row r="8" spans="1:24" ht="13.5" customHeight="1">
      <c r="A8" s="295"/>
      <c r="B8" s="296"/>
      <c r="C8" s="392"/>
      <c r="D8" s="392"/>
      <c r="E8" s="392"/>
      <c r="F8" s="392"/>
      <c r="G8" s="392"/>
      <c r="H8" s="289" t="s">
        <v>172</v>
      </c>
      <c r="I8" s="289"/>
      <c r="J8" s="289"/>
      <c r="K8" s="289"/>
      <c r="L8" s="289"/>
      <c r="M8" s="289" t="s">
        <v>174</v>
      </c>
      <c r="N8" s="289"/>
      <c r="O8" s="289"/>
      <c r="P8" s="324"/>
    </row>
    <row r="9" spans="1:24" ht="12.75" customHeight="1" thickBot="1">
      <c r="A9" s="402" t="s">
        <v>121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34"/>
      <c r="R9" s="34"/>
      <c r="S9" s="34"/>
      <c r="T9" s="34"/>
      <c r="U9" s="34"/>
      <c r="V9" s="34"/>
      <c r="W9" s="34"/>
      <c r="X9" s="34"/>
    </row>
    <row r="10" spans="1:24" ht="3" hidden="1" customHeight="1" thickBot="1">
      <c r="A10" s="98"/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/>
      <c r="Q10" s="30"/>
      <c r="R10" s="34"/>
      <c r="S10" s="28"/>
      <c r="T10" s="34"/>
      <c r="U10" s="34"/>
      <c r="V10" s="30"/>
      <c r="W10" s="34"/>
      <c r="X10" s="28"/>
    </row>
    <row r="11" spans="1:24" ht="13.5" thickBot="1">
      <c r="A11" s="393"/>
      <c r="B11" s="395" t="s">
        <v>28</v>
      </c>
      <c r="C11" s="397" t="s">
        <v>138</v>
      </c>
      <c r="D11" s="399" t="s">
        <v>54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  <c r="P11" s="403" t="s">
        <v>31</v>
      </c>
    </row>
    <row r="12" spans="1:24" ht="13.5" thickBot="1">
      <c r="A12" s="394"/>
      <c r="B12" s="396"/>
      <c r="C12" s="398"/>
      <c r="D12" s="102" t="s">
        <v>56</v>
      </c>
      <c r="E12" s="103" t="s">
        <v>57</v>
      </c>
      <c r="F12" s="103" t="s">
        <v>58</v>
      </c>
      <c r="G12" s="103" t="s">
        <v>59</v>
      </c>
      <c r="H12" s="103" t="s">
        <v>60</v>
      </c>
      <c r="I12" s="103" t="s">
        <v>61</v>
      </c>
      <c r="J12" s="103" t="s">
        <v>62</v>
      </c>
      <c r="K12" s="103" t="s">
        <v>63</v>
      </c>
      <c r="L12" s="103" t="s">
        <v>64</v>
      </c>
      <c r="M12" s="103" t="s">
        <v>65</v>
      </c>
      <c r="N12" s="103" t="s">
        <v>66</v>
      </c>
      <c r="O12" s="104" t="s">
        <v>67</v>
      </c>
      <c r="P12" s="404"/>
      <c r="Q12" s="32"/>
      <c r="R12" s="32"/>
      <c r="S12" s="32"/>
      <c r="T12" s="31"/>
      <c r="U12" s="31"/>
      <c r="V12" s="33"/>
      <c r="W12" s="31"/>
      <c r="X12" s="31"/>
    </row>
    <row r="13" spans="1:24" ht="12.75">
      <c r="A13" s="105">
        <v>1000</v>
      </c>
      <c r="B13" s="112" t="s">
        <v>68</v>
      </c>
      <c r="C13" s="209">
        <f>+C14+C15</f>
        <v>41695719.999999598</v>
      </c>
      <c r="D13" s="210">
        <f t="shared" ref="D13:O13" si="0">SUM(D14:D15)</f>
        <v>3474643.3333333</v>
      </c>
      <c r="E13" s="210">
        <f t="shared" si="0"/>
        <v>3474643.3333333</v>
      </c>
      <c r="F13" s="210">
        <f t="shared" si="0"/>
        <v>3474643.3333333</v>
      </c>
      <c r="G13" s="210">
        <f t="shared" si="0"/>
        <v>3474643.3333333</v>
      </c>
      <c r="H13" s="210">
        <f t="shared" si="0"/>
        <v>3474643.3333333</v>
      </c>
      <c r="I13" s="210">
        <f t="shared" si="0"/>
        <v>3474643.3333333</v>
      </c>
      <c r="J13" s="210">
        <f t="shared" si="0"/>
        <v>3474643.3333333</v>
      </c>
      <c r="K13" s="210">
        <f t="shared" si="0"/>
        <v>3474643.3333333</v>
      </c>
      <c r="L13" s="210">
        <f t="shared" si="0"/>
        <v>3474643.3333333</v>
      </c>
      <c r="M13" s="210">
        <f t="shared" si="0"/>
        <v>3474643.3333333</v>
      </c>
      <c r="N13" s="210">
        <f t="shared" si="0"/>
        <v>3474643.3333333</v>
      </c>
      <c r="O13" s="210">
        <f t="shared" si="0"/>
        <v>3474643.3333333</v>
      </c>
      <c r="P13" s="211">
        <f>SUM(D13:O13)</f>
        <v>41695719.99999959</v>
      </c>
    </row>
    <row r="14" spans="1:24" ht="12.75">
      <c r="A14" s="107">
        <v>1001</v>
      </c>
      <c r="B14" s="113" t="s">
        <v>69</v>
      </c>
      <c r="C14" s="212">
        <f>+'POA-02'!J27</f>
        <v>0</v>
      </c>
      <c r="D14" s="213"/>
      <c r="E14" s="213"/>
      <c r="F14" s="213"/>
      <c r="G14" s="210"/>
      <c r="H14" s="210"/>
      <c r="I14" s="210"/>
      <c r="J14" s="210"/>
      <c r="K14" s="210"/>
      <c r="L14" s="210"/>
      <c r="M14" s="210"/>
      <c r="N14" s="210"/>
      <c r="O14" s="210"/>
      <c r="P14" s="211">
        <f>SUM(D14:O14)</f>
        <v>0</v>
      </c>
      <c r="Q14" s="32"/>
      <c r="R14" s="32"/>
      <c r="S14" s="32"/>
      <c r="T14" s="31"/>
      <c r="U14" s="31"/>
      <c r="V14" s="33"/>
      <c r="W14" s="31"/>
      <c r="X14" s="31"/>
    </row>
    <row r="15" spans="1:24" ht="12.75">
      <c r="A15" s="107">
        <v>1002</v>
      </c>
      <c r="B15" s="113" t="s">
        <v>70</v>
      </c>
      <c r="C15" s="212">
        <f>+'POA-02'!J33</f>
        <v>41695719.999999598</v>
      </c>
      <c r="D15" s="214">
        <f>'POA-02'!J33/12</f>
        <v>3474643.3333333</v>
      </c>
      <c r="E15" s="214">
        <f>'POA-02'!J33/12</f>
        <v>3474643.3333333</v>
      </c>
      <c r="F15" s="214">
        <f>'POA-02'!J33/12</f>
        <v>3474643.3333333</v>
      </c>
      <c r="G15" s="214">
        <f>'POA-02'!J33/12</f>
        <v>3474643.3333333</v>
      </c>
      <c r="H15" s="214">
        <f>'POA-02'!J33/12</f>
        <v>3474643.3333333</v>
      </c>
      <c r="I15" s="214">
        <f>'POA-02'!J33/12</f>
        <v>3474643.3333333</v>
      </c>
      <c r="J15" s="214">
        <f>'POA-02'!J33/12</f>
        <v>3474643.3333333</v>
      </c>
      <c r="K15" s="214">
        <f>'POA-02'!J33/12</f>
        <v>3474643.3333333</v>
      </c>
      <c r="L15" s="214">
        <f>'POA-02'!J33/12</f>
        <v>3474643.3333333</v>
      </c>
      <c r="M15" s="214">
        <f>'POA-02'!J33/12</f>
        <v>3474643.3333333</v>
      </c>
      <c r="N15" s="214">
        <f>'POA-02'!J33/12</f>
        <v>3474643.3333333</v>
      </c>
      <c r="O15" s="214">
        <f>'POA-02'!J33/12</f>
        <v>3474643.3333333</v>
      </c>
      <c r="P15" s="211">
        <f>SUM(D15:O15)</f>
        <v>41695719.99999959</v>
      </c>
    </row>
    <row r="16" spans="1:24" ht="12.75">
      <c r="A16" s="109">
        <v>2000</v>
      </c>
      <c r="B16" s="113" t="s">
        <v>71</v>
      </c>
      <c r="C16" s="215">
        <f>+C22+C30+C35</f>
        <v>0</v>
      </c>
      <c r="D16" s="211">
        <f t="shared" ref="D16:O16" si="1">+D22+D30+D35</f>
        <v>0</v>
      </c>
      <c r="E16" s="211">
        <f t="shared" si="1"/>
        <v>0</v>
      </c>
      <c r="F16" s="211">
        <f t="shared" si="1"/>
        <v>0</v>
      </c>
      <c r="G16" s="211">
        <f t="shared" si="1"/>
        <v>0</v>
      </c>
      <c r="H16" s="211">
        <f t="shared" si="1"/>
        <v>0</v>
      </c>
      <c r="I16" s="211">
        <f t="shared" si="1"/>
        <v>0</v>
      </c>
      <c r="J16" s="211">
        <f t="shared" si="1"/>
        <v>0</v>
      </c>
      <c r="K16" s="211">
        <f t="shared" si="1"/>
        <v>0</v>
      </c>
      <c r="L16" s="211">
        <f t="shared" si="1"/>
        <v>0</v>
      </c>
      <c r="M16" s="211">
        <f t="shared" si="1"/>
        <v>0</v>
      </c>
      <c r="N16" s="211">
        <f t="shared" si="1"/>
        <v>0</v>
      </c>
      <c r="O16" s="211">
        <f t="shared" si="1"/>
        <v>0</v>
      </c>
      <c r="P16" s="211">
        <f t="shared" ref="P16:P51" si="2">SUM(D16:O16)</f>
        <v>0</v>
      </c>
      <c r="Q16" s="32"/>
      <c r="R16" s="32"/>
      <c r="S16" s="32"/>
      <c r="T16" s="31"/>
      <c r="U16" s="31"/>
      <c r="V16" s="33"/>
      <c r="W16" s="31"/>
      <c r="X16" s="31"/>
    </row>
    <row r="17" spans="1:24" ht="12.75">
      <c r="A17" s="107">
        <v>2001</v>
      </c>
      <c r="B17" s="113" t="s">
        <v>72</v>
      </c>
      <c r="C17" s="212">
        <v>0</v>
      </c>
      <c r="D17" s="213">
        <v>0</v>
      </c>
      <c r="E17" s="213">
        <v>0</v>
      </c>
      <c r="F17" s="213"/>
      <c r="G17" s="213"/>
      <c r="H17" s="213">
        <v>0</v>
      </c>
      <c r="I17" s="213"/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1">
        <f t="shared" si="2"/>
        <v>0</v>
      </c>
    </row>
    <row r="18" spans="1:24" ht="12.75">
      <c r="A18" s="107">
        <v>2002</v>
      </c>
      <c r="B18" s="113" t="s">
        <v>143</v>
      </c>
      <c r="C18" s="212">
        <v>0</v>
      </c>
      <c r="D18" s="213"/>
      <c r="E18" s="213">
        <f>+C18</f>
        <v>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1">
        <f t="shared" si="2"/>
        <v>0</v>
      </c>
      <c r="Q18" s="35"/>
      <c r="R18" s="35"/>
      <c r="S18" s="35"/>
      <c r="T18" s="35"/>
      <c r="U18" s="35"/>
      <c r="V18" s="35"/>
      <c r="W18" s="35"/>
      <c r="X18" s="35"/>
    </row>
    <row r="19" spans="1:24" ht="12.75">
      <c r="A19" s="107" t="s">
        <v>74</v>
      </c>
      <c r="B19" s="113" t="s">
        <v>75</v>
      </c>
      <c r="C19" s="212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1">
        <f t="shared" si="2"/>
        <v>0</v>
      </c>
    </row>
    <row r="20" spans="1:24" ht="12.75">
      <c r="A20" s="107" t="s">
        <v>76</v>
      </c>
      <c r="B20" s="113" t="s">
        <v>77</v>
      </c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1">
        <f t="shared" si="2"/>
        <v>0</v>
      </c>
      <c r="Q20" s="32"/>
      <c r="R20" s="32"/>
      <c r="S20" s="32"/>
      <c r="T20" s="31"/>
      <c r="U20" s="31"/>
      <c r="V20" s="33"/>
      <c r="W20" s="31"/>
      <c r="X20" s="31"/>
    </row>
    <row r="21" spans="1:24" ht="12.75">
      <c r="A21" s="107" t="s">
        <v>78</v>
      </c>
      <c r="B21" s="113" t="s">
        <v>79</v>
      </c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1">
        <f t="shared" si="2"/>
        <v>0</v>
      </c>
    </row>
    <row r="22" spans="1:24" ht="12" customHeight="1">
      <c r="A22" s="107">
        <v>2003</v>
      </c>
      <c r="B22" s="114" t="s">
        <v>80</v>
      </c>
      <c r="C22" s="212">
        <f>'[1]POA-06'!D70</f>
        <v>0</v>
      </c>
      <c r="D22" s="213">
        <v>0</v>
      </c>
      <c r="E22" s="213"/>
      <c r="F22" s="213">
        <v>0</v>
      </c>
      <c r="G22" s="213">
        <v>0</v>
      </c>
      <c r="H22" s="213"/>
      <c r="I22" s="213">
        <v>0</v>
      </c>
      <c r="J22" s="213"/>
      <c r="K22" s="213">
        <v>0</v>
      </c>
      <c r="L22" s="213">
        <v>0</v>
      </c>
      <c r="M22" s="213">
        <v>0</v>
      </c>
      <c r="N22" s="213"/>
      <c r="O22" s="213">
        <v>0</v>
      </c>
      <c r="P22" s="211">
        <f t="shared" si="2"/>
        <v>0</v>
      </c>
    </row>
    <row r="23" spans="1:24" ht="12.75">
      <c r="A23" s="107">
        <v>2004</v>
      </c>
      <c r="B23" s="113" t="s">
        <v>81</v>
      </c>
      <c r="C23" s="212">
        <f>'[1]POA-06'!D71</f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1">
        <f t="shared" si="2"/>
        <v>0</v>
      </c>
      <c r="Q23" s="32"/>
      <c r="R23" s="32"/>
      <c r="S23" s="32"/>
      <c r="T23" s="31"/>
      <c r="U23" s="31"/>
      <c r="V23" s="33"/>
      <c r="W23" s="31"/>
      <c r="X23" s="31"/>
    </row>
    <row r="24" spans="1:24" ht="12.75">
      <c r="A24" s="107" t="s">
        <v>82</v>
      </c>
      <c r="B24" s="113" t="s">
        <v>83</v>
      </c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1">
        <f t="shared" si="2"/>
        <v>0</v>
      </c>
    </row>
    <row r="25" spans="1:24" ht="12.75">
      <c r="A25" s="107" t="s">
        <v>84</v>
      </c>
      <c r="B25" s="113" t="s">
        <v>85</v>
      </c>
      <c r="C25" s="212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1">
        <f t="shared" si="2"/>
        <v>0</v>
      </c>
    </row>
    <row r="26" spans="1:24" ht="12.75">
      <c r="A26" s="107" t="s">
        <v>86</v>
      </c>
      <c r="B26" s="113" t="s">
        <v>87</v>
      </c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1">
        <f t="shared" si="2"/>
        <v>0</v>
      </c>
    </row>
    <row r="27" spans="1:24" ht="12.75">
      <c r="A27" s="107">
        <v>2005</v>
      </c>
      <c r="B27" s="113" t="s">
        <v>88</v>
      </c>
      <c r="C27" s="212">
        <f>'[1]POA-06'!D72</f>
        <v>0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13">
        <v>0</v>
      </c>
      <c r="P27" s="211">
        <f t="shared" si="2"/>
        <v>0</v>
      </c>
      <c r="Q27" s="32"/>
      <c r="R27" s="32"/>
      <c r="S27" s="32"/>
      <c r="T27" s="31"/>
      <c r="U27" s="31"/>
      <c r="V27" s="33"/>
      <c r="W27" s="31"/>
      <c r="X27" s="31"/>
    </row>
    <row r="28" spans="1:24" ht="12.75">
      <c r="A28" s="107" t="s">
        <v>89</v>
      </c>
      <c r="B28" s="113" t="s">
        <v>90</v>
      </c>
      <c r="C28" s="212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1">
        <f t="shared" si="2"/>
        <v>0</v>
      </c>
    </row>
    <row r="29" spans="1:24" ht="12.75">
      <c r="A29" s="107" t="s">
        <v>91</v>
      </c>
      <c r="B29" s="113" t="s">
        <v>92</v>
      </c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1">
        <f t="shared" si="2"/>
        <v>0</v>
      </c>
    </row>
    <row r="30" spans="1:24" ht="12.75">
      <c r="A30" s="107">
        <v>2006</v>
      </c>
      <c r="B30" s="113" t="s">
        <v>93</v>
      </c>
      <c r="C30" s="215">
        <f>+C32</f>
        <v>0</v>
      </c>
      <c r="D30" s="213">
        <f t="shared" ref="D30:J30" si="3">+D32</f>
        <v>0</v>
      </c>
      <c r="E30" s="230">
        <f t="shared" si="3"/>
        <v>0</v>
      </c>
      <c r="F30" s="230">
        <f t="shared" si="3"/>
        <v>0</v>
      </c>
      <c r="G30" s="230">
        <f t="shared" si="3"/>
        <v>0</v>
      </c>
      <c r="H30" s="230">
        <f t="shared" si="3"/>
        <v>0</v>
      </c>
      <c r="I30" s="230">
        <f t="shared" si="3"/>
        <v>0</v>
      </c>
      <c r="J30" s="230">
        <f t="shared" si="3"/>
        <v>0</v>
      </c>
      <c r="K30" s="230">
        <f>+K31+K32</f>
        <v>0</v>
      </c>
      <c r="L30" s="230">
        <f>+L31+L32</f>
        <v>0</v>
      </c>
      <c r="M30" s="230">
        <f>+M31+M32</f>
        <v>0</v>
      </c>
      <c r="N30" s="230"/>
      <c r="O30" s="230">
        <f>+O31+O32</f>
        <v>0</v>
      </c>
      <c r="P30" s="211">
        <f t="shared" si="2"/>
        <v>0</v>
      </c>
    </row>
    <row r="31" spans="1:24" ht="12.75">
      <c r="A31" s="107" t="s">
        <v>94</v>
      </c>
      <c r="B31" s="113" t="s">
        <v>95</v>
      </c>
      <c r="C31" s="212">
        <v>0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1">
        <f t="shared" si="2"/>
        <v>0</v>
      </c>
    </row>
    <row r="32" spans="1:24" ht="13.5">
      <c r="A32" s="107" t="s">
        <v>96</v>
      </c>
      <c r="B32" s="115" t="s">
        <v>160</v>
      </c>
      <c r="C32" s="212">
        <f>+'POA-06'!D20</f>
        <v>0</v>
      </c>
      <c r="D32" s="229"/>
      <c r="E32" s="229"/>
      <c r="F32" s="229"/>
      <c r="G32" s="229"/>
      <c r="H32" s="229"/>
      <c r="I32" s="229"/>
      <c r="J32" s="229"/>
      <c r="K32" s="229">
        <f>+C32/5</f>
        <v>0</v>
      </c>
      <c r="L32" s="229"/>
      <c r="M32" s="229"/>
      <c r="N32" s="229"/>
      <c r="O32" s="72"/>
      <c r="P32" s="211">
        <f t="shared" si="2"/>
        <v>0</v>
      </c>
    </row>
    <row r="33" spans="1:16" ht="11.25" customHeight="1">
      <c r="A33" s="107" t="s">
        <v>97</v>
      </c>
      <c r="B33" s="113" t="s">
        <v>98</v>
      </c>
      <c r="C33" s="212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11">
        <f t="shared" si="2"/>
        <v>0</v>
      </c>
    </row>
    <row r="34" spans="1:16" ht="13.5">
      <c r="A34" s="107">
        <v>2007</v>
      </c>
      <c r="B34" s="115" t="s">
        <v>142</v>
      </c>
      <c r="C34" s="212"/>
      <c r="D34" s="229">
        <v>0</v>
      </c>
      <c r="E34" s="229"/>
      <c r="F34" s="229"/>
      <c r="G34" s="229"/>
      <c r="H34" s="229"/>
      <c r="I34" s="229">
        <v>0</v>
      </c>
      <c r="J34" s="229"/>
      <c r="K34" s="229">
        <v>0</v>
      </c>
      <c r="L34" s="229">
        <v>0</v>
      </c>
      <c r="M34" s="229">
        <v>0</v>
      </c>
      <c r="N34" s="229"/>
      <c r="O34" s="229"/>
      <c r="P34" s="211">
        <f t="shared" si="2"/>
        <v>0</v>
      </c>
    </row>
    <row r="35" spans="1:16" ht="12.75" customHeight="1">
      <c r="A35" s="107">
        <v>2008</v>
      </c>
      <c r="B35" s="115" t="s">
        <v>159</v>
      </c>
      <c r="C35" s="212">
        <f>+'POA-06'!D22</f>
        <v>0</v>
      </c>
      <c r="D35" s="229">
        <v>0</v>
      </c>
      <c r="E35" s="229"/>
      <c r="F35" s="72"/>
      <c r="G35" s="229"/>
      <c r="H35" s="229"/>
      <c r="I35" s="229"/>
      <c r="J35" s="229">
        <v>0</v>
      </c>
      <c r="K35" s="229"/>
      <c r="L35" s="229"/>
      <c r="M35" s="229"/>
      <c r="N35" s="229"/>
      <c r="O35" s="72"/>
      <c r="P35" s="211">
        <f t="shared" si="2"/>
        <v>0</v>
      </c>
    </row>
    <row r="36" spans="1:16" ht="12.75">
      <c r="A36" s="107">
        <v>2009</v>
      </c>
      <c r="B36" s="113" t="s">
        <v>101</v>
      </c>
      <c r="C36" s="212">
        <f>'[1]POA-06'!D76</f>
        <v>0</v>
      </c>
      <c r="D36" s="213">
        <v>0</v>
      </c>
      <c r="E36" s="213">
        <v>0</v>
      </c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1">
        <f t="shared" si="2"/>
        <v>0</v>
      </c>
    </row>
    <row r="37" spans="1:16" ht="12.75">
      <c r="A37" s="107">
        <v>2010</v>
      </c>
      <c r="B37" s="115" t="s">
        <v>158</v>
      </c>
      <c r="C37" s="212">
        <f>'[1]POA-06'!D77</f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1">
        <f t="shared" si="2"/>
        <v>0</v>
      </c>
    </row>
    <row r="38" spans="1:16" ht="12.75">
      <c r="A38" s="107">
        <v>2011</v>
      </c>
      <c r="B38" s="113" t="s">
        <v>103</v>
      </c>
      <c r="C38" s="212">
        <v>0</v>
      </c>
      <c r="D38" s="213"/>
      <c r="E38" s="213"/>
      <c r="F38" s="213"/>
      <c r="G38" s="213"/>
      <c r="H38" s="213"/>
      <c r="I38" s="216"/>
      <c r="J38" s="213"/>
      <c r="K38" s="213"/>
      <c r="L38" s="213"/>
      <c r="M38" s="213"/>
      <c r="N38" s="213"/>
      <c r="O38" s="213"/>
      <c r="P38" s="211">
        <f t="shared" si="2"/>
        <v>0</v>
      </c>
    </row>
    <row r="39" spans="1:16" ht="12.75" customHeight="1">
      <c r="A39" s="107">
        <v>2012</v>
      </c>
      <c r="B39" s="114" t="s">
        <v>104</v>
      </c>
      <c r="C39" s="212">
        <f>'[1]POA-06'!D79</f>
        <v>0</v>
      </c>
      <c r="D39" s="213">
        <v>0</v>
      </c>
      <c r="E39" s="213"/>
      <c r="F39" s="213">
        <v>0</v>
      </c>
      <c r="G39" s="213">
        <v>0</v>
      </c>
      <c r="H39" s="213"/>
      <c r="I39" s="213">
        <v>0</v>
      </c>
      <c r="J39" s="213">
        <v>0</v>
      </c>
      <c r="K39" s="213"/>
      <c r="L39" s="213">
        <v>0</v>
      </c>
      <c r="M39" s="213">
        <v>0</v>
      </c>
      <c r="N39" s="213"/>
      <c r="O39" s="213">
        <v>0</v>
      </c>
      <c r="P39" s="211">
        <f t="shared" si="2"/>
        <v>0</v>
      </c>
    </row>
    <row r="40" spans="1:16" ht="12.75">
      <c r="A40" s="107">
        <v>2013</v>
      </c>
      <c r="B40" s="113" t="s">
        <v>105</v>
      </c>
      <c r="C40" s="212"/>
      <c r="D40" s="213">
        <v>0</v>
      </c>
      <c r="E40" s="213"/>
      <c r="F40" s="213"/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1">
        <f t="shared" si="2"/>
        <v>0</v>
      </c>
    </row>
    <row r="41" spans="1:16" ht="12.75">
      <c r="A41" s="107">
        <v>2014</v>
      </c>
      <c r="B41" s="113" t="s">
        <v>106</v>
      </c>
      <c r="C41" s="212">
        <f>'[1]POA-06'!D81</f>
        <v>0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1">
        <f t="shared" si="2"/>
        <v>0</v>
      </c>
    </row>
    <row r="42" spans="1:16" ht="12.75">
      <c r="A42" s="107">
        <v>2015</v>
      </c>
      <c r="B42" s="113" t="s">
        <v>107</v>
      </c>
      <c r="C42" s="212">
        <v>0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1">
        <f t="shared" si="2"/>
        <v>0</v>
      </c>
    </row>
    <row r="43" spans="1:16" ht="12.75">
      <c r="A43" s="107" t="s">
        <v>108</v>
      </c>
      <c r="B43" s="113" t="s">
        <v>109</v>
      </c>
      <c r="C43" s="212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1">
        <f t="shared" si="2"/>
        <v>0</v>
      </c>
    </row>
    <row r="44" spans="1:16" ht="12.75">
      <c r="A44" s="107" t="s">
        <v>110</v>
      </c>
      <c r="B44" s="113" t="s">
        <v>111</v>
      </c>
      <c r="C44" s="212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1">
        <f t="shared" si="2"/>
        <v>0</v>
      </c>
    </row>
    <row r="45" spans="1:16" ht="12.75">
      <c r="A45" s="107">
        <v>2016</v>
      </c>
      <c r="B45" s="113" t="s">
        <v>112</v>
      </c>
      <c r="C45" s="212">
        <f>'[1]POA-06'!D83</f>
        <v>0</v>
      </c>
      <c r="D45" s="213">
        <v>0</v>
      </c>
      <c r="E45" s="213">
        <v>0</v>
      </c>
      <c r="F45" s="213">
        <v>0</v>
      </c>
      <c r="G45" s="213">
        <v>0</v>
      </c>
      <c r="H45" s="213"/>
      <c r="I45" s="213">
        <v>0</v>
      </c>
      <c r="J45" s="213"/>
      <c r="K45" s="213">
        <v>0</v>
      </c>
      <c r="L45" s="213">
        <v>0</v>
      </c>
      <c r="M45" s="213">
        <v>0</v>
      </c>
      <c r="N45" s="213">
        <v>0</v>
      </c>
      <c r="O45" s="213"/>
      <c r="P45" s="211">
        <f t="shared" si="2"/>
        <v>0</v>
      </c>
    </row>
    <row r="46" spans="1:16" ht="12.75">
      <c r="A46" s="107">
        <v>2017</v>
      </c>
      <c r="B46" s="113" t="s">
        <v>113</v>
      </c>
      <c r="C46" s="212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1">
        <f t="shared" si="2"/>
        <v>0</v>
      </c>
    </row>
    <row r="47" spans="1:16" ht="12.75">
      <c r="A47" s="109">
        <v>3000</v>
      </c>
      <c r="B47" s="113" t="s">
        <v>114</v>
      </c>
      <c r="C47" s="215">
        <v>0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>
        <f t="shared" si="2"/>
        <v>0</v>
      </c>
    </row>
    <row r="48" spans="1:16" ht="13.5">
      <c r="A48" s="109">
        <v>4000</v>
      </c>
      <c r="B48" s="113" t="s">
        <v>115</v>
      </c>
      <c r="C48" s="212">
        <f>+'POA-05'!C30</f>
        <v>12002615</v>
      </c>
      <c r="D48" s="213">
        <v>0</v>
      </c>
      <c r="E48" s="24">
        <v>4000000</v>
      </c>
      <c r="F48" s="231"/>
      <c r="G48" s="231"/>
      <c r="H48" s="231">
        <v>4000000</v>
      </c>
      <c r="I48" s="231"/>
      <c r="J48" s="231"/>
      <c r="K48" s="232"/>
      <c r="M48" s="24">
        <v>4002655</v>
      </c>
      <c r="N48" s="231"/>
      <c r="O48" s="213"/>
      <c r="P48" s="211">
        <f t="shared" si="2"/>
        <v>12002655</v>
      </c>
    </row>
    <row r="49" spans="1:16" ht="12.75">
      <c r="A49" s="109">
        <v>5000</v>
      </c>
      <c r="B49" s="113" t="s">
        <v>116</v>
      </c>
      <c r="C49" s="212">
        <f>+'POA-05'!C22</f>
        <v>0</v>
      </c>
      <c r="D49" s="213">
        <v>0</v>
      </c>
      <c r="E49" s="213"/>
      <c r="F49" s="213"/>
      <c r="G49" s="213"/>
      <c r="H49" s="213"/>
      <c r="I49" s="212"/>
      <c r="J49" s="213"/>
      <c r="K49" s="213"/>
      <c r="L49" s="213"/>
      <c r="M49" s="213"/>
      <c r="N49" s="213"/>
      <c r="O49" s="211">
        <v>0</v>
      </c>
      <c r="P49" s="211">
        <f t="shared" si="2"/>
        <v>0</v>
      </c>
    </row>
    <row r="50" spans="1:16" ht="12.75">
      <c r="A50" s="109">
        <v>6000</v>
      </c>
      <c r="B50" s="113" t="s">
        <v>117</v>
      </c>
      <c r="C50" s="215">
        <v>0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>
        <f t="shared" si="2"/>
        <v>0</v>
      </c>
    </row>
    <row r="51" spans="1:16" ht="12.75">
      <c r="A51" s="109">
        <v>7000</v>
      </c>
      <c r="B51" s="113" t="s">
        <v>118</v>
      </c>
      <c r="C51" s="215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>
        <f t="shared" si="2"/>
        <v>0</v>
      </c>
    </row>
    <row r="52" spans="1:16" ht="12.75">
      <c r="A52" s="110"/>
      <c r="B52" s="110" t="s">
        <v>31</v>
      </c>
      <c r="C52" s="217">
        <f>+C13+C16+C47+C48+C49+C50+C51</f>
        <v>53698334.999999598</v>
      </c>
      <c r="D52" s="217">
        <f>+D13+D16+D47+D48+D49+D50+D51</f>
        <v>3474643.3333333</v>
      </c>
      <c r="E52" s="217">
        <f>+E13+E16+E47+E48+E49+E50+E51</f>
        <v>7474643.3333333004</v>
      </c>
      <c r="F52" s="217">
        <f>+F13+F16+F47+F48+F49+F50+F51</f>
        <v>3474643.3333333</v>
      </c>
      <c r="G52" s="217">
        <f t="shared" ref="G52:O52" si="4">+G13+G16+G47+G48+G49+G50+G51</f>
        <v>3474643.3333333</v>
      </c>
      <c r="H52" s="217">
        <f t="shared" si="4"/>
        <v>7474643.3333333004</v>
      </c>
      <c r="I52" s="217">
        <f t="shared" si="4"/>
        <v>3474643.3333333</v>
      </c>
      <c r="J52" s="217">
        <f t="shared" si="4"/>
        <v>3474643.3333333</v>
      </c>
      <c r="K52" s="217">
        <f t="shared" si="4"/>
        <v>3474643.3333333</v>
      </c>
      <c r="L52" s="217">
        <f>+L13+L16+L47+E48+L49+L50+L51</f>
        <v>7474643.3333333004</v>
      </c>
      <c r="M52" s="217">
        <f t="shared" si="4"/>
        <v>7477298.3333333004</v>
      </c>
      <c r="N52" s="217">
        <f t="shared" si="4"/>
        <v>3474643.3333333</v>
      </c>
      <c r="O52" s="217">
        <f t="shared" si="4"/>
        <v>3474643.3333333</v>
      </c>
      <c r="P52" s="217">
        <f>+P13+P16+P47+P48+P49+P50+P51</f>
        <v>53698374.99999959</v>
      </c>
    </row>
    <row r="54" spans="1:16">
      <c r="C54" s="17"/>
      <c r="O54" s="111"/>
    </row>
    <row r="56" spans="1:16">
      <c r="C56" s="17"/>
    </row>
    <row r="58" spans="1:16">
      <c r="C58" s="17"/>
      <c r="E58" s="17"/>
    </row>
  </sheetData>
  <mergeCells count="21">
    <mergeCell ref="A11:A12"/>
    <mergeCell ref="B11:B12"/>
    <mergeCell ref="C11:C12"/>
    <mergeCell ref="D11:O11"/>
    <mergeCell ref="A9:P9"/>
    <mergeCell ref="P11:P12"/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6:L6"/>
    <mergeCell ref="M8:P8"/>
    <mergeCell ref="H7:L7"/>
    <mergeCell ref="H8:L8"/>
    <mergeCell ref="M6:P6"/>
    <mergeCell ref="M7:P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topLeftCell="A25" workbookViewId="0">
      <selection activeCell="C1" sqref="C1:G5"/>
    </sheetView>
  </sheetViews>
  <sheetFormatPr baseColWidth="10" defaultRowHeight="12.75"/>
  <cols>
    <col min="1" max="1" width="13.140625" customWidth="1"/>
    <col min="2" max="2" width="23.28515625" customWidth="1"/>
    <col min="3" max="3" width="13.5703125" customWidth="1"/>
    <col min="4" max="4" width="15" customWidth="1"/>
    <col min="5" max="5" width="13.5703125" customWidth="1"/>
    <col min="6" max="6" width="15.5703125" customWidth="1"/>
    <col min="7" max="7" width="21.140625" customWidth="1"/>
    <col min="8" max="8" width="14.5703125" customWidth="1"/>
    <col min="9" max="9" width="13.7109375" customWidth="1"/>
    <col min="10" max="10" width="10" customWidth="1"/>
  </cols>
  <sheetData>
    <row r="1" spans="1:11" ht="12.75" customHeight="1">
      <c r="A1" s="291"/>
      <c r="B1" s="292"/>
      <c r="C1" s="359" t="str">
        <f>+'POA-01'!C1:H5</f>
        <v>PLAN OPERATIVO ANUAL DE INVERSIONES - POAI - 2012 (Versión Final)</v>
      </c>
      <c r="D1" s="359"/>
      <c r="E1" s="359"/>
      <c r="F1" s="359"/>
      <c r="G1" s="359"/>
      <c r="H1" s="303" t="s">
        <v>164</v>
      </c>
      <c r="I1" s="304"/>
      <c r="J1" s="135"/>
    </row>
    <row r="2" spans="1:11" ht="12.75" customHeight="1">
      <c r="A2" s="293"/>
      <c r="B2" s="294"/>
      <c r="C2" s="362"/>
      <c r="D2" s="362"/>
      <c r="E2" s="362"/>
      <c r="F2" s="362"/>
      <c r="G2" s="362"/>
      <c r="H2" s="305" t="s">
        <v>165</v>
      </c>
      <c r="I2" s="306"/>
      <c r="J2" s="135"/>
    </row>
    <row r="3" spans="1:11" ht="12.75" customHeight="1">
      <c r="A3" s="293"/>
      <c r="B3" s="294"/>
      <c r="C3" s="362"/>
      <c r="D3" s="362"/>
      <c r="E3" s="362"/>
      <c r="F3" s="362"/>
      <c r="G3" s="362"/>
      <c r="H3" s="305" t="s">
        <v>166</v>
      </c>
      <c r="I3" s="306"/>
      <c r="J3" s="135"/>
    </row>
    <row r="4" spans="1:11" ht="12.75" customHeight="1">
      <c r="A4" s="293"/>
      <c r="B4" s="294"/>
      <c r="C4" s="362"/>
      <c r="D4" s="362"/>
      <c r="E4" s="362"/>
      <c r="F4" s="362"/>
      <c r="G4" s="362"/>
      <c r="H4" s="305" t="s">
        <v>176</v>
      </c>
      <c r="I4" s="306"/>
      <c r="J4" s="135"/>
    </row>
    <row r="5" spans="1:11" ht="12.75" customHeight="1">
      <c r="A5" s="293"/>
      <c r="B5" s="294"/>
      <c r="C5" s="362"/>
      <c r="D5" s="362"/>
      <c r="E5" s="362"/>
      <c r="F5" s="362"/>
      <c r="G5" s="362"/>
      <c r="H5" s="307" t="s">
        <v>151</v>
      </c>
      <c r="I5" s="308"/>
      <c r="J5" s="136"/>
    </row>
    <row r="6" spans="1:11" ht="13.5" customHeight="1">
      <c r="A6" s="293"/>
      <c r="B6" s="294"/>
      <c r="C6" s="309" t="s">
        <v>167</v>
      </c>
      <c r="D6" s="309"/>
      <c r="E6" s="309" t="s">
        <v>168</v>
      </c>
      <c r="F6" s="309"/>
      <c r="G6" s="309"/>
      <c r="H6" s="309" t="s">
        <v>169</v>
      </c>
      <c r="I6" s="310"/>
      <c r="J6" s="137"/>
    </row>
    <row r="7" spans="1:11" ht="13.5" customHeight="1">
      <c r="A7" s="293"/>
      <c r="B7" s="294"/>
      <c r="C7" s="407" t="s">
        <v>170</v>
      </c>
      <c r="D7" s="407"/>
      <c r="E7" s="309" t="s">
        <v>171</v>
      </c>
      <c r="F7" s="309"/>
      <c r="G7" s="309"/>
      <c r="H7" s="309" t="s">
        <v>173</v>
      </c>
      <c r="I7" s="310"/>
      <c r="J7" s="138"/>
    </row>
    <row r="8" spans="1:11" ht="13.5">
      <c r="A8" s="295"/>
      <c r="B8" s="296"/>
      <c r="C8" s="408"/>
      <c r="D8" s="408"/>
      <c r="E8" s="289" t="s">
        <v>172</v>
      </c>
      <c r="F8" s="289"/>
      <c r="G8" s="289"/>
      <c r="H8" s="289" t="s">
        <v>174</v>
      </c>
      <c r="I8" s="324"/>
      <c r="J8" s="138"/>
    </row>
    <row r="9" spans="1:11">
      <c r="A9" s="413" t="s">
        <v>121</v>
      </c>
      <c r="B9" s="413"/>
      <c r="C9" s="413"/>
      <c r="D9" s="413"/>
      <c r="E9" s="413"/>
      <c r="F9" s="413"/>
      <c r="G9" s="413"/>
      <c r="H9" s="413"/>
      <c r="I9" s="413"/>
    </row>
    <row r="10" spans="1:11" ht="13.5" thickBot="1">
      <c r="A10" s="16"/>
      <c r="B10" s="17"/>
      <c r="C10" s="18"/>
      <c r="D10" s="18"/>
      <c r="E10" s="18"/>
      <c r="F10" s="18"/>
      <c r="G10" s="18"/>
      <c r="H10" s="18"/>
      <c r="I10" s="19"/>
    </row>
    <row r="11" spans="1:11" ht="14.25" thickBot="1">
      <c r="A11" s="393"/>
      <c r="B11" s="411" t="s">
        <v>28</v>
      </c>
      <c r="C11" s="409"/>
      <c r="D11" s="409"/>
      <c r="E11" s="409"/>
      <c r="F11" s="409"/>
      <c r="G11" s="409"/>
      <c r="H11" s="409"/>
      <c r="I11" s="409"/>
      <c r="J11" s="409"/>
      <c r="K11" s="405" t="s">
        <v>31</v>
      </c>
    </row>
    <row r="12" spans="1:11" ht="14.25" thickBot="1">
      <c r="A12" s="394"/>
      <c r="B12" s="412"/>
      <c r="C12" s="102" t="s">
        <v>144</v>
      </c>
      <c r="D12" s="102" t="s">
        <v>145</v>
      </c>
      <c r="E12" s="102" t="s">
        <v>146</v>
      </c>
      <c r="F12" s="102" t="s">
        <v>147</v>
      </c>
      <c r="G12" s="102" t="s">
        <v>148</v>
      </c>
      <c r="H12" s="102" t="s">
        <v>149</v>
      </c>
      <c r="I12" s="102" t="s">
        <v>192</v>
      </c>
      <c r="J12" s="102" t="s">
        <v>193</v>
      </c>
      <c r="K12" s="406"/>
    </row>
    <row r="13" spans="1:11" ht="13.5">
      <c r="A13" s="105">
        <v>1000</v>
      </c>
      <c r="B13" s="218" t="s">
        <v>68</v>
      </c>
      <c r="C13" s="210">
        <f t="shared" ref="C13:J13" si="0">SUM(C14:C15)</f>
        <v>13898573.3333332</v>
      </c>
      <c r="D13" s="210">
        <f t="shared" si="0"/>
        <v>13898573.3333332</v>
      </c>
      <c r="E13" s="210">
        <f t="shared" si="0"/>
        <v>0</v>
      </c>
      <c r="F13" s="210">
        <f t="shared" si="0"/>
        <v>0</v>
      </c>
      <c r="G13" s="210">
        <f t="shared" si="0"/>
        <v>13898573.3333332</v>
      </c>
      <c r="H13" s="210">
        <f t="shared" si="0"/>
        <v>0</v>
      </c>
      <c r="I13" s="210">
        <f t="shared" si="0"/>
        <v>0</v>
      </c>
      <c r="J13" s="210">
        <f t="shared" si="0"/>
        <v>0</v>
      </c>
      <c r="K13" s="211">
        <f>+K14+K15</f>
        <v>41695719.999999598</v>
      </c>
    </row>
    <row r="14" spans="1:11" ht="13.5">
      <c r="A14" s="107">
        <v>1001</v>
      </c>
      <c r="B14" s="107" t="s">
        <v>69</v>
      </c>
      <c r="C14" s="108">
        <v>0</v>
      </c>
      <c r="D14" s="108">
        <v>0</v>
      </c>
      <c r="E14" s="108">
        <v>0</v>
      </c>
      <c r="F14" s="213">
        <f>+'POA-02'!J27</f>
        <v>0</v>
      </c>
      <c r="G14" s="213"/>
      <c r="H14" s="213">
        <v>0</v>
      </c>
      <c r="I14" s="213">
        <v>0</v>
      </c>
      <c r="J14" s="213"/>
      <c r="K14" s="211">
        <f t="shared" ref="K14:K52" si="1">SUM(C14:J14)</f>
        <v>0</v>
      </c>
    </row>
    <row r="15" spans="1:11" ht="13.5">
      <c r="A15" s="107">
        <v>1002</v>
      </c>
      <c r="B15" s="107" t="s">
        <v>70</v>
      </c>
      <c r="C15" s="213">
        <f>+'POA-02'!J28/3</f>
        <v>13898573.3333332</v>
      </c>
      <c r="D15" s="213">
        <f>+'POA-02'!J28/3</f>
        <v>13898573.3333332</v>
      </c>
      <c r="E15" s="213">
        <v>0</v>
      </c>
      <c r="F15" s="213"/>
      <c r="G15" s="213">
        <f>+'POA-02'!J28/3</f>
        <v>13898573.3333332</v>
      </c>
      <c r="H15" s="213"/>
      <c r="I15" s="213"/>
      <c r="J15" s="219">
        <v>0</v>
      </c>
      <c r="K15" s="211">
        <f t="shared" si="1"/>
        <v>41695719.999999598</v>
      </c>
    </row>
    <row r="16" spans="1:11" ht="13.5">
      <c r="A16" s="109">
        <v>2000</v>
      </c>
      <c r="B16" s="107" t="s">
        <v>71</v>
      </c>
      <c r="C16" s="211">
        <f t="shared" ref="C16:J16" si="2">+C17+C18+C22+C23+C27+C30+C34+C35+C36+C37+C38+C39+C40+C41+C42+C45+C46</f>
        <v>0</v>
      </c>
      <c r="D16" s="211">
        <f t="shared" si="2"/>
        <v>0</v>
      </c>
      <c r="E16" s="211">
        <f t="shared" si="2"/>
        <v>0</v>
      </c>
      <c r="F16" s="211">
        <f t="shared" si="2"/>
        <v>0</v>
      </c>
      <c r="G16" s="211">
        <f t="shared" si="2"/>
        <v>0</v>
      </c>
      <c r="H16" s="211">
        <f t="shared" si="2"/>
        <v>0</v>
      </c>
      <c r="I16" s="211">
        <f t="shared" si="2"/>
        <v>0</v>
      </c>
      <c r="J16" s="211">
        <f t="shared" si="2"/>
        <v>0</v>
      </c>
      <c r="K16" s="211">
        <f t="shared" si="1"/>
        <v>0</v>
      </c>
    </row>
    <row r="17" spans="1:11" ht="13.5">
      <c r="A17" s="107">
        <v>2001</v>
      </c>
      <c r="B17" s="107" t="s">
        <v>72</v>
      </c>
      <c r="C17" s="108"/>
      <c r="D17" s="220"/>
      <c r="E17" s="108"/>
      <c r="F17" s="108">
        <v>0</v>
      </c>
      <c r="G17" s="108"/>
      <c r="H17" s="108"/>
      <c r="I17" s="108">
        <v>0</v>
      </c>
      <c r="J17" s="108">
        <v>0</v>
      </c>
      <c r="K17" s="211">
        <f t="shared" si="1"/>
        <v>0</v>
      </c>
    </row>
    <row r="18" spans="1:11" ht="13.5">
      <c r="A18" s="107">
        <v>2002</v>
      </c>
      <c r="B18" s="107" t="s">
        <v>143</v>
      </c>
      <c r="C18" s="108"/>
      <c r="D18" s="108"/>
      <c r="E18" s="108"/>
      <c r="F18" s="108"/>
      <c r="G18" s="108"/>
      <c r="H18" s="108"/>
      <c r="I18" s="108"/>
      <c r="J18" s="108"/>
      <c r="K18" s="211">
        <f t="shared" si="1"/>
        <v>0</v>
      </c>
    </row>
    <row r="19" spans="1:11" ht="13.5">
      <c r="A19" s="107" t="s">
        <v>74</v>
      </c>
      <c r="B19" s="107" t="s">
        <v>75</v>
      </c>
      <c r="C19" s="108"/>
      <c r="D19" s="108"/>
      <c r="E19" s="108"/>
      <c r="F19" s="108"/>
      <c r="G19" s="108"/>
      <c r="H19" s="108"/>
      <c r="I19" s="108"/>
      <c r="J19" s="108"/>
      <c r="K19" s="211">
        <f t="shared" si="1"/>
        <v>0</v>
      </c>
    </row>
    <row r="20" spans="1:11" ht="13.5">
      <c r="A20" s="107" t="s">
        <v>76</v>
      </c>
      <c r="B20" s="107" t="s">
        <v>77</v>
      </c>
      <c r="C20" s="108"/>
      <c r="D20" s="108"/>
      <c r="E20" s="108"/>
      <c r="F20" s="108"/>
      <c r="G20" s="108"/>
      <c r="H20" s="108"/>
      <c r="I20" s="108"/>
      <c r="J20" s="108"/>
      <c r="K20" s="211">
        <f t="shared" si="1"/>
        <v>0</v>
      </c>
    </row>
    <row r="21" spans="1:11" ht="13.5">
      <c r="A21" s="107" t="s">
        <v>78</v>
      </c>
      <c r="B21" s="107" t="s">
        <v>79</v>
      </c>
      <c r="C21" s="108"/>
      <c r="D21" s="108"/>
      <c r="E21" s="108"/>
      <c r="F21" s="108"/>
      <c r="G21" s="108"/>
      <c r="H21" s="108"/>
      <c r="I21" s="108"/>
      <c r="J21" s="108"/>
      <c r="K21" s="211">
        <f t="shared" si="1"/>
        <v>0</v>
      </c>
    </row>
    <row r="22" spans="1:11" ht="13.5">
      <c r="A22" s="107">
        <v>2003</v>
      </c>
      <c r="B22" s="221" t="s">
        <v>80</v>
      </c>
      <c r="C22" s="108"/>
      <c r="D22" s="108">
        <v>0</v>
      </c>
      <c r="E22" s="108">
        <v>0</v>
      </c>
      <c r="F22" s="108"/>
      <c r="G22" s="108"/>
      <c r="H22" s="108">
        <v>0</v>
      </c>
      <c r="I22" s="108"/>
      <c r="J22" s="108"/>
      <c r="K22" s="211">
        <f t="shared" si="1"/>
        <v>0</v>
      </c>
    </row>
    <row r="23" spans="1:11" ht="13.5">
      <c r="A23" s="107">
        <v>2004</v>
      </c>
      <c r="B23" s="107" t="s">
        <v>81</v>
      </c>
      <c r="C23" s="108">
        <v>0</v>
      </c>
      <c r="D23" s="108">
        <v>0</v>
      </c>
      <c r="E23" s="108">
        <v>0</v>
      </c>
      <c r="F23" s="108">
        <v>0</v>
      </c>
      <c r="G23" s="108"/>
      <c r="H23" s="108">
        <v>0</v>
      </c>
      <c r="I23" s="108">
        <v>0</v>
      </c>
      <c r="J23" s="108">
        <v>0</v>
      </c>
      <c r="K23" s="211">
        <f t="shared" si="1"/>
        <v>0</v>
      </c>
    </row>
    <row r="24" spans="1:11" ht="13.5">
      <c r="A24" s="107" t="s">
        <v>82</v>
      </c>
      <c r="B24" s="107" t="s">
        <v>83</v>
      </c>
      <c r="C24" s="108"/>
      <c r="D24" s="108"/>
      <c r="E24" s="108"/>
      <c r="F24" s="108"/>
      <c r="G24" s="108"/>
      <c r="H24" s="108"/>
      <c r="I24" s="108"/>
      <c r="J24" s="108"/>
      <c r="K24" s="211">
        <f t="shared" si="1"/>
        <v>0</v>
      </c>
    </row>
    <row r="25" spans="1:11" ht="13.5">
      <c r="A25" s="107" t="s">
        <v>84</v>
      </c>
      <c r="B25" s="107" t="s">
        <v>85</v>
      </c>
      <c r="C25" s="108"/>
      <c r="D25" s="108"/>
      <c r="E25" s="108"/>
      <c r="F25" s="108"/>
      <c r="G25" s="108"/>
      <c r="H25" s="108"/>
      <c r="I25" s="108"/>
      <c r="J25" s="108"/>
      <c r="K25" s="211">
        <f t="shared" si="1"/>
        <v>0</v>
      </c>
    </row>
    <row r="26" spans="1:11" ht="13.5">
      <c r="A26" s="107" t="s">
        <v>86</v>
      </c>
      <c r="B26" s="107" t="s">
        <v>87</v>
      </c>
      <c r="C26" s="108"/>
      <c r="D26" s="108"/>
      <c r="E26" s="108"/>
      <c r="F26" s="108"/>
      <c r="G26" s="108"/>
      <c r="H26" s="108"/>
      <c r="I26" s="108"/>
      <c r="J26" s="108"/>
      <c r="K26" s="211">
        <f t="shared" si="1"/>
        <v>0</v>
      </c>
    </row>
    <row r="27" spans="1:11" ht="13.5">
      <c r="A27" s="107">
        <v>2005</v>
      </c>
      <c r="B27" s="107" t="s">
        <v>88</v>
      </c>
      <c r="C27" s="108">
        <v>0</v>
      </c>
      <c r="D27" s="108">
        <v>0</v>
      </c>
      <c r="E27" s="108">
        <v>0</v>
      </c>
      <c r="F27" s="108">
        <v>0</v>
      </c>
      <c r="G27" s="108"/>
      <c r="H27" s="108">
        <v>0</v>
      </c>
      <c r="I27" s="108">
        <v>0</v>
      </c>
      <c r="J27" s="108">
        <v>0</v>
      </c>
      <c r="K27" s="211">
        <f t="shared" si="1"/>
        <v>0</v>
      </c>
    </row>
    <row r="28" spans="1:11" ht="13.5">
      <c r="A28" s="107" t="s">
        <v>89</v>
      </c>
      <c r="B28" s="107" t="s">
        <v>90</v>
      </c>
      <c r="C28" s="108"/>
      <c r="D28" s="108"/>
      <c r="E28" s="108"/>
      <c r="F28" s="108"/>
      <c r="G28" s="108"/>
      <c r="H28" s="108"/>
      <c r="I28" s="108"/>
      <c r="J28" s="108"/>
      <c r="K28" s="211">
        <f t="shared" si="1"/>
        <v>0</v>
      </c>
    </row>
    <row r="29" spans="1:11" ht="13.5">
      <c r="A29" s="107" t="s">
        <v>91</v>
      </c>
      <c r="B29" s="107" t="s">
        <v>92</v>
      </c>
      <c r="C29" s="213"/>
      <c r="D29" s="213"/>
      <c r="E29" s="213"/>
      <c r="F29" s="213"/>
      <c r="G29" s="213"/>
      <c r="H29" s="213"/>
      <c r="I29" s="213"/>
      <c r="J29" s="213"/>
      <c r="K29" s="211">
        <f t="shared" si="1"/>
        <v>0</v>
      </c>
    </row>
    <row r="30" spans="1:11" ht="13.5">
      <c r="A30" s="107">
        <v>2006</v>
      </c>
      <c r="B30" s="107" t="s">
        <v>93</v>
      </c>
      <c r="C30" s="211">
        <f>SUM(C31:C33)</f>
        <v>0</v>
      </c>
      <c r="D30" s="211">
        <f t="shared" ref="D30:J30" si="3">SUM(D31:D33)</f>
        <v>0</v>
      </c>
      <c r="E30" s="211">
        <f t="shared" si="3"/>
        <v>0</v>
      </c>
      <c r="F30" s="211">
        <f t="shared" si="3"/>
        <v>0</v>
      </c>
      <c r="G30" s="211">
        <f t="shared" si="3"/>
        <v>0</v>
      </c>
      <c r="H30" s="211">
        <f t="shared" si="3"/>
        <v>0</v>
      </c>
      <c r="I30" s="211">
        <f t="shared" si="3"/>
        <v>0</v>
      </c>
      <c r="J30" s="211">
        <f t="shared" si="3"/>
        <v>0</v>
      </c>
      <c r="K30" s="211">
        <f t="shared" si="1"/>
        <v>0</v>
      </c>
    </row>
    <row r="31" spans="1:11" ht="13.5">
      <c r="A31" s="107" t="s">
        <v>94</v>
      </c>
      <c r="B31" s="107" t="s">
        <v>95</v>
      </c>
      <c r="C31" s="108"/>
      <c r="D31" s="108"/>
      <c r="E31" s="108"/>
      <c r="F31" s="108"/>
      <c r="G31" s="108"/>
      <c r="H31" s="108"/>
      <c r="I31" s="108"/>
      <c r="J31" s="108"/>
      <c r="K31" s="211">
        <f t="shared" si="1"/>
        <v>0</v>
      </c>
    </row>
    <row r="32" spans="1:11" ht="25.5">
      <c r="A32" s="107" t="s">
        <v>96</v>
      </c>
      <c r="B32" s="221" t="s">
        <v>137</v>
      </c>
      <c r="C32" s="213"/>
      <c r="D32" s="213"/>
      <c r="E32" s="213"/>
      <c r="F32" s="213"/>
      <c r="G32" s="213"/>
      <c r="H32" s="213"/>
      <c r="I32" s="213"/>
      <c r="J32" s="213"/>
      <c r="K32" s="211">
        <f t="shared" si="1"/>
        <v>0</v>
      </c>
    </row>
    <row r="33" spans="1:11" ht="13.5">
      <c r="A33" s="107" t="s">
        <v>97</v>
      </c>
      <c r="B33" s="107" t="s">
        <v>98</v>
      </c>
      <c r="C33" s="108"/>
      <c r="D33" s="108"/>
      <c r="E33" s="108"/>
      <c r="F33" s="108"/>
      <c r="G33" s="108"/>
      <c r="H33" s="108"/>
      <c r="I33" s="108"/>
      <c r="J33" s="108"/>
      <c r="K33" s="211">
        <f t="shared" si="1"/>
        <v>0</v>
      </c>
    </row>
    <row r="34" spans="1:11" ht="13.5">
      <c r="A34" s="107">
        <v>2007</v>
      </c>
      <c r="B34" s="221" t="s">
        <v>142</v>
      </c>
      <c r="C34" s="222"/>
      <c r="D34" s="108">
        <v>0</v>
      </c>
      <c r="E34" s="108"/>
      <c r="F34" s="108">
        <v>0</v>
      </c>
      <c r="G34" s="108"/>
      <c r="H34" s="108">
        <v>0</v>
      </c>
      <c r="I34" s="108"/>
      <c r="J34" s="108"/>
      <c r="K34" s="211">
        <f t="shared" si="1"/>
        <v>0</v>
      </c>
    </row>
    <row r="35" spans="1:11" ht="13.5">
      <c r="A35" s="107">
        <v>2008</v>
      </c>
      <c r="B35" s="221" t="s">
        <v>100</v>
      </c>
      <c r="C35" s="213"/>
      <c r="D35" s="213"/>
      <c r="E35" s="213"/>
      <c r="F35" s="213"/>
      <c r="G35" s="213"/>
      <c r="H35" s="213"/>
      <c r="I35" s="213"/>
      <c r="J35" s="213"/>
      <c r="K35" s="211">
        <f t="shared" si="1"/>
        <v>0</v>
      </c>
    </row>
    <row r="36" spans="1:11" ht="13.5">
      <c r="A36" s="107">
        <v>2009</v>
      </c>
      <c r="B36" s="107" t="s">
        <v>101</v>
      </c>
      <c r="C36" s="108">
        <v>0</v>
      </c>
      <c r="D36" s="108">
        <v>0</v>
      </c>
      <c r="E36" s="108">
        <v>0</v>
      </c>
      <c r="F36" s="108">
        <v>0</v>
      </c>
      <c r="G36" s="108"/>
      <c r="H36" s="108">
        <v>0</v>
      </c>
      <c r="I36" s="108">
        <v>0</v>
      </c>
      <c r="J36" s="108">
        <v>0</v>
      </c>
      <c r="K36" s="211">
        <f t="shared" si="1"/>
        <v>0</v>
      </c>
    </row>
    <row r="37" spans="1:11" ht="13.5">
      <c r="A37" s="107">
        <v>2010</v>
      </c>
      <c r="B37" s="221" t="s">
        <v>102</v>
      </c>
      <c r="C37" s="108">
        <v>0</v>
      </c>
      <c r="D37" s="108">
        <v>0</v>
      </c>
      <c r="E37" s="108">
        <v>0</v>
      </c>
      <c r="F37" s="108">
        <v>0</v>
      </c>
      <c r="G37" s="108"/>
      <c r="H37" s="108">
        <v>0</v>
      </c>
      <c r="I37" s="108">
        <v>0</v>
      </c>
      <c r="J37" s="108">
        <v>0</v>
      </c>
      <c r="K37" s="211">
        <f t="shared" si="1"/>
        <v>0</v>
      </c>
    </row>
    <row r="38" spans="1:11" ht="13.5">
      <c r="A38" s="107">
        <v>2011</v>
      </c>
      <c r="B38" s="107" t="s">
        <v>103</v>
      </c>
      <c r="C38" s="108"/>
      <c r="D38" s="108"/>
      <c r="E38" s="108"/>
      <c r="F38" s="108"/>
      <c r="G38" s="108"/>
      <c r="H38" s="108"/>
      <c r="I38" s="108"/>
      <c r="J38" s="108"/>
      <c r="K38" s="211">
        <f t="shared" si="1"/>
        <v>0</v>
      </c>
    </row>
    <row r="39" spans="1:11" ht="13.5">
      <c r="A39" s="107">
        <v>2012</v>
      </c>
      <c r="B39" s="221" t="s">
        <v>104</v>
      </c>
      <c r="C39" s="108"/>
      <c r="D39" s="108">
        <v>0</v>
      </c>
      <c r="E39" s="108">
        <v>0</v>
      </c>
      <c r="F39" s="108"/>
      <c r="G39" s="108"/>
      <c r="H39" s="108">
        <v>0</v>
      </c>
      <c r="I39" s="108">
        <v>0</v>
      </c>
      <c r="J39" s="108">
        <v>0</v>
      </c>
      <c r="K39" s="211">
        <f t="shared" si="1"/>
        <v>0</v>
      </c>
    </row>
    <row r="40" spans="1:11" ht="13.5">
      <c r="A40" s="107">
        <v>2013</v>
      </c>
      <c r="B40" s="107" t="s">
        <v>105</v>
      </c>
      <c r="C40" s="108"/>
      <c r="D40" s="108">
        <v>0</v>
      </c>
      <c r="E40" s="108">
        <v>0</v>
      </c>
      <c r="F40" s="108">
        <v>0</v>
      </c>
      <c r="G40" s="108"/>
      <c r="H40" s="108">
        <v>0</v>
      </c>
      <c r="I40" s="108">
        <v>0</v>
      </c>
      <c r="J40" s="108">
        <v>0</v>
      </c>
      <c r="K40" s="211">
        <f t="shared" si="1"/>
        <v>0</v>
      </c>
    </row>
    <row r="41" spans="1:11" ht="13.5">
      <c r="A41" s="107">
        <v>2014</v>
      </c>
      <c r="B41" s="107" t="s">
        <v>106</v>
      </c>
      <c r="C41" s="108"/>
      <c r="D41" s="108"/>
      <c r="E41" s="108"/>
      <c r="F41" s="108"/>
      <c r="G41" s="108"/>
      <c r="H41" s="108"/>
      <c r="I41" s="108"/>
      <c r="J41" s="108"/>
      <c r="K41" s="211">
        <f t="shared" si="1"/>
        <v>0</v>
      </c>
    </row>
    <row r="42" spans="1:11" ht="13.5">
      <c r="A42" s="107">
        <v>2015</v>
      </c>
      <c r="B42" s="107" t="s">
        <v>107</v>
      </c>
      <c r="C42" s="108"/>
      <c r="D42" s="108"/>
      <c r="E42" s="220">
        <f>+E43+E44</f>
        <v>0</v>
      </c>
      <c r="F42" s="108"/>
      <c r="G42" s="108"/>
      <c r="H42" s="108"/>
      <c r="I42" s="108"/>
      <c r="J42" s="108">
        <v>0</v>
      </c>
      <c r="K42" s="211">
        <f t="shared" si="1"/>
        <v>0</v>
      </c>
    </row>
    <row r="43" spans="1:11" ht="13.5">
      <c r="A43" s="107" t="s">
        <v>108</v>
      </c>
      <c r="B43" s="107" t="s">
        <v>109</v>
      </c>
      <c r="C43" s="108"/>
      <c r="D43" s="108"/>
      <c r="E43" s="108"/>
      <c r="F43" s="108"/>
      <c r="G43" s="108"/>
      <c r="H43" s="108"/>
      <c r="I43" s="108"/>
      <c r="J43" s="108"/>
      <c r="K43" s="211">
        <f t="shared" si="1"/>
        <v>0</v>
      </c>
    </row>
    <row r="44" spans="1:11" ht="13.5">
      <c r="A44" s="107" t="s">
        <v>110</v>
      </c>
      <c r="B44" s="107" t="s">
        <v>111</v>
      </c>
      <c r="C44" s="108"/>
      <c r="D44" s="108"/>
      <c r="E44" s="108"/>
      <c r="F44" s="108"/>
      <c r="G44" s="108"/>
      <c r="H44" s="108"/>
      <c r="I44" s="108"/>
      <c r="J44" s="108"/>
      <c r="K44" s="211">
        <f t="shared" si="1"/>
        <v>0</v>
      </c>
    </row>
    <row r="45" spans="1:11" ht="13.5">
      <c r="A45" s="107">
        <v>2016</v>
      </c>
      <c r="B45" s="107" t="s">
        <v>112</v>
      </c>
      <c r="C45" s="108">
        <v>0</v>
      </c>
      <c r="D45" s="108">
        <v>0</v>
      </c>
      <c r="E45" s="108">
        <v>0</v>
      </c>
      <c r="F45" s="108"/>
      <c r="G45" s="108"/>
      <c r="H45" s="108">
        <v>0</v>
      </c>
      <c r="I45" s="108"/>
      <c r="J45" s="108"/>
      <c r="K45" s="211">
        <f t="shared" si="1"/>
        <v>0</v>
      </c>
    </row>
    <row r="46" spans="1:11" ht="13.5">
      <c r="A46" s="107">
        <v>2017</v>
      </c>
      <c r="B46" s="107" t="s">
        <v>113</v>
      </c>
      <c r="C46" s="108">
        <v>0</v>
      </c>
      <c r="D46" s="108">
        <v>0</v>
      </c>
      <c r="E46" s="108">
        <v>0</v>
      </c>
      <c r="F46" s="108">
        <v>0</v>
      </c>
      <c r="G46" s="108"/>
      <c r="H46" s="108">
        <v>0</v>
      </c>
      <c r="I46" s="108">
        <v>0</v>
      </c>
      <c r="J46" s="108">
        <v>0</v>
      </c>
      <c r="K46" s="211">
        <f t="shared" si="1"/>
        <v>0</v>
      </c>
    </row>
    <row r="47" spans="1:11" ht="13.5">
      <c r="A47" s="109">
        <v>3000</v>
      </c>
      <c r="B47" s="107" t="s">
        <v>114</v>
      </c>
      <c r="C47" s="106"/>
      <c r="D47" s="106"/>
      <c r="E47" s="106"/>
      <c r="F47" s="106"/>
      <c r="G47" s="106"/>
      <c r="H47" s="106"/>
      <c r="I47" s="106"/>
      <c r="J47" s="106"/>
      <c r="K47" s="211">
        <f t="shared" si="1"/>
        <v>0</v>
      </c>
    </row>
    <row r="48" spans="1:11" ht="13.5">
      <c r="A48" s="109">
        <v>4000</v>
      </c>
      <c r="B48" s="107" t="s">
        <v>115</v>
      </c>
      <c r="C48" s="223">
        <f>+'POA-05'!C28</f>
        <v>0</v>
      </c>
      <c r="D48" s="223">
        <f>+'POA-05'!C25</f>
        <v>0</v>
      </c>
      <c r="E48" s="223">
        <v>0</v>
      </c>
      <c r="F48" s="213"/>
      <c r="G48" s="213">
        <f>+'POA-05'!C27</f>
        <v>12002615</v>
      </c>
      <c r="H48" s="108"/>
      <c r="I48" s="223"/>
      <c r="J48" s="108">
        <v>0</v>
      </c>
      <c r="K48" s="211">
        <f t="shared" si="1"/>
        <v>12002615</v>
      </c>
    </row>
    <row r="49" spans="1:11" ht="13.5">
      <c r="A49" s="109">
        <v>5000</v>
      </c>
      <c r="B49" s="107" t="s">
        <v>116</v>
      </c>
      <c r="C49" s="223"/>
      <c r="D49" s="223">
        <v>0</v>
      </c>
      <c r="E49" s="213">
        <v>0</v>
      </c>
      <c r="F49" s="213"/>
      <c r="G49" s="213"/>
      <c r="H49" s="97"/>
      <c r="I49" s="108"/>
      <c r="J49" s="108">
        <v>0</v>
      </c>
      <c r="K49" s="211">
        <f t="shared" si="1"/>
        <v>0</v>
      </c>
    </row>
    <row r="50" spans="1:11" ht="13.5">
      <c r="A50" s="109">
        <v>6000</v>
      </c>
      <c r="B50" s="107" t="s">
        <v>117</v>
      </c>
      <c r="C50" s="223"/>
      <c r="D50" s="223"/>
      <c r="E50" s="106">
        <v>0</v>
      </c>
      <c r="F50" s="106">
        <v>0</v>
      </c>
      <c r="G50" s="106"/>
      <c r="H50" s="106">
        <v>0</v>
      </c>
      <c r="I50" s="106">
        <v>0</v>
      </c>
      <c r="J50" s="106">
        <v>0</v>
      </c>
      <c r="K50" s="211">
        <f t="shared" si="1"/>
        <v>0</v>
      </c>
    </row>
    <row r="51" spans="1:11" ht="13.5">
      <c r="A51" s="109">
        <v>7000</v>
      </c>
      <c r="B51" s="107" t="s">
        <v>118</v>
      </c>
      <c r="C51" s="224"/>
      <c r="D51" s="106">
        <v>0</v>
      </c>
      <c r="E51" s="224"/>
      <c r="F51" s="106">
        <v>0</v>
      </c>
      <c r="G51" s="106"/>
      <c r="H51" s="224"/>
      <c r="I51" s="106">
        <v>0</v>
      </c>
      <c r="J51" s="106">
        <v>0</v>
      </c>
      <c r="K51" s="211">
        <f t="shared" si="1"/>
        <v>0</v>
      </c>
    </row>
    <row r="52" spans="1:11" ht="13.5">
      <c r="A52" s="110"/>
      <c r="B52" s="110" t="s">
        <v>31</v>
      </c>
      <c r="C52" s="233">
        <f t="shared" ref="C52:J52" si="4">+C13+C16+C47+C48+C49+C50+C51</f>
        <v>13898573.3333332</v>
      </c>
      <c r="D52" s="233">
        <f t="shared" si="4"/>
        <v>13898573.3333332</v>
      </c>
      <c r="E52" s="233">
        <f t="shared" si="4"/>
        <v>0</v>
      </c>
      <c r="F52" s="233">
        <f t="shared" si="4"/>
        <v>0</v>
      </c>
      <c r="G52" s="233">
        <f t="shared" si="4"/>
        <v>25901188.333333202</v>
      </c>
      <c r="H52" s="233">
        <f t="shared" si="4"/>
        <v>0</v>
      </c>
      <c r="I52" s="233">
        <f t="shared" si="4"/>
        <v>0</v>
      </c>
      <c r="J52" s="233">
        <f t="shared" si="4"/>
        <v>0</v>
      </c>
      <c r="K52" s="234">
        <f t="shared" si="1"/>
        <v>53698334.999999598</v>
      </c>
    </row>
    <row r="53" spans="1:11" ht="13.5">
      <c r="A53" s="410"/>
      <c r="B53" s="410"/>
      <c r="C53" s="410"/>
      <c r="D53" s="410"/>
      <c r="E53" s="410"/>
      <c r="F53" s="410"/>
      <c r="G53" s="410"/>
      <c r="H53" s="410"/>
      <c r="I53" s="410"/>
      <c r="J53" s="410"/>
      <c r="K53" s="225">
        <f>+'POA-07'!P52-PTOXACTIV!K52</f>
        <v>39.999999992549419</v>
      </c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</row>
  </sheetData>
  <mergeCells count="21">
    <mergeCell ref="A53:J53"/>
    <mergeCell ref="A11:A12"/>
    <mergeCell ref="B11:B12"/>
    <mergeCell ref="A9:I9"/>
    <mergeCell ref="H8:I8"/>
    <mergeCell ref="A1:B8"/>
    <mergeCell ref="K11:K12"/>
    <mergeCell ref="C1:G5"/>
    <mergeCell ref="C7:D8"/>
    <mergeCell ref="C6:D6"/>
    <mergeCell ref="C11:J11"/>
    <mergeCell ref="H1:I1"/>
    <mergeCell ref="H2:I2"/>
    <mergeCell ref="H7:I7"/>
    <mergeCell ref="H3:I3"/>
    <mergeCell ref="H4:I4"/>
    <mergeCell ref="H5:I5"/>
    <mergeCell ref="H6:I6"/>
    <mergeCell ref="E6:G6"/>
    <mergeCell ref="E7:G7"/>
    <mergeCell ref="E8:G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C13" sqref="C13:C49"/>
    </sheetView>
  </sheetViews>
  <sheetFormatPr baseColWidth="10" defaultRowHeight="12.75"/>
  <cols>
    <col min="2" max="2" width="14.7109375" customWidth="1"/>
    <col min="3" max="3" width="15.8554687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>
      <c r="A1" s="291"/>
      <c r="B1" s="292"/>
      <c r="C1" s="297" t="s">
        <v>175</v>
      </c>
      <c r="D1" s="297"/>
      <c r="E1" s="297"/>
      <c r="F1" s="297"/>
      <c r="G1" s="297"/>
      <c r="H1" s="297"/>
      <c r="I1" s="303" t="s">
        <v>164</v>
      </c>
      <c r="J1" s="304"/>
    </row>
    <row r="2" spans="1:15" ht="12.75" customHeight="1">
      <c r="A2" s="293"/>
      <c r="B2" s="294"/>
      <c r="C2" s="298"/>
      <c r="D2" s="298"/>
      <c r="E2" s="298"/>
      <c r="F2" s="298"/>
      <c r="G2" s="298"/>
      <c r="H2" s="298"/>
      <c r="I2" s="305" t="s">
        <v>165</v>
      </c>
      <c r="J2" s="306"/>
    </row>
    <row r="3" spans="1:15" ht="12.75" customHeight="1">
      <c r="A3" s="293"/>
      <c r="B3" s="294"/>
      <c r="C3" s="298"/>
      <c r="D3" s="298"/>
      <c r="E3" s="298"/>
      <c r="F3" s="298"/>
      <c r="G3" s="298"/>
      <c r="H3" s="298"/>
      <c r="I3" s="305" t="s">
        <v>166</v>
      </c>
      <c r="J3" s="306"/>
    </row>
    <row r="4" spans="1:15" ht="12.75" customHeight="1">
      <c r="A4" s="293"/>
      <c r="B4" s="294"/>
      <c r="C4" s="298"/>
      <c r="D4" s="298"/>
      <c r="E4" s="298"/>
      <c r="F4" s="298"/>
      <c r="G4" s="298"/>
      <c r="H4" s="298"/>
      <c r="I4" s="305" t="s">
        <v>176</v>
      </c>
      <c r="J4" s="306"/>
    </row>
    <row r="5" spans="1:15">
      <c r="A5" s="293"/>
      <c r="B5" s="294"/>
      <c r="C5" s="298"/>
      <c r="D5" s="298"/>
      <c r="E5" s="298"/>
      <c r="F5" s="298"/>
      <c r="G5" s="298"/>
      <c r="H5" s="298"/>
      <c r="I5" s="307" t="s">
        <v>151</v>
      </c>
      <c r="J5" s="308"/>
    </row>
    <row r="6" spans="1:15" ht="13.5">
      <c r="A6" s="293"/>
      <c r="B6" s="294"/>
      <c r="C6" s="419" t="s">
        <v>167</v>
      </c>
      <c r="D6" s="419"/>
      <c r="E6" s="419" t="s">
        <v>168</v>
      </c>
      <c r="F6" s="419"/>
      <c r="G6" s="419"/>
      <c r="H6" s="419"/>
      <c r="I6" s="309" t="s">
        <v>169</v>
      </c>
      <c r="J6" s="310"/>
    </row>
    <row r="7" spans="1:15" ht="14.25" customHeight="1">
      <c r="A7" s="293"/>
      <c r="B7" s="294"/>
      <c r="C7" s="417" t="s">
        <v>170</v>
      </c>
      <c r="D7" s="417"/>
      <c r="E7" s="419" t="s">
        <v>171</v>
      </c>
      <c r="F7" s="419"/>
      <c r="G7" s="419"/>
      <c r="H7" s="419"/>
      <c r="I7" s="419" t="s">
        <v>173</v>
      </c>
      <c r="J7" s="420"/>
      <c r="K7" s="41"/>
      <c r="L7" s="41"/>
      <c r="M7" s="41"/>
      <c r="N7" s="41"/>
      <c r="O7" s="41"/>
    </row>
    <row r="8" spans="1:15" ht="13.5">
      <c r="A8" s="295"/>
      <c r="B8" s="296"/>
      <c r="C8" s="418"/>
      <c r="D8" s="418"/>
      <c r="E8" s="415" t="s">
        <v>172</v>
      </c>
      <c r="F8" s="415"/>
      <c r="G8" s="415"/>
      <c r="H8" s="415"/>
      <c r="I8" s="415" t="s">
        <v>174</v>
      </c>
      <c r="J8" s="416"/>
      <c r="K8" s="43"/>
      <c r="L8" s="43"/>
      <c r="M8" s="43"/>
      <c r="N8" s="43"/>
      <c r="O8" s="43"/>
    </row>
    <row r="9" spans="1:15">
      <c r="A9" s="414" t="s">
        <v>121</v>
      </c>
      <c r="B9" s="414"/>
      <c r="C9" s="414"/>
      <c r="D9" s="414"/>
      <c r="E9" s="414"/>
      <c r="F9" s="414"/>
      <c r="G9" s="414"/>
      <c r="H9" s="41"/>
      <c r="I9" s="41"/>
      <c r="J9" s="41"/>
      <c r="K9" s="41"/>
      <c r="L9" s="41"/>
      <c r="M9" s="41"/>
      <c r="N9" s="41"/>
      <c r="O9" s="41"/>
    </row>
    <row r="12" spans="1:15" ht="15" customHeight="1">
      <c r="A12" s="20"/>
      <c r="B12" s="22" t="s">
        <v>28</v>
      </c>
      <c r="C12" s="21" t="s">
        <v>55</v>
      </c>
    </row>
    <row r="13" spans="1:15" ht="16.5" customHeight="1">
      <c r="A13" s="22">
        <v>1000</v>
      </c>
      <c r="B13" s="25" t="s">
        <v>140</v>
      </c>
      <c r="C13" s="285">
        <f>'POA-07'!C13</f>
        <v>41695719.999999598</v>
      </c>
    </row>
    <row r="14" spans="1:15" ht="14.25" hidden="1" customHeight="1">
      <c r="A14" s="20">
        <v>1001</v>
      </c>
      <c r="B14" s="26" t="s">
        <v>69</v>
      </c>
      <c r="C14" s="286" t="e">
        <f>'POA-02'!#REF!</f>
        <v>#REF!</v>
      </c>
    </row>
    <row r="15" spans="1:15" ht="14.25" hidden="1" customHeight="1">
      <c r="A15" s="20">
        <v>1002</v>
      </c>
      <c r="B15" s="26" t="s">
        <v>70</v>
      </c>
      <c r="C15" s="286" t="e">
        <f>'POA-02'!#REF!</f>
        <v>#REF!</v>
      </c>
    </row>
    <row r="16" spans="1:15" ht="21" customHeight="1">
      <c r="A16" s="22">
        <v>2000</v>
      </c>
      <c r="B16" s="26" t="s">
        <v>141</v>
      </c>
      <c r="C16" s="285">
        <f>'POA-07'!C16</f>
        <v>0</v>
      </c>
    </row>
    <row r="17" spans="1:3" ht="14.25" hidden="1" customHeight="1">
      <c r="A17" s="20">
        <v>2001</v>
      </c>
      <c r="B17" s="26" t="s">
        <v>72</v>
      </c>
      <c r="C17" s="285">
        <f>'POA-04'!H24</f>
        <v>0</v>
      </c>
    </row>
    <row r="18" spans="1:3" ht="14.25" hidden="1" customHeight="1">
      <c r="A18" s="20">
        <v>2002</v>
      </c>
      <c r="B18" s="26" t="s">
        <v>73</v>
      </c>
      <c r="C18" s="285">
        <f>'POA-03'!I29</f>
        <v>0</v>
      </c>
    </row>
    <row r="19" spans="1:3" hidden="1">
      <c r="A19" s="20" t="s">
        <v>74</v>
      </c>
      <c r="B19" s="26" t="s">
        <v>75</v>
      </c>
      <c r="C19" s="285"/>
    </row>
    <row r="20" spans="1:3" hidden="1">
      <c r="A20" s="20" t="s">
        <v>76</v>
      </c>
      <c r="B20" s="26" t="s">
        <v>77</v>
      </c>
      <c r="C20" s="285"/>
    </row>
    <row r="21" spans="1:3" hidden="1">
      <c r="A21" s="20" t="s">
        <v>78</v>
      </c>
      <c r="B21" s="26" t="s">
        <v>79</v>
      </c>
      <c r="C21" s="285"/>
    </row>
    <row r="22" spans="1:3" ht="21.75" hidden="1">
      <c r="A22" s="20">
        <v>2003</v>
      </c>
      <c r="B22" s="27" t="s">
        <v>80</v>
      </c>
      <c r="C22" s="286">
        <f>'POA-06'!D17</f>
        <v>0</v>
      </c>
    </row>
    <row r="23" spans="1:3" hidden="1">
      <c r="A23" s="20">
        <v>2004</v>
      </c>
      <c r="B23" s="26" t="s">
        <v>81</v>
      </c>
      <c r="C23" s="286">
        <f>'POA-06'!D18</f>
        <v>0</v>
      </c>
    </row>
    <row r="24" spans="1:3" hidden="1">
      <c r="A24" s="20" t="s">
        <v>82</v>
      </c>
      <c r="B24" s="26" t="s">
        <v>83</v>
      </c>
      <c r="C24" s="285"/>
    </row>
    <row r="25" spans="1:3" hidden="1">
      <c r="A25" s="20" t="s">
        <v>84</v>
      </c>
      <c r="B25" s="26" t="s">
        <v>85</v>
      </c>
      <c r="C25" s="285"/>
    </row>
    <row r="26" spans="1:3" hidden="1">
      <c r="A26" s="20" t="s">
        <v>86</v>
      </c>
      <c r="B26" s="26" t="s">
        <v>87</v>
      </c>
      <c r="C26" s="285"/>
    </row>
    <row r="27" spans="1:3" hidden="1">
      <c r="A27" s="20">
        <v>2005</v>
      </c>
      <c r="B27" s="26" t="s">
        <v>88</v>
      </c>
      <c r="C27" s="286">
        <v>0</v>
      </c>
    </row>
    <row r="28" spans="1:3" hidden="1">
      <c r="A28" s="20" t="s">
        <v>89</v>
      </c>
      <c r="B28" s="26" t="s">
        <v>90</v>
      </c>
      <c r="C28" s="285"/>
    </row>
    <row r="29" spans="1:3" hidden="1">
      <c r="A29" s="20" t="s">
        <v>91</v>
      </c>
      <c r="B29" s="26" t="s">
        <v>92</v>
      </c>
      <c r="C29" s="285"/>
    </row>
    <row r="30" spans="1:3" hidden="1">
      <c r="A30" s="20">
        <v>2006</v>
      </c>
      <c r="B30" s="26" t="s">
        <v>93</v>
      </c>
      <c r="C30" s="286">
        <f>'POA-06'!D20</f>
        <v>0</v>
      </c>
    </row>
    <row r="31" spans="1:3" hidden="1">
      <c r="A31" s="20" t="s">
        <v>94</v>
      </c>
      <c r="B31" s="26" t="s">
        <v>95</v>
      </c>
      <c r="C31" s="285"/>
    </row>
    <row r="32" spans="1:3" ht="21.75" hidden="1">
      <c r="A32" s="20" t="s">
        <v>96</v>
      </c>
      <c r="B32" s="27" t="s">
        <v>137</v>
      </c>
      <c r="C32" s="285"/>
    </row>
    <row r="33" spans="1:3" hidden="1">
      <c r="A33" s="20" t="s">
        <v>97</v>
      </c>
      <c r="B33" s="26" t="s">
        <v>98</v>
      </c>
      <c r="C33" s="285"/>
    </row>
    <row r="34" spans="1:3" ht="21.75" hidden="1">
      <c r="A34" s="20">
        <v>2007</v>
      </c>
      <c r="B34" s="27" t="s">
        <v>99</v>
      </c>
      <c r="C34" s="286">
        <f>'POA-06'!D21</f>
        <v>0</v>
      </c>
    </row>
    <row r="35" spans="1:3" ht="21.75" hidden="1">
      <c r="A35" s="20">
        <v>2008</v>
      </c>
      <c r="B35" s="27" t="s">
        <v>100</v>
      </c>
      <c r="C35" s="286">
        <f>'POA-06'!D19</f>
        <v>0</v>
      </c>
    </row>
    <row r="36" spans="1:3" hidden="1">
      <c r="A36" s="20">
        <v>2009</v>
      </c>
      <c r="B36" s="26" t="s">
        <v>101</v>
      </c>
      <c r="C36" s="286">
        <v>0</v>
      </c>
    </row>
    <row r="37" spans="1:3" ht="21.75" hidden="1">
      <c r="A37" s="20">
        <v>2010</v>
      </c>
      <c r="B37" s="27" t="s">
        <v>102</v>
      </c>
      <c r="C37" s="286">
        <v>0</v>
      </c>
    </row>
    <row r="38" spans="1:3" hidden="1">
      <c r="A38" s="20">
        <v>2011</v>
      </c>
      <c r="B38" s="26" t="s">
        <v>103</v>
      </c>
      <c r="C38" s="286">
        <f>'POA-06'!D25</f>
        <v>0</v>
      </c>
    </row>
    <row r="39" spans="1:3" ht="21.75" hidden="1">
      <c r="A39" s="20">
        <v>2012</v>
      </c>
      <c r="B39" s="27" t="s">
        <v>104</v>
      </c>
      <c r="C39" s="286">
        <f>'POA-06'!D26</f>
        <v>0</v>
      </c>
    </row>
    <row r="40" spans="1:3" hidden="1">
      <c r="A40" s="20">
        <v>2013</v>
      </c>
      <c r="B40" s="26" t="s">
        <v>105</v>
      </c>
      <c r="C40" s="286">
        <f>'POA-06'!D24</f>
        <v>0</v>
      </c>
    </row>
    <row r="41" spans="1:3" hidden="1">
      <c r="A41" s="20">
        <v>2014</v>
      </c>
      <c r="B41" s="26" t="s">
        <v>106</v>
      </c>
      <c r="C41" s="286">
        <v>0</v>
      </c>
    </row>
    <row r="42" spans="1:3" hidden="1">
      <c r="A42" s="20">
        <v>2015</v>
      </c>
      <c r="B42" s="26" t="s">
        <v>107</v>
      </c>
      <c r="C42" s="286">
        <f>'POA-06'!D29</f>
        <v>0</v>
      </c>
    </row>
    <row r="43" spans="1:3" hidden="1">
      <c r="A43" s="20" t="s">
        <v>108</v>
      </c>
      <c r="B43" s="26" t="s">
        <v>109</v>
      </c>
      <c r="C43" s="285"/>
    </row>
    <row r="44" spans="1:3" ht="18" customHeight="1">
      <c r="A44" s="20" t="s">
        <v>110</v>
      </c>
      <c r="B44" s="26" t="s">
        <v>111</v>
      </c>
      <c r="C44" s="285"/>
    </row>
    <row r="45" spans="1:3" ht="15.75" customHeight="1">
      <c r="A45" s="20">
        <v>2016</v>
      </c>
      <c r="B45" s="26" t="s">
        <v>112</v>
      </c>
      <c r="C45" s="285">
        <f>'POA-06'!D30</f>
        <v>0</v>
      </c>
    </row>
    <row r="46" spans="1:3" ht="12.75" customHeight="1">
      <c r="A46" s="20">
        <v>2017</v>
      </c>
      <c r="B46" s="26" t="s">
        <v>113</v>
      </c>
      <c r="C46" s="285">
        <v>0</v>
      </c>
    </row>
    <row r="47" spans="1:3" ht="12" customHeight="1">
      <c r="A47" s="22">
        <v>3000</v>
      </c>
      <c r="B47" s="26" t="s">
        <v>114</v>
      </c>
      <c r="C47" s="287">
        <v>0</v>
      </c>
    </row>
    <row r="48" spans="1:3" ht="16.5" customHeight="1">
      <c r="A48" s="22">
        <v>5000</v>
      </c>
      <c r="B48" s="26" t="s">
        <v>161</v>
      </c>
      <c r="C48" s="285">
        <f>+'POA-05'!C31</f>
        <v>12002615</v>
      </c>
    </row>
    <row r="49" spans="1:3" ht="15" customHeight="1">
      <c r="A49" s="22"/>
      <c r="B49" s="20"/>
      <c r="C49" s="288">
        <f>+C13+C16+C44+C45+C46+C47+C48</f>
        <v>53698334.999999598</v>
      </c>
    </row>
    <row r="50" spans="1:3" hidden="1">
      <c r="A50" s="22">
        <v>7000</v>
      </c>
      <c r="B50" s="20" t="s">
        <v>118</v>
      </c>
      <c r="C50" s="23">
        <v>0</v>
      </c>
    </row>
    <row r="51" spans="1:3" hidden="1">
      <c r="A51" s="22"/>
      <c r="B51" s="22" t="s">
        <v>31</v>
      </c>
      <c r="C51" s="23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2013-02-22T14:17:36Z</cp:lastPrinted>
  <dcterms:created xsi:type="dcterms:W3CDTF">2004-12-29T19:49:42Z</dcterms:created>
  <dcterms:modified xsi:type="dcterms:W3CDTF">2013-02-22T15:07:13Z</dcterms:modified>
</cp:coreProperties>
</file>