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externalReferences>
    <externalReference r:id="rId10"/>
  </externalReferences>
  <definedNames>
    <definedName name="_xlnm.Print_Area" localSheetId="0">'POA-01'!$A$1:$J$24</definedName>
    <definedName name="_xlnm.Print_Area" localSheetId="4">'POA-05'!$A$1:$I$31</definedName>
    <definedName name="_xlnm.Print_Area" localSheetId="6">'POA-07'!$A$1:$P$52</definedName>
    <definedName name="_xlnm.Print_Titles" localSheetId="0">'POA-01'!$1:$15</definedName>
    <definedName name="_xlnm.Print_Titles" localSheetId="4">'POA-05'!$1:$16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K49" i="14"/>
  <c r="C33" i="1"/>
  <c r="R51" i="14"/>
  <c r="R50"/>
  <c r="R49"/>
  <c r="Q52"/>
  <c r="P52"/>
  <c r="C32" i="1" s="1"/>
  <c r="O52" i="14"/>
  <c r="C31" i="1" s="1"/>
  <c r="R48" i="14"/>
  <c r="R47"/>
  <c r="R46"/>
  <c r="R45"/>
  <c r="R44"/>
  <c r="R43"/>
  <c r="E42"/>
  <c r="R42" s="1"/>
  <c r="R41"/>
  <c r="R40"/>
  <c r="R39"/>
  <c r="R38"/>
  <c r="R37"/>
  <c r="R36"/>
  <c r="R35"/>
  <c r="R34"/>
  <c r="R33"/>
  <c r="R32"/>
  <c r="R31"/>
  <c r="N30"/>
  <c r="M30"/>
  <c r="M16" s="1"/>
  <c r="L30"/>
  <c r="K30"/>
  <c r="K16" s="1"/>
  <c r="J30"/>
  <c r="I30"/>
  <c r="I16" s="1"/>
  <c r="H30"/>
  <c r="G30"/>
  <c r="G16" s="1"/>
  <c r="F30"/>
  <c r="E30"/>
  <c r="D30"/>
  <c r="C30"/>
  <c r="R30" s="1"/>
  <c r="R29"/>
  <c r="R28"/>
  <c r="R27"/>
  <c r="R26"/>
  <c r="R25"/>
  <c r="R24"/>
  <c r="R23"/>
  <c r="R22"/>
  <c r="R21"/>
  <c r="R20"/>
  <c r="R19"/>
  <c r="R18"/>
  <c r="R17"/>
  <c r="N16"/>
  <c r="L16"/>
  <c r="J16"/>
  <c r="H16"/>
  <c r="F16"/>
  <c r="E16"/>
  <c r="D16"/>
  <c r="D52" s="1"/>
  <c r="C17" i="1" s="1"/>
  <c r="C16" i="14"/>
  <c r="R15"/>
  <c r="N13"/>
  <c r="N52" s="1"/>
  <c r="C29" i="1" s="1"/>
  <c r="M13" i="14"/>
  <c r="L13"/>
  <c r="K13"/>
  <c r="J13"/>
  <c r="J52" s="1"/>
  <c r="C24" i="1" s="1"/>
  <c r="I13" i="14"/>
  <c r="H13"/>
  <c r="G13"/>
  <c r="E13"/>
  <c r="E52"/>
  <c r="C18" i="1" s="1"/>
  <c r="D13" i="14"/>
  <c r="C13"/>
  <c r="C35" i="4"/>
  <c r="C32"/>
  <c r="P51"/>
  <c r="P50"/>
  <c r="P47"/>
  <c r="P46"/>
  <c r="P45"/>
  <c r="C45"/>
  <c r="P44"/>
  <c r="P43"/>
  <c r="P42"/>
  <c r="P41"/>
  <c r="C41"/>
  <c r="P40"/>
  <c r="P39"/>
  <c r="C39"/>
  <c r="P38"/>
  <c r="P37"/>
  <c r="C37"/>
  <c r="P36"/>
  <c r="C36"/>
  <c r="D35"/>
  <c r="P35" s="1"/>
  <c r="P34"/>
  <c r="P33"/>
  <c r="D32"/>
  <c r="P31"/>
  <c r="O30"/>
  <c r="N30"/>
  <c r="N16" s="1"/>
  <c r="M30"/>
  <c r="L30"/>
  <c r="L16" s="1"/>
  <c r="K30"/>
  <c r="J30"/>
  <c r="J16" s="1"/>
  <c r="I30"/>
  <c r="H30"/>
  <c r="H16" s="1"/>
  <c r="G30"/>
  <c r="F30"/>
  <c r="F16" s="1"/>
  <c r="E30"/>
  <c r="C30"/>
  <c r="C16" s="1"/>
  <c r="C16" i="11" s="1"/>
  <c r="P29" i="4"/>
  <c r="P28"/>
  <c r="P27"/>
  <c r="C27"/>
  <c r="P26"/>
  <c r="P25"/>
  <c r="P24"/>
  <c r="P23"/>
  <c r="C23"/>
  <c r="P22"/>
  <c r="C22"/>
  <c r="P21"/>
  <c r="P20"/>
  <c r="P19"/>
  <c r="E18"/>
  <c r="P18"/>
  <c r="P17"/>
  <c r="O16"/>
  <c r="M16"/>
  <c r="K16"/>
  <c r="I16"/>
  <c r="G16"/>
  <c r="E16"/>
  <c r="P15"/>
  <c r="P14"/>
  <c r="O13"/>
  <c r="N13"/>
  <c r="M13"/>
  <c r="L13"/>
  <c r="K13"/>
  <c r="J13"/>
  <c r="I13"/>
  <c r="H13"/>
  <c r="G13"/>
  <c r="F13"/>
  <c r="E13"/>
  <c r="D13"/>
  <c r="E9" i="5"/>
  <c r="C9"/>
  <c r="D29"/>
  <c r="D16"/>
  <c r="C9" i="6"/>
  <c r="C28"/>
  <c r="C32" s="1"/>
  <c r="C48" i="4" s="1"/>
  <c r="K48" s="1"/>
  <c r="C22" i="6"/>
  <c r="C9" i="7"/>
  <c r="C9" i="8"/>
  <c r="I23" i="9"/>
  <c r="J23" s="1"/>
  <c r="J22"/>
  <c r="J21"/>
  <c r="J18"/>
  <c r="P32" i="4"/>
  <c r="D30"/>
  <c r="P13"/>
  <c r="I28" i="8"/>
  <c r="J9"/>
  <c r="J19" i="9"/>
  <c r="J9"/>
  <c r="I25" i="8"/>
  <c r="I26"/>
  <c r="I27"/>
  <c r="C11" i="9"/>
  <c r="C11" i="6"/>
  <c r="C14" i="11"/>
  <c r="C15"/>
  <c r="I19" i="8"/>
  <c r="I20"/>
  <c r="I21"/>
  <c r="I22"/>
  <c r="I23"/>
  <c r="I24"/>
  <c r="I29"/>
  <c r="H24" i="7"/>
  <c r="C39" i="11"/>
  <c r="C38"/>
  <c r="C45"/>
  <c r="C42"/>
  <c r="C23"/>
  <c r="C22"/>
  <c r="C35"/>
  <c r="C40"/>
  <c r="C12" i="8"/>
  <c r="C11" i="7"/>
  <c r="C11" i="5"/>
  <c r="C17" i="11"/>
  <c r="C34"/>
  <c r="C30"/>
  <c r="C18"/>
  <c r="E48" i="4" l="1"/>
  <c r="H48"/>
  <c r="H52" s="1"/>
  <c r="J48"/>
  <c r="O48"/>
  <c r="F48"/>
  <c r="I48"/>
  <c r="J20" i="9"/>
  <c r="M52" i="14"/>
  <c r="C28" i="1" s="1"/>
  <c r="L52" i="14"/>
  <c r="C26" i="1" s="1"/>
  <c r="K52" i="14"/>
  <c r="C25" i="1" s="1"/>
  <c r="I52" i="14"/>
  <c r="C23" i="1" s="1"/>
  <c r="H52" i="14"/>
  <c r="C22" i="1" s="1"/>
  <c r="G52" i="14"/>
  <c r="C21" i="1" s="1"/>
  <c r="R16" i="14"/>
  <c r="C52"/>
  <c r="C16" i="1" s="1"/>
  <c r="O52" i="4"/>
  <c r="N52"/>
  <c r="L52"/>
  <c r="K52"/>
  <c r="P30"/>
  <c r="D16"/>
  <c r="J29" i="9"/>
  <c r="J25"/>
  <c r="C15" i="4" s="1"/>
  <c r="F14" i="14"/>
  <c r="C14" i="4"/>
  <c r="C13" s="1"/>
  <c r="C33" i="6"/>
  <c r="C48" i="11" s="1"/>
  <c r="C49" i="4"/>
  <c r="P16"/>
  <c r="D52"/>
  <c r="M49" l="1"/>
  <c r="M52" s="1"/>
  <c r="I49"/>
  <c r="F49"/>
  <c r="F52" s="1"/>
  <c r="J49"/>
  <c r="G49"/>
  <c r="G52" s="1"/>
  <c r="E49"/>
  <c r="I52"/>
  <c r="J52"/>
  <c r="P48"/>
  <c r="C52"/>
  <c r="C13" i="11"/>
  <c r="R14" i="14"/>
  <c r="R13" s="1"/>
  <c r="F13"/>
  <c r="F52" s="1"/>
  <c r="J27" i="9"/>
  <c r="P49" i="4" l="1"/>
  <c r="P52" s="1"/>
  <c r="E52"/>
  <c r="R52" i="14"/>
  <c r="C20" i="1"/>
  <c r="C35" s="1"/>
  <c r="C12" s="1"/>
  <c r="C49" i="11"/>
  <c r="C51" s="1"/>
  <c r="R53" i="14" l="1"/>
  <c r="C10" i="1"/>
  <c r="D10" i="9" s="1"/>
  <c r="D12" s="1"/>
  <c r="C12" i="6"/>
  <c r="C12" i="5"/>
  <c r="C10" s="1"/>
  <c r="C13" i="8"/>
  <c r="C11" s="1"/>
  <c r="C10" i="7" l="1"/>
  <c r="C12" s="1"/>
  <c r="C10" i="6"/>
  <c r="C34"/>
</calcChain>
</file>

<file path=xl/sharedStrings.xml><?xml version="1.0" encoding="utf-8"?>
<sst xmlns="http://schemas.openxmlformats.org/spreadsheetml/2006/main" count="557" uniqueCount="266">
  <si>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</si>
  <si>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</si>
  <si>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</si>
  <si>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</si>
  <si>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</si>
  <si>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</si>
  <si>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</si>
  <si>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</si>
  <si>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</si>
  <si>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</si>
  <si>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</si>
  <si>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</si>
  <si>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</si>
  <si>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</si>
  <si>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</si>
  <si>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</si>
  <si>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</si>
  <si>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</si>
  <si>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</si>
  <si>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</si>
  <si>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</si>
  <si>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</si>
  <si>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</si>
  <si>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</si>
  <si>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</si>
  <si>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</si>
  <si>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</si>
  <si>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</si>
  <si>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</si>
  <si>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</si>
  <si>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</si>
  <si>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</si>
  <si>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</si>
  <si>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</si>
  <si>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</si>
  <si>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</si>
  <si>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</si>
  <si>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</si>
  <si>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</si>
  <si>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</si>
  <si>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</si>
  <si>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</si>
  <si>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</si>
  <si>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</si>
  <si>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</si>
  <si>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</si>
  <si>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</si>
  <si>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</si>
  <si>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</si>
  <si>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</si>
  <si>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</si>
  <si>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</si>
  <si>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</si>
  <si>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</si>
  <si>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</si>
  <si>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</si>
  <si>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</si>
  <si>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</si>
  <si>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</si>
  <si>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</si>
  <si>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</si>
  <si>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</si>
  <si>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</si>
  <si>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</si>
  <si>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</si>
  <si>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</si>
  <si>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</si>
  <si>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</si>
  <si>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</si>
  <si>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</si>
  <si>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</si>
  <si>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</si>
  <si>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</si>
  <si>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</si>
  <si>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</si>
  <si>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</si>
  <si>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</si>
  <si>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</si>
  <si>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</si>
  <si>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</si>
  <si>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</si>
  <si>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</si>
  <si>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</si>
  <si>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</si>
  <si>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</si>
  <si>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</si>
  <si>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</si>
  <si>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</si>
  <si>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</si>
  <si>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</si>
  <si>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</si>
  <si>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</si>
  <si>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</si>
  <si>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</si>
  <si>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</si>
  <si>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</si>
  <si>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</si>
  <si>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</si>
  <si>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</si>
  <si>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</si>
  <si>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</si>
  <si>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</si>
  <si>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</si>
  <si>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</si>
  <si>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</si>
  <si>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</si>
  <si>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</si>
  <si>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</si>
  <si>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</si>
  <si>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</si>
  <si>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</si>
  <si>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</si>
  <si>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</si>
  <si>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</si>
  <si>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</si>
  <si>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</si>
  <si>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</si>
  <si>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</si>
  <si>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</si>
  <si>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</si>
  <si>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</si>
  <si>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</si>
  <si>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</si>
  <si>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</si>
  <si>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</si>
  <si>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</si>
  <si>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</si>
  <si>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</si>
  <si>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</si>
  <si>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</si>
  <si>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</si>
  <si>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</si>
  <si>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</si>
  <si>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</si>
  <si>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</si>
  <si>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</si>
  <si>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</si>
  <si>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</si>
  <si>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</si>
  <si>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</si>
  <si>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</si>
  <si>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</si>
  <si>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</si>
  <si>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</si>
  <si>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</si>
  <si>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</si>
  <si>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</si>
  <si>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</si>
  <si>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</si>
  <si>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</si>
  <si>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</si>
  <si>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</si>
  <si>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</si>
  <si>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</si>
  <si>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</si>
  <si>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</si>
  <si>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</si>
  <si>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</si>
  <si>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</si>
  <si>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</si>
  <si>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</si>
  <si>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</si>
  <si>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</si>
  <si>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</si>
  <si>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</si>
  <si>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</si>
  <si>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</si>
  <si>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</si>
  <si>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</si>
  <si>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</si>
  <si>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</si>
  <si>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</si>
  <si>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</si>
  <si>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</si>
  <si>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</si>
  <si>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</si>
  <si>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>SECCION: I</t>
  </si>
  <si>
    <t>FORTALECIMIENTO AL ORDENAMIENTO AMBIENTAL Y TERRITORIAL</t>
  </si>
  <si>
    <t>Apoyar en la  formulación e implementación del sistema de gesión ambiemtal municipal - SIGAM</t>
  </si>
  <si>
    <t>Municipios del departamento de la Guajira</t>
  </si>
  <si>
    <t xml:space="preserve">Número de Municipios con apoyo en formulación e implementación de SIGAM   </t>
  </si>
  <si>
    <t>Edmundo Pimienta</t>
  </si>
  <si>
    <t>Apoyo de municipios con seguimiento Revisión y Ajuste de los POT</t>
  </si>
  <si>
    <t xml:space="preserve">Número de municipios con  POT con seguimiento Revisión y Ajuste </t>
  </si>
  <si>
    <t>Apoyo a los municipios en la gestion para la recuperación de espacio publico de interés ambiental</t>
  </si>
  <si>
    <t>Número de Municipios apoyados en la gestión para la recuperación del espacio público de interés ambiental.</t>
  </si>
  <si>
    <t>Municipios apoyados en la gestión de proyectos de atención integral de barrios</t>
  </si>
  <si>
    <t>Proyecto Piloto como modelo de Macanismo de Desarrollo Límpio</t>
  </si>
  <si>
    <t xml:space="preserve">RIOHACHA, </t>
  </si>
  <si>
    <t>Proyectos pilotos como modelos para la implementación de mecanismos de desarrollo limpio</t>
  </si>
  <si>
    <t xml:space="preserve"> Emiro Bohorquez C.   </t>
  </si>
  <si>
    <t>Fortaler técnicamente a los Entes territoriales en capacitación para la inclusión e implementación del componente ambiental para los Planes de Desarrollo</t>
  </si>
  <si>
    <t>Municipio con el componente ambiental incluidos en sus planes de Desarrollo</t>
  </si>
  <si>
    <t>Emiro Bohorquez C.</t>
  </si>
  <si>
    <t>Número de municipio asesorados por la CAR en formulación en la formulación de Planes de prevensión y mitigación de Desastres Naturales</t>
  </si>
  <si>
    <t>Ampliación de la Red de monitoreo y Alerta Temprana para la zona del sur del departamento de La Guajira</t>
  </si>
  <si>
    <t>Sur de La Guajira</t>
  </si>
  <si>
    <t>No de estaciones hidrometereológicas adaptadas al Sistema Telemétrico para adquisición de datos regionales</t>
  </si>
  <si>
    <t>Diseño y elboración de cartillas sobre bases ambientales con énfasis en Riesgo</t>
  </si>
  <si>
    <t>Numero de cartillas sobre bases ambientales con énfasis en riesgos por municipios</t>
  </si>
  <si>
    <t>Operación y mantenimiento del Sistema de Alerta Temprana contra eventos meteorológicos extremos</t>
  </si>
  <si>
    <t>Población beneficiada por sistemas de alerta temprana en deslizamientos e inundaciones</t>
  </si>
  <si>
    <t>Elder Palacio</t>
  </si>
  <si>
    <t>Apoyo a los municipios para la inclusión del riesgo en los POT</t>
  </si>
  <si>
    <t>Número de Municipios con inclusión del riesgo en sus POT a partir de los determinantes ambientales generados por la CAR</t>
  </si>
  <si>
    <t>Talleres y recorridos realizados para la conformación de bases ambientales con énfasis en riesgo</t>
  </si>
  <si>
    <t xml:space="preserve"> Emiro Bohorquez C.    </t>
  </si>
  <si>
    <t>Implementación de convenios que impulsen actividades de adaptación y mitigación al fenómeno de cambio climático</t>
  </si>
  <si>
    <t>Número de convenios implementados que impulsen actividades de adaptación y mitigación al fenómeno de cambio climático</t>
  </si>
  <si>
    <t>Eliumat Maza Samper</t>
  </si>
  <si>
    <t>Elaboración de estudios sobre efectos del cambio climático sobre comunidades y/o ecosistemas en jurisdicción del departamento de la Guajira</t>
  </si>
  <si>
    <t>Número de estudios elaborados sobre efectos del cambio climático sobre comunidades y/o ecosistemas en jurisdicción del departamento de la Guajira</t>
  </si>
  <si>
    <t>Numero de hectáreas involucradas en la elaboración de una línea base para implementación de proyectos de mecanismos de desarrollo limpio</t>
  </si>
  <si>
    <t>Talleres para fortalecimiento a sectores productivos/comunidad vulnerable a los efectos del cambio climático</t>
  </si>
  <si>
    <t>Número de Talleres realizados</t>
  </si>
  <si>
    <t>Encuentro de saberes con generación de material divulgativo en temas de adaptación a los efectos del cambio climático</t>
  </si>
  <si>
    <t>Encuentros realizados</t>
  </si>
  <si>
    <t>Evaluación del riesgo ecológico en municipios costeros</t>
  </si>
  <si>
    <t>Municipios evaluados</t>
  </si>
  <si>
    <t>Hugo Vargas</t>
  </si>
  <si>
    <t>Tècnico ambiental</t>
  </si>
  <si>
    <t>Brindar soporte tècnico en la implementaciòn del proyecto de Mecanismo de Desarrollo Limpio y apoyo a la implementaciòn del Sistema de Gestiòn Ambiental</t>
  </si>
  <si>
    <t>Emiro Bohorquez Correa</t>
  </si>
  <si>
    <t>Pofesional Especializado</t>
  </si>
  <si>
    <t>Coordinar las actividades de asesorìas y apoyo a los municipios en la gestiòn para la recuperaciòn del espacio pùblico; la formulaciòn de los Planes de Prevensiòn y Mitigaciòn de Desastres Naturales y la inclusiòn de la gestiòn del riesgo en los POT.</t>
  </si>
  <si>
    <t>Edmundo Pimienta Gonzalez</t>
  </si>
  <si>
    <t>Profesional Especializado</t>
  </si>
  <si>
    <t>Coordinar las actividades de asesorìas y apoyo a los municipios en la formulaciòn e implementaciòn de los SIGAM, al seguimiento, Revisiòn y Ajuste de los POT y al Ordenamiento Territorial y la Planificaciòn Ambiental</t>
  </si>
  <si>
    <t>Elde Palacio Hoyos</t>
  </si>
  <si>
    <t>Tècnico Operativo</t>
  </si>
  <si>
    <t>Brindar soporte tècnico y apoyo en la operaciòn y mantenimiento del Sistema de Alerta Temprana</t>
  </si>
  <si>
    <t>Ampliar la Red de monitoreo y Alerta Temprana para la zona del sur del departamento de La Guajira</t>
  </si>
  <si>
    <t>Proyecto piloto de adaptación al fenómeno de cambio climático</t>
  </si>
  <si>
    <t>Operar y mantener el Sistema de Alerta Temprana contra eventos meteorológicos extremos</t>
  </si>
  <si>
    <t>SUBTOTAL</t>
  </si>
  <si>
    <t>Proyecto Piloto como modelo de Macanismo de Desarrollo Límpio (mantenimiento)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</si>
  <si>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</si>
  <si>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</si>
  <si>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</si>
  <si>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</si>
  <si>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</si>
  <si>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</si>
  <si>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</si>
  <si>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</si>
  <si>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</si>
  <si>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</si>
  <si>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</si>
  <si>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</si>
  <si>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</si>
  <si>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Imprevistos</t>
  </si>
  <si>
    <t>ACTIV 7</t>
  </si>
  <si>
    <t>ACTIV 8</t>
  </si>
  <si>
    <t>ACTIV 9</t>
  </si>
  <si>
    <t>ACTIV 10</t>
  </si>
  <si>
    <t>ACTIV 11</t>
  </si>
  <si>
    <t>ACTIV 12</t>
  </si>
  <si>
    <t>ACTIV 13</t>
  </si>
  <si>
    <t>ACTIV 14</t>
  </si>
  <si>
    <t>ACTIV 15</t>
  </si>
  <si>
    <t>PLAN OPERATIVO ANUAL DE INVERSIONES       2012</t>
  </si>
  <si>
    <t>Página: 1 de 2</t>
  </si>
  <si>
    <t>PLAN OPERATIVO ANUAL DE INVERSIONES      2012</t>
  </si>
  <si>
    <t>Fortalecimiento al Ordenamiento ambiental y Territorial</t>
  </si>
  <si>
    <t>430-900-1</t>
  </si>
  <si>
    <t>RUBRO</t>
  </si>
  <si>
    <t>Asesoría y Apoyo a los municipio en la formulación de Planes de prevención y mitigación de Desastres Naturales</t>
  </si>
</sst>
</file>

<file path=xl/styles.xml><?xml version="1.0" encoding="utf-8"?>
<styleSheet xmlns="http://schemas.openxmlformats.org/spreadsheetml/2006/main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[$-C0A]mmmm\-yy;@"/>
  </numFmts>
  <fonts count="46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9"/>
      <color indexed="58"/>
      <name val="Arial Narrow"/>
      <family val="2"/>
    </font>
    <font>
      <sz val="11"/>
      <color indexed="58"/>
      <name val="Arial Narrow"/>
      <family val="2"/>
    </font>
    <font>
      <sz val="9"/>
      <color indexed="8"/>
      <name val="Arial Narrow"/>
      <family val="2"/>
    </font>
    <font>
      <sz val="8"/>
      <color indexed="58"/>
      <name val="Arial Narrow"/>
      <family val="2"/>
    </font>
    <font>
      <b/>
      <sz val="9"/>
      <color indexed="58"/>
      <name val="Arial Narrow"/>
      <family val="2"/>
    </font>
    <font>
      <b/>
      <sz val="8"/>
      <color indexed="58"/>
      <name val="Arial Narrow"/>
      <family val="2"/>
    </font>
    <font>
      <sz val="11"/>
      <color theme="1"/>
      <name val="Calibri"/>
      <family val="2"/>
      <scheme val="minor"/>
    </font>
    <font>
      <sz val="10"/>
      <color indexed="58"/>
      <name val="Arial Narrow"/>
      <family val="2"/>
    </font>
    <font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3" fillId="0" borderId="0"/>
  </cellStyleXfs>
  <cellXfs count="44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</xf>
    <xf numFmtId="37" fontId="15" fillId="0" borderId="0" xfId="0" applyNumberFormat="1" applyFont="1" applyProtection="1"/>
    <xf numFmtId="0" fontId="15" fillId="0" borderId="0" xfId="0" applyFont="1" applyProtection="1"/>
    <xf numFmtId="168" fontId="15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37" fontId="14" fillId="0" borderId="0" xfId="0" applyNumberFormat="1" applyFont="1"/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7" fillId="0" borderId="0" xfId="0" applyNumberFormat="1" applyFont="1" applyFill="1"/>
    <xf numFmtId="0" fontId="16" fillId="0" borderId="0" xfId="0" applyFont="1" applyAlignment="1"/>
    <xf numFmtId="0" fontId="20" fillId="0" borderId="0" xfId="0" applyFont="1" applyAlignment="1"/>
    <xf numFmtId="0" fontId="20" fillId="0" borderId="0" xfId="0" applyFont="1"/>
    <xf numFmtId="164" fontId="21" fillId="0" borderId="0" xfId="0" applyNumberFormat="1" applyFont="1" applyAlignment="1">
      <alignment vertical="justify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top" wrapText="1"/>
    </xf>
    <xf numFmtId="0" fontId="24" fillId="0" borderId="0" xfId="0" applyFont="1" applyAlignment="1">
      <alignment horizontal="center" vertical="justify"/>
    </xf>
    <xf numFmtId="0" fontId="23" fillId="0" borderId="0" xfId="0" applyFont="1" applyAlignment="1">
      <alignment horizontal="left" vertical="top"/>
    </xf>
    <xf numFmtId="0" fontId="23" fillId="0" borderId="0" xfId="0" applyFont="1" applyAlignment="1"/>
    <xf numFmtId="0" fontId="23" fillId="0" borderId="0" xfId="0" applyFont="1"/>
    <xf numFmtId="167" fontId="24" fillId="0" borderId="0" xfId="0" applyNumberFormat="1" applyFont="1" applyAlignment="1">
      <alignment horizontal="right" vertical="justify"/>
    </xf>
    <xf numFmtId="164" fontId="24" fillId="0" borderId="0" xfId="0" applyNumberFormat="1" applyFont="1" applyAlignment="1">
      <alignment vertical="justify"/>
    </xf>
    <xf numFmtId="0" fontId="24" fillId="0" borderId="0" xfId="0" applyFont="1" applyAlignment="1">
      <alignment horizontal="left" vertical="justify"/>
    </xf>
    <xf numFmtId="165" fontId="24" fillId="0" borderId="0" xfId="2" applyFont="1" applyAlignment="1">
      <alignment horizontal="right" vertical="justify"/>
    </xf>
    <xf numFmtId="166" fontId="24" fillId="0" borderId="0" xfId="1" applyFont="1" applyAlignment="1">
      <alignment vertical="justify"/>
    </xf>
    <xf numFmtId="165" fontId="24" fillId="0" borderId="0" xfId="2" applyFont="1" applyAlignment="1">
      <alignment vertical="justify"/>
    </xf>
    <xf numFmtId="0" fontId="0" fillId="0" borderId="0" xfId="0" applyBorder="1" applyAlignment="1"/>
    <xf numFmtId="0" fontId="25" fillId="0" borderId="0" xfId="0" applyFont="1" applyBorder="1" applyAlignment="1"/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left" vertical="justify"/>
    </xf>
    <xf numFmtId="0" fontId="1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7" fillId="0" borderId="0" xfId="0" applyFont="1" applyAlignment="1">
      <alignment horizontal="left" vertical="justify"/>
    </xf>
    <xf numFmtId="0" fontId="28" fillId="0" borderId="0" xfId="0" applyFont="1"/>
    <xf numFmtId="0" fontId="28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8" fillId="3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3" fontId="28" fillId="0" borderId="1" xfId="0" applyNumberFormat="1" applyFont="1" applyBorder="1" applyAlignment="1">
      <alignment horizontal="right" vertical="top" wrapText="1"/>
    </xf>
    <xf numFmtId="166" fontId="22" fillId="0" borderId="2" xfId="1" applyFont="1" applyBorder="1" applyAlignment="1">
      <alignment horizontal="right" vertical="top" wrapText="1"/>
    </xf>
    <xf numFmtId="166" fontId="22" fillId="0" borderId="1" xfId="1" applyFont="1" applyBorder="1" applyAlignment="1">
      <alignment horizontal="right" vertical="top" wrapText="1"/>
    </xf>
    <xf numFmtId="166" fontId="28" fillId="0" borderId="1" xfId="1" applyFont="1" applyBorder="1" applyAlignment="1">
      <alignment horizontal="right" vertical="top" wrapText="1"/>
    </xf>
    <xf numFmtId="0" fontId="22" fillId="0" borderId="0" xfId="0" applyFont="1"/>
    <xf numFmtId="0" fontId="28" fillId="0" borderId="0" xfId="0" applyFont="1" applyAlignment="1"/>
    <xf numFmtId="0" fontId="28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3" fontId="28" fillId="3" borderId="5" xfId="0" applyNumberFormat="1" applyFont="1" applyFill="1" applyBorder="1" applyAlignment="1">
      <alignment horizontal="center" vertical="center" wrapText="1"/>
    </xf>
    <xf numFmtId="3" fontId="28" fillId="3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/>
    </xf>
    <xf numFmtId="169" fontId="20" fillId="0" borderId="1" xfId="1" applyNumberFormat="1" applyFont="1" applyFill="1" applyBorder="1" applyAlignment="1">
      <alignment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169" fontId="20" fillId="0" borderId="1" xfId="1" applyNumberFormat="1" applyFont="1" applyFill="1" applyBorder="1" applyAlignment="1">
      <alignment horizontal="right" vertical="center" wrapText="1"/>
    </xf>
    <xf numFmtId="169" fontId="20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0" fontId="30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/>
    </xf>
    <xf numFmtId="0" fontId="33" fillId="0" borderId="0" xfId="0" applyFont="1" applyAlignment="1">
      <alignment horizontal="left" vertical="justify"/>
    </xf>
    <xf numFmtId="3" fontId="26" fillId="0" borderId="0" xfId="0" quotePrefix="1" applyNumberFormat="1" applyFont="1" applyAlignment="1">
      <alignment horizontal="left"/>
    </xf>
    <xf numFmtId="3" fontId="26" fillId="0" borderId="0" xfId="0" applyNumberFormat="1" applyFont="1"/>
    <xf numFmtId="3" fontId="26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0" borderId="2" xfId="0" applyNumberFormat="1" applyFont="1" applyBorder="1"/>
    <xf numFmtId="166" fontId="32" fillId="0" borderId="1" xfId="1" applyFont="1" applyBorder="1" applyAlignment="1">
      <alignment horizontal="right"/>
    </xf>
    <xf numFmtId="3" fontId="26" fillId="0" borderId="1" xfId="0" applyNumberFormat="1" applyFont="1" applyBorder="1"/>
    <xf numFmtId="166" fontId="26" fillId="0" borderId="1" xfId="1" applyFont="1" applyBorder="1" applyAlignment="1">
      <alignment horizontal="right"/>
    </xf>
    <xf numFmtId="3" fontId="32" fillId="0" borderId="1" xfId="0" applyNumberFormat="1" applyFont="1" applyBorder="1"/>
    <xf numFmtId="3" fontId="32" fillId="2" borderId="1" xfId="0" applyNumberFormat="1" applyFont="1" applyFill="1" applyBorder="1"/>
    <xf numFmtId="166" fontId="14" fillId="0" borderId="0" xfId="0" applyNumberFormat="1" applyFont="1"/>
    <xf numFmtId="0" fontId="24" fillId="0" borderId="0" xfId="0" applyFont="1" applyAlignment="1">
      <alignment horizontal="left" vertical="top"/>
    </xf>
    <xf numFmtId="3" fontId="26" fillId="0" borderId="2" xfId="0" applyNumberFormat="1" applyFont="1" applyBorder="1" applyAlignment="1">
      <alignment horizontal="justify" vertical="top"/>
    </xf>
    <xf numFmtId="3" fontId="26" fillId="0" borderId="1" xfId="0" applyNumberFormat="1" applyFont="1" applyBorder="1" applyAlignment="1">
      <alignment horizontal="justify" vertical="top"/>
    </xf>
    <xf numFmtId="3" fontId="34" fillId="0" borderId="1" xfId="0" applyNumberFormat="1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167" fontId="28" fillId="0" borderId="0" xfId="0" applyNumberFormat="1" applyFont="1" applyBorder="1" applyAlignment="1">
      <alignment vertical="justify"/>
    </xf>
    <xf numFmtId="166" fontId="6" fillId="0" borderId="0" xfId="0" applyNumberFormat="1" applyFont="1"/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28" fillId="0" borderId="8" xfId="0" applyFont="1" applyBorder="1" applyAlignment="1">
      <alignment horizontal="left"/>
    </xf>
    <xf numFmtId="0" fontId="28" fillId="0" borderId="8" xfId="0" applyFont="1" applyBorder="1" applyAlignment="1"/>
    <xf numFmtId="166" fontId="21" fillId="0" borderId="0" xfId="1" applyFont="1" applyAlignment="1">
      <alignment horizontal="right" vertical="justify"/>
    </xf>
    <xf numFmtId="166" fontId="21" fillId="0" borderId="0" xfId="1" applyFont="1" applyAlignment="1">
      <alignment vertical="justify"/>
    </xf>
    <xf numFmtId="0" fontId="12" fillId="3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4" fillId="0" borderId="8" xfId="0" applyFont="1" applyBorder="1" applyAlignment="1">
      <alignment wrapText="1"/>
    </xf>
    <xf numFmtId="0" fontId="24" fillId="0" borderId="8" xfId="0" applyFont="1" applyBorder="1" applyAlignment="1"/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166" fontId="28" fillId="0" borderId="0" xfId="1" applyFont="1" applyBorder="1" applyAlignment="1">
      <alignment horizontal="left"/>
    </xf>
    <xf numFmtId="165" fontId="28" fillId="0" borderId="0" xfId="2" applyFont="1" applyBorder="1" applyAlignment="1">
      <alignment horizontal="right" vertical="justify"/>
    </xf>
    <xf numFmtId="165" fontId="28" fillId="0" borderId="0" xfId="2" applyFont="1" applyBorder="1" applyAlignment="1">
      <alignment vertical="justify"/>
    </xf>
    <xf numFmtId="0" fontId="28" fillId="0" borderId="0" xfId="0" applyFont="1" applyBorder="1" applyAlignment="1">
      <alignment vertical="justify"/>
    </xf>
    <xf numFmtId="166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vertical="justify"/>
    </xf>
    <xf numFmtId="0" fontId="28" fillId="0" borderId="9" xfId="0" applyFont="1" applyBorder="1" applyAlignment="1">
      <alignment horizontal="left"/>
    </xf>
    <xf numFmtId="0" fontId="22" fillId="0" borderId="9" xfId="0" applyFont="1" applyBorder="1"/>
    <xf numFmtId="0" fontId="35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35" fillId="0" borderId="0" xfId="0" applyFont="1" applyBorder="1" applyAlignment="1"/>
    <xf numFmtId="0" fontId="26" fillId="0" borderId="0" xfId="0" applyFont="1" applyBorder="1" applyAlignment="1"/>
    <xf numFmtId="0" fontId="28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 wrapText="1"/>
    </xf>
    <xf numFmtId="166" fontId="22" fillId="0" borderId="1" xfId="0" applyNumberFormat="1" applyFont="1" applyFill="1" applyBorder="1" applyAlignment="1">
      <alignment vertical="center" wrapText="1"/>
    </xf>
    <xf numFmtId="17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0" fontId="22" fillId="0" borderId="42" xfId="0" applyFont="1" applyFill="1" applyBorder="1" applyAlignment="1">
      <alignment horizontal="left" vertical="center" wrapText="1"/>
    </xf>
    <xf numFmtId="170" fontId="22" fillId="0" borderId="1" xfId="0" applyNumberFormat="1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center" vertical="center" wrapText="1"/>
    </xf>
    <xf numFmtId="17" fontId="22" fillId="0" borderId="7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7" xfId="0" applyFont="1" applyFill="1" applyBorder="1" applyAlignment="1">
      <alignment vertical="center" wrapText="1"/>
    </xf>
    <xf numFmtId="170" fontId="22" fillId="0" borderId="8" xfId="0" applyNumberFormat="1" applyFont="1" applyFill="1" applyBorder="1" applyAlignment="1">
      <alignment vertical="center" wrapText="1"/>
    </xf>
    <xf numFmtId="0" fontId="22" fillId="0" borderId="8" xfId="0" applyFont="1" applyBorder="1" applyAlignment="1">
      <alignment horizontal="justify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justify" vertical="center" wrapText="1"/>
    </xf>
    <xf numFmtId="170" fontId="37" fillId="0" borderId="30" xfId="0" applyNumberFormat="1" applyFont="1" applyFill="1" applyBorder="1" applyAlignment="1">
      <alignment vertical="center" wrapText="1"/>
    </xf>
    <xf numFmtId="0" fontId="37" fillId="0" borderId="43" xfId="0" applyFont="1" applyFill="1" applyBorder="1" applyAlignment="1">
      <alignment horizontal="justify" vertical="top" wrapText="1"/>
    </xf>
    <xf numFmtId="0" fontId="22" fillId="0" borderId="4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3" fontId="37" fillId="0" borderId="7" xfId="0" applyNumberFormat="1" applyFont="1" applyFill="1" applyBorder="1" applyAlignment="1">
      <alignment horizontal="center" vertical="center" wrapText="1"/>
    </xf>
    <xf numFmtId="0" fontId="26" fillId="0" borderId="44" xfId="0" applyFont="1" applyBorder="1" applyAlignment="1">
      <alignment horizontal="justify" vertical="top" wrapText="1"/>
    </xf>
    <xf numFmtId="3" fontId="37" fillId="0" borderId="26" xfId="0" applyNumberFormat="1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justify" vertical="center" wrapText="1"/>
    </xf>
    <xf numFmtId="170" fontId="37" fillId="0" borderId="14" xfId="0" applyNumberFormat="1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top" wrapText="1"/>
    </xf>
    <xf numFmtId="170" fontId="37" fillId="0" borderId="1" xfId="0" applyNumberFormat="1" applyFont="1" applyFill="1" applyBorder="1" applyAlignment="1">
      <alignment horizontal="center" vertical="center" wrapText="1"/>
    </xf>
    <xf numFmtId="171" fontId="37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center" wrapText="1"/>
    </xf>
    <xf numFmtId="0" fontId="28" fillId="4" borderId="0" xfId="0" applyFont="1" applyFill="1" applyBorder="1" applyAlignment="1">
      <alignment horizontal="center" vertical="center" wrapText="1"/>
    </xf>
    <xf numFmtId="171" fontId="37" fillId="0" borderId="7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center" wrapText="1"/>
    </xf>
    <xf numFmtId="0" fontId="39" fillId="0" borderId="0" xfId="0" applyFont="1" applyBorder="1" applyAlignment="1">
      <alignment horizontal="center" vertical="center" wrapText="1"/>
    </xf>
    <xf numFmtId="170" fontId="37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1" fontId="37" fillId="0" borderId="0" xfId="0" applyNumberFormat="1" applyFont="1" applyFill="1" applyBorder="1" applyAlignment="1">
      <alignment horizontal="center" vertical="center" wrapText="1"/>
    </xf>
    <xf numFmtId="17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0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167" fontId="28" fillId="0" borderId="13" xfId="0" applyNumberFormat="1" applyFont="1" applyBorder="1" applyAlignment="1">
      <alignment horizontal="center" vertical="justify"/>
    </xf>
    <xf numFmtId="0" fontId="28" fillId="0" borderId="13" xfId="0" applyFont="1" applyBorder="1" applyAlignment="1">
      <alignment horizontal="center" vertical="justify"/>
    </xf>
    <xf numFmtId="0" fontId="28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center" wrapText="1"/>
    </xf>
    <xf numFmtId="16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9" fontId="41" fillId="0" borderId="1" xfId="0" applyNumberFormat="1" applyFont="1" applyBorder="1" applyAlignment="1">
      <alignment horizontal="center" vertical="center" wrapText="1"/>
    </xf>
    <xf numFmtId="170" fontId="42" fillId="0" borderId="1" xfId="1" applyNumberFormat="1" applyFont="1" applyFill="1" applyBorder="1" applyAlignment="1">
      <alignment horizontal="center" vertical="center" wrapText="1"/>
    </xf>
    <xf numFmtId="170" fontId="42" fillId="0" borderId="1" xfId="1" applyNumberFormat="1" applyFont="1" applyFill="1" applyBorder="1" applyAlignment="1">
      <alignment horizontal="right" vertical="center" wrapText="1"/>
    </xf>
    <xf numFmtId="0" fontId="28" fillId="0" borderId="0" xfId="0" applyFont="1" applyBorder="1" applyAlignment="1">
      <alignment vertical="top" wrapText="1"/>
    </xf>
    <xf numFmtId="170" fontId="28" fillId="0" borderId="1" xfId="1" applyNumberFormat="1" applyFont="1" applyBorder="1" applyAlignment="1">
      <alignment horizontal="right" vertical="top" wrapText="1"/>
    </xf>
    <xf numFmtId="16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0" fontId="28" fillId="0" borderId="1" xfId="1" applyNumberFormat="1" applyFont="1" applyBorder="1" applyAlignment="1">
      <alignment vertical="center" wrapText="1"/>
    </xf>
    <xf numFmtId="170" fontId="28" fillId="0" borderId="1" xfId="1" applyNumberFormat="1" applyFont="1" applyBorder="1" applyAlignment="1">
      <alignment horizontal="right" vertical="center" wrapText="1"/>
    </xf>
    <xf numFmtId="166" fontId="22" fillId="0" borderId="1" xfId="1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170" fontId="28" fillId="0" borderId="1" xfId="1" applyNumberFormat="1" applyFont="1" applyBorder="1" applyAlignment="1">
      <alignment vertical="top" wrapText="1"/>
    </xf>
    <xf numFmtId="0" fontId="20" fillId="0" borderId="0" xfId="0" applyFont="1" applyBorder="1"/>
    <xf numFmtId="0" fontId="21" fillId="0" borderId="1" xfId="0" applyFont="1" applyBorder="1"/>
    <xf numFmtId="170" fontId="21" fillId="0" borderId="1" xfId="1" applyNumberFormat="1" applyFont="1" applyBorder="1"/>
    <xf numFmtId="170" fontId="20" fillId="0" borderId="0" xfId="0" applyNumberFormat="1" applyFont="1"/>
    <xf numFmtId="3" fontId="23" fillId="0" borderId="1" xfId="3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justify" vertical="top" wrapText="1"/>
    </xf>
    <xf numFmtId="170" fontId="23" fillId="0" borderId="1" xfId="1" applyNumberFormat="1" applyFont="1" applyFill="1" applyBorder="1" applyAlignment="1">
      <alignment horizontal="right" vertical="center"/>
    </xf>
    <xf numFmtId="0" fontId="37" fillId="0" borderId="7" xfId="0" applyFont="1" applyFill="1" applyBorder="1" applyAlignment="1">
      <alignment horizontal="justify" vertical="top" wrapText="1"/>
    </xf>
    <xf numFmtId="166" fontId="28" fillId="0" borderId="1" xfId="0" applyNumberFormat="1" applyFont="1" applyBorder="1" applyAlignment="1">
      <alignment vertical="top" wrapText="1"/>
    </xf>
    <xf numFmtId="3" fontId="24" fillId="0" borderId="1" xfId="0" applyNumberFormat="1" applyFont="1" applyBorder="1" applyAlignment="1">
      <alignment vertical="top" wrapText="1"/>
    </xf>
    <xf numFmtId="0" fontId="24" fillId="0" borderId="0" xfId="0" applyFont="1" applyAlignment="1"/>
    <xf numFmtId="3" fontId="24" fillId="0" borderId="1" xfId="0" applyNumberFormat="1" applyFont="1" applyBorder="1" applyAlignment="1"/>
    <xf numFmtId="0" fontId="22" fillId="0" borderId="1" xfId="0" applyFont="1" applyBorder="1" applyAlignment="1"/>
    <xf numFmtId="0" fontId="22" fillId="0" borderId="0" xfId="0" applyFont="1" applyAlignment="1"/>
    <xf numFmtId="0" fontId="22" fillId="0" borderId="0" xfId="0" applyFont="1" applyBorder="1" applyAlignment="1">
      <alignment horizontal="justify" vertical="top" wrapText="1"/>
    </xf>
    <xf numFmtId="3" fontId="22" fillId="0" borderId="0" xfId="0" applyNumberFormat="1" applyFont="1"/>
    <xf numFmtId="166" fontId="28" fillId="0" borderId="2" xfId="1" applyFont="1" applyBorder="1" applyAlignment="1">
      <alignment horizontal="left" vertical="top" wrapText="1"/>
    </xf>
    <xf numFmtId="166" fontId="22" fillId="0" borderId="1" xfId="1" applyFont="1" applyBorder="1" applyAlignment="1">
      <alignment horizontal="left" vertical="top" wrapText="1"/>
    </xf>
    <xf numFmtId="166" fontId="26" fillId="0" borderId="1" xfId="1" applyFont="1" applyBorder="1" applyAlignment="1">
      <alignment horizontal="left"/>
    </xf>
    <xf numFmtId="166" fontId="31" fillId="0" borderId="1" xfId="1" applyFont="1" applyFill="1" applyBorder="1" applyAlignment="1">
      <alignment horizontal="left"/>
    </xf>
    <xf numFmtId="0" fontId="21" fillId="0" borderId="8" xfId="0" applyFont="1" applyBorder="1" applyAlignment="1">
      <alignment vertical="top"/>
    </xf>
    <xf numFmtId="170" fontId="32" fillId="0" borderId="2" xfId="1" applyNumberFormat="1" applyFont="1" applyFill="1" applyBorder="1" applyAlignment="1">
      <alignment horizontal="right"/>
    </xf>
    <xf numFmtId="170" fontId="32" fillId="0" borderId="2" xfId="1" applyNumberFormat="1" applyFont="1" applyBorder="1" applyAlignment="1">
      <alignment horizontal="right"/>
    </xf>
    <xf numFmtId="170" fontId="32" fillId="0" borderId="1" xfId="1" applyNumberFormat="1" applyFont="1" applyBorder="1" applyAlignment="1">
      <alignment horizontal="right"/>
    </xf>
    <xf numFmtId="170" fontId="26" fillId="0" borderId="1" xfId="1" applyNumberFormat="1" applyFont="1" applyFill="1" applyBorder="1" applyAlignment="1">
      <alignment horizontal="right"/>
    </xf>
    <xf numFmtId="170" fontId="26" fillId="0" borderId="1" xfId="1" applyNumberFormat="1" applyFont="1" applyBorder="1" applyAlignment="1">
      <alignment horizontal="right"/>
    </xf>
    <xf numFmtId="170" fontId="32" fillId="0" borderId="1" xfId="1" applyNumberFormat="1" applyFont="1" applyFill="1" applyBorder="1" applyAlignment="1">
      <alignment horizontal="right"/>
    </xf>
    <xf numFmtId="170" fontId="26" fillId="0" borderId="1" xfId="1" quotePrefix="1" applyNumberFormat="1" applyFont="1" applyBorder="1" applyAlignment="1">
      <alignment horizontal="right"/>
    </xf>
    <xf numFmtId="170" fontId="32" fillId="2" borderId="1" xfId="1" applyNumberFormat="1" applyFont="1" applyFill="1" applyBorder="1" applyAlignment="1">
      <alignment horizontal="right"/>
    </xf>
    <xf numFmtId="3" fontId="32" fillId="3" borderId="47" xfId="0" applyNumberFormat="1" applyFont="1" applyFill="1" applyBorder="1" applyAlignment="1">
      <alignment horizontal="center"/>
    </xf>
    <xf numFmtId="3" fontId="26" fillId="0" borderId="2" xfId="0" applyNumberFormat="1" applyFont="1" applyBorder="1"/>
    <xf numFmtId="170" fontId="20" fillId="0" borderId="0" xfId="1" applyNumberFormat="1" applyFont="1"/>
    <xf numFmtId="166" fontId="31" fillId="0" borderId="1" xfId="1" applyFont="1" applyBorder="1" applyAlignment="1">
      <alignment horizontal="right"/>
    </xf>
    <xf numFmtId="3" fontId="26" fillId="0" borderId="1" xfId="0" applyNumberFormat="1" applyFont="1" applyBorder="1" applyAlignment="1">
      <alignment wrapText="1"/>
    </xf>
    <xf numFmtId="166" fontId="31" fillId="0" borderId="1" xfId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170" fontId="32" fillId="5" borderId="1" xfId="1" applyNumberFormat="1" applyFont="1" applyFill="1" applyBorder="1" applyAlignment="1">
      <alignment horizontal="right"/>
    </xf>
    <xf numFmtId="170" fontId="26" fillId="0" borderId="0" xfId="0" applyNumberFormat="1" applyFont="1"/>
    <xf numFmtId="0" fontId="37" fillId="0" borderId="1" xfId="0" applyFont="1" applyBorder="1" applyAlignment="1">
      <alignment horizontal="justify" vertical="top" wrapText="1"/>
    </xf>
    <xf numFmtId="0" fontId="39" fillId="5" borderId="7" xfId="0" applyFont="1" applyFill="1" applyBorder="1" applyAlignment="1">
      <alignment horizontal="justify" vertical="center" wrapText="1"/>
    </xf>
    <xf numFmtId="0" fontId="39" fillId="5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7" fontId="22" fillId="0" borderId="1" xfId="0" applyNumberFormat="1" applyFont="1" applyFill="1" applyBorder="1" applyAlignment="1">
      <alignment vertical="center" wrapText="1"/>
    </xf>
    <xf numFmtId="166" fontId="24" fillId="0" borderId="0" xfId="0" applyNumberFormat="1" applyFont="1" applyAlignment="1">
      <alignment horizontal="left" vertical="justify"/>
    </xf>
    <xf numFmtId="0" fontId="20" fillId="0" borderId="1" xfId="0" applyFont="1" applyBorder="1" applyAlignment="1">
      <alignment horizontal="center" vertical="center" wrapText="1"/>
    </xf>
    <xf numFmtId="0" fontId="44" fillId="0" borderId="43" xfId="0" applyFont="1" applyFill="1" applyBorder="1" applyAlignment="1">
      <alignment horizontal="justify" vertical="top" wrapText="1"/>
    </xf>
    <xf numFmtId="0" fontId="45" fillId="0" borderId="1" xfId="0" applyFont="1" applyFill="1" applyBorder="1" applyAlignment="1">
      <alignment horizontal="justify" vertical="top" wrapText="1"/>
    </xf>
    <xf numFmtId="0" fontId="45" fillId="0" borderId="30" xfId="0" applyFont="1" applyFill="1" applyBorder="1" applyAlignment="1">
      <alignment horizontal="justify" vertical="top" wrapText="1"/>
    </xf>
    <xf numFmtId="0" fontId="20" fillId="0" borderId="1" xfId="0" applyFont="1" applyFill="1" applyBorder="1" applyAlignment="1">
      <alignment horizontal="justify" vertical="top" wrapText="1"/>
    </xf>
    <xf numFmtId="0" fontId="44" fillId="0" borderId="26" xfId="0" applyFont="1" applyFill="1" applyBorder="1" applyAlignment="1">
      <alignment horizontal="justify" vertical="top" wrapText="1"/>
    </xf>
    <xf numFmtId="0" fontId="20" fillId="0" borderId="8" xfId="0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right"/>
    </xf>
    <xf numFmtId="166" fontId="32" fillId="0" borderId="1" xfId="1" applyNumberFormat="1" applyFont="1" applyBorder="1" applyAlignment="1">
      <alignment horizontal="right"/>
    </xf>
    <xf numFmtId="166" fontId="32" fillId="0" borderId="2" xfId="1" applyNumberFormat="1" applyFont="1" applyBorder="1" applyAlignment="1">
      <alignment horizontal="right"/>
    </xf>
    <xf numFmtId="166" fontId="26" fillId="0" borderId="1" xfId="1" applyNumberFormat="1" applyFont="1" applyFill="1" applyBorder="1" applyAlignment="1">
      <alignment horizontal="right"/>
    </xf>
    <xf numFmtId="166" fontId="26" fillId="0" borderId="0" xfId="1" applyNumberFormat="1" applyFont="1"/>
    <xf numFmtId="166" fontId="26" fillId="0" borderId="1" xfId="1" applyNumberFormat="1" applyFont="1" applyBorder="1"/>
    <xf numFmtId="0" fontId="35" fillId="0" borderId="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5" fillId="0" borderId="8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22" fillId="0" borderId="7" xfId="0" applyNumberFormat="1" applyFont="1" applyFill="1" applyBorder="1" applyAlignment="1">
      <alignment horizontal="center" vertical="center" wrapText="1"/>
    </xf>
    <xf numFmtId="17" fontId="22" fillId="0" borderId="2" xfId="0" applyNumberFormat="1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10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3" borderId="18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45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horizontal="left" vertical="center" wrapText="1"/>
    </xf>
    <xf numFmtId="170" fontId="37" fillId="0" borderId="7" xfId="0" applyNumberFormat="1" applyFont="1" applyFill="1" applyBorder="1" applyAlignment="1">
      <alignment horizontal="center" vertical="center" wrapText="1"/>
    </xf>
    <xf numFmtId="170" fontId="37" fillId="0" borderId="2" xfId="0" applyNumberFormat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170" fontId="22" fillId="0" borderId="7" xfId="0" applyNumberFormat="1" applyFont="1" applyFill="1" applyBorder="1" applyAlignment="1">
      <alignment horizontal="center" vertical="center" wrapText="1"/>
    </xf>
    <xf numFmtId="170" fontId="22" fillId="0" borderId="2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170" fontId="3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8" xfId="0" applyFont="1" applyBorder="1" applyAlignment="1">
      <alignment horizontal="left" vertical="top"/>
    </xf>
    <xf numFmtId="0" fontId="24" fillId="0" borderId="0" xfId="0" applyFont="1" applyAlignment="1">
      <alignment horizontal="left"/>
    </xf>
    <xf numFmtId="0" fontId="28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5" fontId="11" fillId="3" borderId="22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28" fillId="0" borderId="1" xfId="0" applyFont="1" applyBorder="1" applyAlignment="1">
      <alignment horizontal="center" vertical="top" wrapText="1"/>
    </xf>
    <xf numFmtId="167" fontId="24" fillId="3" borderId="22" xfId="0" applyNumberFormat="1" applyFont="1" applyFill="1" applyBorder="1" applyAlignment="1">
      <alignment horizontal="center" vertical="justify"/>
    </xf>
    <xf numFmtId="0" fontId="28" fillId="3" borderId="22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justify"/>
    </xf>
    <xf numFmtId="0" fontId="23" fillId="0" borderId="8" xfId="0" applyFont="1" applyBorder="1" applyAlignment="1">
      <alignment horizontal="left" vertical="top"/>
    </xf>
    <xf numFmtId="0" fontId="28" fillId="0" borderId="3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center" vertical="justify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/>
    </xf>
    <xf numFmtId="0" fontId="33" fillId="0" borderId="8" xfId="0" applyFont="1" applyBorder="1" applyAlignment="1">
      <alignment horizontal="left" vertical="justify"/>
    </xf>
    <xf numFmtId="0" fontId="28" fillId="3" borderId="34" xfId="0" applyFont="1" applyFill="1" applyBorder="1" applyAlignment="1">
      <alignment horizontal="center" vertical="top" wrapText="1"/>
    </xf>
    <xf numFmtId="0" fontId="28" fillId="3" borderId="35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35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/>
    </xf>
    <xf numFmtId="3" fontId="32" fillId="3" borderId="36" xfId="0" applyNumberFormat="1" applyFont="1" applyFill="1" applyBorder="1" applyAlignment="1">
      <alignment horizontal="center"/>
    </xf>
    <xf numFmtId="3" fontId="32" fillId="3" borderId="37" xfId="0" applyNumberFormat="1" applyFont="1" applyFill="1" applyBorder="1" applyAlignment="1">
      <alignment horizontal="center"/>
    </xf>
    <xf numFmtId="3" fontId="26" fillId="3" borderId="38" xfId="0" applyNumberFormat="1" applyFont="1" applyFill="1" applyBorder="1" applyAlignment="1">
      <alignment horizontal="center"/>
    </xf>
    <xf numFmtId="3" fontId="26" fillId="3" borderId="39" xfId="0" applyNumberFormat="1" applyFont="1" applyFill="1" applyBorder="1" applyAlignment="1">
      <alignment horizontal="center"/>
    </xf>
    <xf numFmtId="3" fontId="32" fillId="3" borderId="28" xfId="0" applyNumberFormat="1" applyFont="1" applyFill="1" applyBorder="1" applyAlignment="1">
      <alignment horizontal="center"/>
    </xf>
    <xf numFmtId="3" fontId="32" fillId="3" borderId="21" xfId="0" applyNumberFormat="1" applyFont="1" applyFill="1" applyBorder="1" applyAlignment="1">
      <alignment horizontal="center"/>
    </xf>
    <xf numFmtId="3" fontId="32" fillId="3" borderId="40" xfId="0" applyNumberFormat="1" applyFont="1" applyFill="1" applyBorder="1" applyAlignment="1">
      <alignment horizontal="center" wrapText="1"/>
    </xf>
    <xf numFmtId="3" fontId="32" fillId="3" borderId="41" xfId="0" applyNumberFormat="1" applyFont="1" applyFill="1" applyBorder="1" applyAlignment="1">
      <alignment horizontal="center" wrapText="1"/>
    </xf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3" borderId="36" xfId="0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3" fontId="32" fillId="3" borderId="38" xfId="0" applyNumberFormat="1" applyFont="1" applyFill="1" applyBorder="1" applyAlignment="1">
      <alignment horizontal="center"/>
    </xf>
    <xf numFmtId="3" fontId="32" fillId="3" borderId="39" xfId="0" applyNumberFormat="1" applyFont="1" applyFill="1" applyBorder="1" applyAlignment="1">
      <alignment horizontal="center"/>
    </xf>
    <xf numFmtId="3" fontId="32" fillId="3" borderId="27" xfId="0" applyNumberFormat="1" applyFont="1" applyFill="1" applyBorder="1" applyAlignment="1">
      <alignment horizontal="center"/>
    </xf>
    <xf numFmtId="3" fontId="32" fillId="3" borderId="17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32" fillId="3" borderId="46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3" fontId="13" fillId="0" borderId="0" xfId="0" applyNumberFormat="1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6" fillId="0" borderId="13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140955871.26000002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566561212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322" r="0.750000000000003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3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6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8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3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3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5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is%20documentos/Downloads/POAIS_FORT_ORD_AMB_TTORIAL_2012%20VERSI&#211;N%2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abSelected="1" topLeftCell="A22" zoomScaleNormal="100" workbookViewId="0">
      <selection activeCell="B26" sqref="B26:B27"/>
    </sheetView>
  </sheetViews>
  <sheetFormatPr baseColWidth="10" defaultRowHeight="12.75"/>
  <cols>
    <col min="1" max="1" width="6" style="3" customWidth="1"/>
    <col min="2" max="2" width="25.140625" style="3" customWidth="1"/>
    <col min="3" max="3" width="16.5703125" style="3" customWidth="1"/>
    <col min="4" max="4" width="15.85546875" style="3" customWidth="1"/>
    <col min="5" max="5" width="7.5703125" style="3" customWidth="1"/>
    <col min="6" max="6" width="8.7109375" style="3" customWidth="1"/>
    <col min="7" max="7" width="10.5703125" style="3" customWidth="1"/>
    <col min="8" max="8" width="23" style="3" customWidth="1"/>
    <col min="9" max="9" width="7.7109375" style="3" customWidth="1"/>
    <col min="10" max="10" width="21.140625" style="229" customWidth="1"/>
    <col min="11" max="11" width="7.140625" style="3" customWidth="1"/>
    <col min="12" max="12" width="30.42578125" style="3" customWidth="1"/>
    <col min="13" max="16384" width="11.42578125" style="3"/>
  </cols>
  <sheetData>
    <row r="1" spans="1:14" ht="12.75" customHeight="1">
      <c r="A1" s="319"/>
      <c r="B1" s="320"/>
      <c r="C1" s="325" t="s">
        <v>259</v>
      </c>
      <c r="D1" s="325"/>
      <c r="E1" s="325"/>
      <c r="F1" s="325"/>
      <c r="G1" s="325"/>
      <c r="H1" s="325"/>
      <c r="I1" s="310" t="s">
        <v>164</v>
      </c>
      <c r="J1" s="311"/>
      <c r="K1" s="62"/>
    </row>
    <row r="2" spans="1:14" ht="12.7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  <c r="K2" s="62"/>
    </row>
    <row r="3" spans="1:14" ht="12.7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  <c r="K3" s="62"/>
    </row>
    <row r="4" spans="1:14" ht="12.7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  <c r="K4" s="62"/>
    </row>
    <row r="5" spans="1:14" ht="12.75" customHeight="1">
      <c r="A5" s="321"/>
      <c r="B5" s="322"/>
      <c r="C5" s="326"/>
      <c r="D5" s="326"/>
      <c r="E5" s="326"/>
      <c r="F5" s="326"/>
      <c r="G5" s="326"/>
      <c r="H5" s="326"/>
      <c r="I5" s="312" t="s">
        <v>260</v>
      </c>
      <c r="J5" s="313"/>
      <c r="K5" s="63"/>
    </row>
    <row r="6" spans="1:14" s="11" customFormat="1" ht="13.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  <c r="K6" s="62"/>
    </row>
    <row r="7" spans="1:14" ht="16.5" customHeight="1">
      <c r="A7" s="321"/>
      <c r="B7" s="322"/>
      <c r="C7" s="314" t="s">
        <v>170</v>
      </c>
      <c r="D7" s="314"/>
      <c r="E7" s="314" t="s">
        <v>171</v>
      </c>
      <c r="F7" s="314"/>
      <c r="G7" s="314"/>
      <c r="H7" s="314"/>
      <c r="I7" s="314" t="s">
        <v>173</v>
      </c>
      <c r="J7" s="315"/>
      <c r="K7" s="64"/>
    </row>
    <row r="8" spans="1:14" ht="16.5" customHeight="1">
      <c r="A8" s="323"/>
      <c r="B8" s="324"/>
      <c r="C8" s="318"/>
      <c r="D8" s="318"/>
      <c r="E8" s="318" t="s">
        <v>172</v>
      </c>
      <c r="F8" s="318"/>
      <c r="G8" s="318"/>
      <c r="H8" s="318"/>
      <c r="I8" s="318" t="s">
        <v>174</v>
      </c>
      <c r="J8" s="329"/>
      <c r="K8" s="64"/>
    </row>
    <row r="9" spans="1:14" ht="13.5" customHeight="1">
      <c r="A9" s="339" t="s">
        <v>154</v>
      </c>
      <c r="B9" s="340"/>
      <c r="C9" s="152" t="s">
        <v>177</v>
      </c>
      <c r="D9" s="153"/>
      <c r="E9" s="153"/>
      <c r="F9" s="153"/>
      <c r="G9" s="153"/>
      <c r="H9" s="145"/>
      <c r="I9" s="145"/>
      <c r="J9" s="225"/>
      <c r="K9" s="64"/>
    </row>
    <row r="10" spans="1:14" s="5" customFormat="1" ht="14.25" customHeight="1">
      <c r="A10" s="337" t="s">
        <v>8</v>
      </c>
      <c r="B10" s="338"/>
      <c r="C10" s="162">
        <f>SUM(C11:C12)</f>
        <v>707517083.25999999</v>
      </c>
      <c r="D10" s="163"/>
      <c r="E10" s="146"/>
      <c r="F10" s="146"/>
      <c r="G10" s="146"/>
      <c r="H10" s="146" t="s">
        <v>119</v>
      </c>
      <c r="I10" s="146" t="s">
        <v>263</v>
      </c>
      <c r="J10" s="226"/>
    </row>
    <row r="11" spans="1:14" s="5" customFormat="1" ht="15">
      <c r="A11" s="337" t="s">
        <v>152</v>
      </c>
      <c r="B11" s="338"/>
      <c r="C11" s="162">
        <v>0</v>
      </c>
      <c r="D11" s="164"/>
      <c r="E11" s="165"/>
      <c r="F11" s="165"/>
      <c r="G11" s="165"/>
      <c r="H11" s="165"/>
      <c r="I11" s="165"/>
      <c r="J11" s="227"/>
    </row>
    <row r="12" spans="1:14" s="5" customFormat="1" ht="15">
      <c r="A12" s="337" t="s">
        <v>153</v>
      </c>
      <c r="B12" s="338"/>
      <c r="C12" s="166">
        <f>+C35</f>
        <v>707517083.25999999</v>
      </c>
      <c r="D12" s="167"/>
      <c r="E12" s="165"/>
      <c r="F12" s="165"/>
      <c r="G12" s="165"/>
      <c r="H12" s="165"/>
      <c r="I12" s="165"/>
      <c r="J12" s="227"/>
    </row>
    <row r="13" spans="1:14" s="4" customFormat="1" ht="13.5">
      <c r="A13" s="342" t="s">
        <v>12</v>
      </c>
      <c r="B13" s="343"/>
      <c r="C13" s="168"/>
      <c r="D13" s="169"/>
      <c r="E13" s="169"/>
      <c r="F13" s="169"/>
      <c r="G13" s="169"/>
      <c r="H13" s="169"/>
      <c r="I13" s="169"/>
      <c r="J13" s="228" t="s">
        <v>13</v>
      </c>
    </row>
    <row r="14" spans="1:14" s="8" customFormat="1" ht="13.5" customHeight="1">
      <c r="A14" s="344" t="s">
        <v>51</v>
      </c>
      <c r="B14" s="327" t="s">
        <v>1</v>
      </c>
      <c r="C14" s="327" t="s">
        <v>157</v>
      </c>
      <c r="D14" s="327" t="s">
        <v>11</v>
      </c>
      <c r="E14" s="341" t="s">
        <v>0</v>
      </c>
      <c r="F14" s="341"/>
      <c r="G14" s="341"/>
      <c r="H14" s="327" t="s">
        <v>52</v>
      </c>
      <c r="I14" s="327" t="s">
        <v>53</v>
      </c>
      <c r="J14" s="335" t="s">
        <v>3</v>
      </c>
    </row>
    <row r="15" spans="1:14" s="8" customFormat="1" ht="27.75" customHeight="1" thickBot="1">
      <c r="A15" s="345"/>
      <c r="B15" s="328"/>
      <c r="C15" s="328"/>
      <c r="D15" s="328"/>
      <c r="E15" s="75" t="s">
        <v>2</v>
      </c>
      <c r="F15" s="75" t="s">
        <v>6</v>
      </c>
      <c r="G15" s="75" t="s">
        <v>139</v>
      </c>
      <c r="H15" s="328"/>
      <c r="I15" s="328"/>
      <c r="J15" s="336"/>
    </row>
    <row r="16" spans="1:14" s="8" customFormat="1" ht="40.5">
      <c r="A16" s="174">
        <v>1</v>
      </c>
      <c r="B16" s="175" t="s">
        <v>178</v>
      </c>
      <c r="C16" s="176">
        <f>+PTOXACTIV!C52</f>
        <v>15720620.719999999</v>
      </c>
      <c r="D16" s="143" t="s">
        <v>179</v>
      </c>
      <c r="E16" s="177">
        <v>40969</v>
      </c>
      <c r="F16" s="177">
        <v>41244</v>
      </c>
      <c r="G16" s="143">
        <v>10</v>
      </c>
      <c r="H16" s="178" t="s">
        <v>180</v>
      </c>
      <c r="I16" s="143">
        <v>0</v>
      </c>
      <c r="J16" s="192" t="s">
        <v>181</v>
      </c>
      <c r="L16" s="331"/>
      <c r="M16" s="331"/>
      <c r="N16" s="331"/>
    </row>
    <row r="17" spans="1:14" s="8" customFormat="1" ht="40.5">
      <c r="A17" s="174">
        <v>2</v>
      </c>
      <c r="B17" s="178" t="s">
        <v>182</v>
      </c>
      <c r="C17" s="180">
        <f>+PTOXACTIV!D52</f>
        <v>30720620.719999999</v>
      </c>
      <c r="D17" s="143" t="s">
        <v>179</v>
      </c>
      <c r="E17" s="177">
        <v>41000</v>
      </c>
      <c r="F17" s="177">
        <v>41244</v>
      </c>
      <c r="G17" s="143">
        <v>9</v>
      </c>
      <c r="H17" s="178" t="s">
        <v>183</v>
      </c>
      <c r="I17" s="181">
        <v>2</v>
      </c>
      <c r="J17" s="192" t="s">
        <v>181</v>
      </c>
      <c r="L17" s="332"/>
      <c r="M17" s="332"/>
      <c r="N17" s="332"/>
    </row>
    <row r="18" spans="1:14" s="8" customFormat="1" ht="40.5">
      <c r="A18" s="354">
        <v>3</v>
      </c>
      <c r="B18" s="356" t="s">
        <v>184</v>
      </c>
      <c r="C18" s="358">
        <f>+PTOXACTIV!E52</f>
        <v>0</v>
      </c>
      <c r="D18" s="360"/>
      <c r="E18" s="333"/>
      <c r="F18" s="333"/>
      <c r="G18" s="360"/>
      <c r="H18" s="51" t="s">
        <v>185</v>
      </c>
      <c r="I18" s="183">
        <v>0</v>
      </c>
      <c r="J18" s="316"/>
      <c r="L18" s="331"/>
      <c r="M18" s="331"/>
      <c r="N18" s="331"/>
    </row>
    <row r="19" spans="1:14" s="8" customFormat="1" ht="40.5">
      <c r="A19" s="355"/>
      <c r="B19" s="357"/>
      <c r="C19" s="359"/>
      <c r="D19" s="361"/>
      <c r="E19" s="334"/>
      <c r="F19" s="334"/>
      <c r="G19" s="361"/>
      <c r="H19" s="184" t="s">
        <v>186</v>
      </c>
      <c r="I19" s="144">
        <v>0</v>
      </c>
      <c r="J19" s="317"/>
      <c r="L19" s="330"/>
      <c r="M19" s="330"/>
      <c r="N19" s="330"/>
    </row>
    <row r="20" spans="1:14" s="4" customFormat="1" ht="40.5">
      <c r="A20" s="174">
        <v>4</v>
      </c>
      <c r="B20" s="291" t="s">
        <v>187</v>
      </c>
      <c r="C20" s="180">
        <f>+PTOXACTIV!F52</f>
        <v>29854961.879999999</v>
      </c>
      <c r="D20" s="157" t="s">
        <v>188</v>
      </c>
      <c r="E20" s="177">
        <v>40969</v>
      </c>
      <c r="F20" s="292">
        <v>41214</v>
      </c>
      <c r="G20" s="49">
        <v>9</v>
      </c>
      <c r="H20" s="209" t="s">
        <v>189</v>
      </c>
      <c r="I20" s="142">
        <v>1</v>
      </c>
      <c r="J20" s="290" t="s">
        <v>190</v>
      </c>
      <c r="K20" s="8"/>
      <c r="L20" s="309"/>
      <c r="M20" s="309"/>
      <c r="N20" s="309"/>
    </row>
    <row r="21" spans="1:14" s="4" customFormat="1" ht="67.5">
      <c r="A21" s="174">
        <v>5</v>
      </c>
      <c r="B21" s="185" t="s">
        <v>191</v>
      </c>
      <c r="C21" s="186">
        <f>+PTOXACTIV!G52</f>
        <v>29854961.879999999</v>
      </c>
      <c r="D21" s="143" t="s">
        <v>179</v>
      </c>
      <c r="E21" s="177">
        <v>40940</v>
      </c>
      <c r="F21" s="177">
        <v>41244</v>
      </c>
      <c r="G21" s="49">
        <v>11</v>
      </c>
      <c r="H21" s="187" t="s">
        <v>192</v>
      </c>
      <c r="I21" s="142">
        <v>15</v>
      </c>
      <c r="J21" s="143" t="s">
        <v>193</v>
      </c>
      <c r="K21" s="8"/>
      <c r="L21" s="31"/>
      <c r="M21" s="31"/>
      <c r="N21" s="31"/>
    </row>
    <row r="22" spans="1:14" s="4" customFormat="1" ht="67.5">
      <c r="A22" s="188">
        <v>6</v>
      </c>
      <c r="B22" s="189" t="s">
        <v>265</v>
      </c>
      <c r="C22" s="190">
        <f>+PTOXACTIV!H52</f>
        <v>19854961.879999999</v>
      </c>
      <c r="D22" s="143"/>
      <c r="E22" s="177">
        <v>40969</v>
      </c>
      <c r="F22" s="177">
        <v>41244</v>
      </c>
      <c r="G22" s="143">
        <v>10</v>
      </c>
      <c r="H22" s="191" t="s">
        <v>194</v>
      </c>
      <c r="I22" s="142">
        <v>15</v>
      </c>
      <c r="J22" s="143" t="s">
        <v>193</v>
      </c>
      <c r="K22" s="8"/>
      <c r="L22" s="31"/>
      <c r="M22" s="31"/>
      <c r="N22" s="31"/>
    </row>
    <row r="23" spans="1:14" s="4" customFormat="1" ht="51">
      <c r="A23" s="188">
        <v>7</v>
      </c>
      <c r="B23" s="189" t="s">
        <v>195</v>
      </c>
      <c r="C23" s="190">
        <f>+PTOXACTIV!I52</f>
        <v>119854961.88</v>
      </c>
      <c r="D23" s="193" t="s">
        <v>196</v>
      </c>
      <c r="E23" s="177">
        <v>40969</v>
      </c>
      <c r="F23" s="177">
        <v>41244</v>
      </c>
      <c r="G23" s="143">
        <v>10</v>
      </c>
      <c r="H23" s="194" t="s">
        <v>197</v>
      </c>
      <c r="I23" s="195">
        <v>2</v>
      </c>
      <c r="J23" s="143" t="s">
        <v>193</v>
      </c>
      <c r="K23" s="8"/>
      <c r="L23" s="31"/>
      <c r="M23" s="31"/>
      <c r="N23" s="31"/>
    </row>
    <row r="24" spans="1:14" s="4" customFormat="1" ht="41.25" thickBot="1">
      <c r="A24" s="188">
        <v>8</v>
      </c>
      <c r="B24" s="191" t="s">
        <v>198</v>
      </c>
      <c r="C24" s="190">
        <f>+PTOXACTIV!J52</f>
        <v>0</v>
      </c>
      <c r="D24" s="143"/>
      <c r="E24" s="177"/>
      <c r="F24" s="177"/>
      <c r="G24" s="143"/>
      <c r="H24" s="196" t="s">
        <v>199</v>
      </c>
      <c r="I24" s="195">
        <v>0</v>
      </c>
      <c r="J24" s="143"/>
      <c r="K24" s="8"/>
      <c r="L24" s="31"/>
      <c r="M24" s="31"/>
      <c r="N24" s="31"/>
    </row>
    <row r="25" spans="1:14" s="224" customFormat="1" ht="39.75" customHeight="1" thickBot="1">
      <c r="A25" s="188">
        <v>9</v>
      </c>
      <c r="B25" s="191" t="s">
        <v>200</v>
      </c>
      <c r="C25" s="206">
        <f>+PTOXACTIV!K52</f>
        <v>102158161.58</v>
      </c>
      <c r="D25" s="198" t="s">
        <v>179</v>
      </c>
      <c r="E25" s="177">
        <v>40969</v>
      </c>
      <c r="F25" s="177">
        <v>41244</v>
      </c>
      <c r="G25" s="143">
        <v>10</v>
      </c>
      <c r="H25" s="196" t="s">
        <v>201</v>
      </c>
      <c r="I25" s="197">
        <v>10000</v>
      </c>
      <c r="J25" s="143" t="s">
        <v>202</v>
      </c>
    </row>
    <row r="26" spans="1:14" s="4" customFormat="1" ht="54">
      <c r="A26" s="348">
        <v>10</v>
      </c>
      <c r="B26" s="350" t="s">
        <v>203</v>
      </c>
      <c r="C26" s="352">
        <f>+PTOXACTIV!L52</f>
        <v>65720620.719999999</v>
      </c>
      <c r="D26" s="346" t="s">
        <v>179</v>
      </c>
      <c r="E26" s="177">
        <v>40969</v>
      </c>
      <c r="F26" s="177">
        <v>41244</v>
      </c>
      <c r="G26" s="143">
        <v>10</v>
      </c>
      <c r="H26" s="51" t="s">
        <v>204</v>
      </c>
      <c r="I26" s="199">
        <v>4</v>
      </c>
      <c r="J26" s="143" t="s">
        <v>181</v>
      </c>
      <c r="K26" s="31"/>
    </row>
    <row r="27" spans="1:14" s="4" customFormat="1" ht="39" thickBot="1">
      <c r="A27" s="349"/>
      <c r="B27" s="351"/>
      <c r="C27" s="353"/>
      <c r="D27" s="347"/>
      <c r="E27" s="177">
        <v>40969</v>
      </c>
      <c r="F27" s="177">
        <v>41244</v>
      </c>
      <c r="G27" s="143">
        <v>10</v>
      </c>
      <c r="H27" s="196" t="s">
        <v>205</v>
      </c>
      <c r="I27" s="200">
        <v>0</v>
      </c>
      <c r="J27" s="143" t="s">
        <v>206</v>
      </c>
      <c r="K27" s="31"/>
    </row>
    <row r="28" spans="1:14" s="4" customFormat="1" ht="52.5" customHeight="1">
      <c r="A28" s="201">
        <v>11</v>
      </c>
      <c r="B28" s="202" t="s">
        <v>207</v>
      </c>
      <c r="C28" s="203">
        <f>+PTOXACTIV!M52</f>
        <v>50000000</v>
      </c>
      <c r="D28" s="204" t="s">
        <v>179</v>
      </c>
      <c r="E28" s="177">
        <v>40969</v>
      </c>
      <c r="F28" s="177">
        <v>41244</v>
      </c>
      <c r="G28" s="143">
        <v>10</v>
      </c>
      <c r="H28" s="205" t="s">
        <v>208</v>
      </c>
      <c r="I28" s="200">
        <v>1</v>
      </c>
      <c r="J28" s="143" t="s">
        <v>209</v>
      </c>
    </row>
    <row r="29" spans="1:14" s="4" customFormat="1" ht="67.5">
      <c r="A29" s="362">
        <v>12</v>
      </c>
      <c r="B29" s="363" t="s">
        <v>210</v>
      </c>
      <c r="C29" s="365">
        <f>+PTOXACTIV!N52</f>
        <v>80000000</v>
      </c>
      <c r="D29" s="366" t="s">
        <v>179</v>
      </c>
      <c r="E29" s="207">
        <v>40940</v>
      </c>
      <c r="F29" s="177">
        <v>41244</v>
      </c>
      <c r="G29" s="143">
        <v>11</v>
      </c>
      <c r="H29" s="208" t="s">
        <v>211</v>
      </c>
      <c r="I29" s="199">
        <v>2</v>
      </c>
      <c r="J29" s="366" t="s">
        <v>209</v>
      </c>
    </row>
    <row r="30" spans="1:14" s="4" customFormat="1" ht="54">
      <c r="A30" s="362"/>
      <c r="B30" s="364"/>
      <c r="C30" s="365"/>
      <c r="D30" s="366"/>
      <c r="E30" s="177"/>
      <c r="F30" s="177"/>
      <c r="G30" s="143"/>
      <c r="H30" s="209" t="s">
        <v>212</v>
      </c>
      <c r="I30" s="142">
        <v>0</v>
      </c>
      <c r="J30" s="366"/>
    </row>
    <row r="31" spans="1:14" s="4" customFormat="1" ht="40.5">
      <c r="A31" s="210">
        <v>13</v>
      </c>
      <c r="B31" s="288" t="s">
        <v>213</v>
      </c>
      <c r="C31" s="203">
        <f>+PTOXACTIV!O52</f>
        <v>51777212</v>
      </c>
      <c r="D31" s="204" t="s">
        <v>179</v>
      </c>
      <c r="E31" s="211">
        <v>40969</v>
      </c>
      <c r="F31" s="182">
        <v>41244</v>
      </c>
      <c r="G31" s="204">
        <v>10</v>
      </c>
      <c r="H31" s="212" t="s">
        <v>214</v>
      </c>
      <c r="I31" s="200">
        <v>20</v>
      </c>
      <c r="J31" s="204" t="s">
        <v>209</v>
      </c>
    </row>
    <row r="32" spans="1:14" s="4" customFormat="1" ht="54">
      <c r="A32" s="201">
        <v>14</v>
      </c>
      <c r="B32" s="289" t="s">
        <v>215</v>
      </c>
      <c r="C32" s="206">
        <f>+PTOXACTIV!P52</f>
        <v>30000000</v>
      </c>
      <c r="D32" s="204" t="s">
        <v>179</v>
      </c>
      <c r="E32" s="211">
        <v>41000</v>
      </c>
      <c r="F32" s="182">
        <v>41244</v>
      </c>
      <c r="G32" s="204">
        <v>9</v>
      </c>
      <c r="H32" s="209" t="s">
        <v>216</v>
      </c>
      <c r="I32" s="142">
        <v>2</v>
      </c>
      <c r="J32" s="204" t="s">
        <v>209</v>
      </c>
    </row>
    <row r="33" spans="1:10" s="4" customFormat="1" ht="40.5">
      <c r="A33" s="201">
        <v>15</v>
      </c>
      <c r="B33" s="289" t="s">
        <v>217</v>
      </c>
      <c r="C33" s="206">
        <f>+PTOXACTIV!Q52</f>
        <v>82000000</v>
      </c>
      <c r="D33" s="143" t="s">
        <v>179</v>
      </c>
      <c r="E33" s="207">
        <v>41030</v>
      </c>
      <c r="F33" s="177">
        <v>41244</v>
      </c>
      <c r="G33" s="143">
        <v>8</v>
      </c>
      <c r="H33" s="209" t="s">
        <v>218</v>
      </c>
      <c r="I33" s="142">
        <v>3</v>
      </c>
      <c r="J33" s="143" t="s">
        <v>209</v>
      </c>
    </row>
    <row r="34" spans="1:10" s="4" customFormat="1" ht="13.5">
      <c r="A34" s="210"/>
      <c r="B34" s="213"/>
      <c r="C34" s="214"/>
      <c r="D34" s="215"/>
      <c r="E34" s="216"/>
      <c r="F34" s="217"/>
      <c r="G34" s="215"/>
      <c r="H34" s="218"/>
      <c r="I34" s="219"/>
      <c r="J34" s="215"/>
    </row>
    <row r="35" spans="1:10" s="4" customFormat="1" ht="16.5">
      <c r="A35" s="220"/>
      <c r="B35" s="220"/>
      <c r="C35" s="221">
        <f>SUM(C16:C33)</f>
        <v>707517083.25999999</v>
      </c>
      <c r="D35" s="222"/>
      <c r="E35" s="223"/>
      <c r="F35" s="222"/>
      <c r="G35" s="222"/>
      <c r="H35" s="55"/>
      <c r="I35" s="55"/>
      <c r="J35" s="223"/>
    </row>
    <row r="36" spans="1:10" s="4" customFormat="1" ht="11.25">
      <c r="J36" s="31"/>
    </row>
    <row r="37" spans="1:10" s="4" customFormat="1" ht="11.25">
      <c r="J37" s="31"/>
    </row>
    <row r="38" spans="1:10" s="4" customFormat="1" ht="11.25">
      <c r="J38" s="31"/>
    </row>
    <row r="39" spans="1:10" s="4" customFormat="1" ht="11.25">
      <c r="J39" s="31"/>
    </row>
    <row r="40" spans="1:10" s="4" customFormat="1" ht="11.25">
      <c r="J40" s="31"/>
    </row>
    <row r="41" spans="1:10" s="4" customFormat="1" ht="11.25">
      <c r="J41" s="31"/>
    </row>
    <row r="42" spans="1:10" s="4" customFormat="1" ht="11.25">
      <c r="J42" s="31"/>
    </row>
    <row r="43" spans="1:10" s="4" customFormat="1" ht="11.25">
      <c r="J43" s="31"/>
    </row>
    <row r="44" spans="1:10" s="4" customFormat="1" ht="11.25">
      <c r="J44" s="31"/>
    </row>
    <row r="45" spans="1:10" s="4" customFormat="1" ht="11.25">
      <c r="J45" s="31"/>
    </row>
    <row r="46" spans="1:10" s="4" customFormat="1" ht="11.25">
      <c r="J46" s="31"/>
    </row>
    <row r="47" spans="1:10" s="4" customFormat="1" ht="11.25">
      <c r="J47" s="31"/>
    </row>
    <row r="48" spans="1:10" s="4" customFormat="1" ht="11.25">
      <c r="J48" s="31"/>
    </row>
    <row r="49" spans="10:10" s="4" customFormat="1" ht="11.25">
      <c r="J49" s="31"/>
    </row>
    <row r="50" spans="10:10" s="4" customFormat="1" ht="11.25">
      <c r="J50" s="31"/>
    </row>
    <row r="51" spans="10:10" s="4" customFormat="1" ht="11.25">
      <c r="J51" s="31"/>
    </row>
    <row r="52" spans="10:10" s="4" customFormat="1" ht="11.25">
      <c r="J52" s="31"/>
    </row>
    <row r="53" spans="10:10" s="4" customFormat="1" ht="11.25">
      <c r="J53" s="31"/>
    </row>
    <row r="54" spans="10:10" s="4" customFormat="1" ht="11.25">
      <c r="J54" s="31"/>
    </row>
    <row r="55" spans="10:10" s="4" customFormat="1" ht="11.25">
      <c r="J55" s="31"/>
    </row>
    <row r="56" spans="10:10" s="4" customFormat="1" ht="11.25">
      <c r="J56" s="31"/>
    </row>
    <row r="57" spans="10:10" s="4" customFormat="1" ht="11.25">
      <c r="J57" s="31"/>
    </row>
    <row r="58" spans="10:10" s="4" customFormat="1" ht="11.25">
      <c r="J58" s="31"/>
    </row>
    <row r="59" spans="10:10" s="4" customFormat="1" ht="11.25">
      <c r="J59" s="31"/>
    </row>
    <row r="60" spans="10:10" s="4" customFormat="1" ht="11.25">
      <c r="J60" s="31"/>
    </row>
    <row r="61" spans="10:10" s="4" customFormat="1" ht="11.25">
      <c r="J61" s="31"/>
    </row>
  </sheetData>
  <mergeCells count="51">
    <mergeCell ref="A29:A30"/>
    <mergeCell ref="B29:B30"/>
    <mergeCell ref="C29:C30"/>
    <mergeCell ref="D29:D30"/>
    <mergeCell ref="J29:J30"/>
    <mergeCell ref="H14:H15"/>
    <mergeCell ref="I14:I15"/>
    <mergeCell ref="A18:A19"/>
    <mergeCell ref="B18:B19"/>
    <mergeCell ref="C18:C19"/>
    <mergeCell ref="D18:D19"/>
    <mergeCell ref="E18:E19"/>
    <mergeCell ref="G18:G19"/>
    <mergeCell ref="A13:B13"/>
    <mergeCell ref="A14:A15"/>
    <mergeCell ref="D26:D27"/>
    <mergeCell ref="D14:D15"/>
    <mergeCell ref="C14:C15"/>
    <mergeCell ref="A26:A27"/>
    <mergeCell ref="B26:B27"/>
    <mergeCell ref="C26:C27"/>
    <mergeCell ref="A1:B8"/>
    <mergeCell ref="C1:H5"/>
    <mergeCell ref="B14:B15"/>
    <mergeCell ref="I8:J8"/>
    <mergeCell ref="L19:N19"/>
    <mergeCell ref="L16:N16"/>
    <mergeCell ref="L18:N18"/>
    <mergeCell ref="L17:N17"/>
    <mergeCell ref="F18:F19"/>
    <mergeCell ref="E8:H8"/>
    <mergeCell ref="J14:J15"/>
    <mergeCell ref="A11:B11"/>
    <mergeCell ref="A9:B9"/>
    <mergeCell ref="A12:B12"/>
    <mergeCell ref="A10:B10"/>
    <mergeCell ref="E14:G14"/>
    <mergeCell ref="C6:D6"/>
    <mergeCell ref="C7:D7"/>
    <mergeCell ref="E6:H6"/>
    <mergeCell ref="E7:H7"/>
    <mergeCell ref="C8:D8"/>
    <mergeCell ref="I4:J4"/>
    <mergeCell ref="L20:N20"/>
    <mergeCell ref="I1:J1"/>
    <mergeCell ref="I2:J2"/>
    <mergeCell ref="I3:J3"/>
    <mergeCell ref="I5:J5"/>
    <mergeCell ref="I6:J6"/>
    <mergeCell ref="I7:J7"/>
    <mergeCell ref="J18:J1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showGridLines="0" topLeftCell="A10" workbookViewId="0">
      <selection activeCell="J29" sqref="J29"/>
    </sheetView>
  </sheetViews>
  <sheetFormatPr baseColWidth="10" defaultRowHeight="12.75"/>
  <cols>
    <col min="1" max="1" width="5.28515625" style="12" customWidth="1"/>
    <col min="2" max="2" width="18.28515625" style="12" customWidth="1"/>
    <col min="3" max="3" width="14.140625" style="12" customWidth="1"/>
    <col min="4" max="4" width="43.140625" style="12" customWidth="1"/>
    <col min="5" max="5" width="12.5703125" style="12" customWidth="1"/>
    <col min="6" max="7" width="8.85546875" style="12" customWidth="1"/>
    <col min="8" max="8" width="11.42578125" style="12"/>
    <col min="9" max="9" width="12.85546875" style="12" customWidth="1"/>
    <col min="10" max="10" width="13.85546875" style="12" customWidth="1"/>
    <col min="11" max="11" width="8.28515625" style="12" customWidth="1"/>
    <col min="12" max="12" width="21.140625" style="12" customWidth="1"/>
    <col min="13" max="16384" width="11.42578125" style="12"/>
  </cols>
  <sheetData>
    <row r="1" spans="1:11" ht="12.75" customHeight="1">
      <c r="A1" s="319"/>
      <c r="B1" s="320"/>
      <c r="C1" s="325" t="s">
        <v>261</v>
      </c>
      <c r="D1" s="325"/>
      <c r="E1" s="325"/>
      <c r="F1" s="325"/>
      <c r="G1" s="325"/>
      <c r="H1" s="325"/>
      <c r="I1" s="310" t="s">
        <v>164</v>
      </c>
      <c r="J1" s="311"/>
    </row>
    <row r="2" spans="1:11" ht="12.7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</row>
    <row r="3" spans="1:11" ht="12.7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</row>
    <row r="4" spans="1:11" ht="12.7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</row>
    <row r="5" spans="1:11">
      <c r="A5" s="321"/>
      <c r="B5" s="322"/>
      <c r="C5" s="326"/>
      <c r="D5" s="326"/>
      <c r="E5" s="326"/>
      <c r="F5" s="326"/>
      <c r="G5" s="326"/>
      <c r="H5" s="326"/>
      <c r="I5" s="312" t="s">
        <v>151</v>
      </c>
      <c r="J5" s="313"/>
    </row>
    <row r="6" spans="1:11" ht="18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</row>
    <row r="7" spans="1:11" ht="15.75" customHeight="1">
      <c r="A7" s="321"/>
      <c r="B7" s="322"/>
      <c r="C7" s="314" t="s">
        <v>170</v>
      </c>
      <c r="D7" s="314"/>
      <c r="E7" s="314" t="s">
        <v>171</v>
      </c>
      <c r="F7" s="314"/>
      <c r="G7" s="314"/>
      <c r="H7" s="314"/>
      <c r="I7" s="314" t="s">
        <v>173</v>
      </c>
      <c r="J7" s="315"/>
    </row>
    <row r="8" spans="1:11" ht="15.75" customHeight="1">
      <c r="A8" s="323"/>
      <c r="B8" s="324"/>
      <c r="C8" s="318"/>
      <c r="D8" s="318"/>
      <c r="E8" s="318" t="s">
        <v>172</v>
      </c>
      <c r="F8" s="318"/>
      <c r="G8" s="318"/>
      <c r="H8" s="318"/>
      <c r="I8" s="318" t="s">
        <v>174</v>
      </c>
      <c r="J8" s="329"/>
    </row>
    <row r="9" spans="1:11" ht="15.75" customHeight="1">
      <c r="A9" s="368" t="s">
        <v>7</v>
      </c>
      <c r="B9" s="368"/>
      <c r="C9" s="367" t="s">
        <v>262</v>
      </c>
      <c r="D9" s="367"/>
      <c r="E9" s="158"/>
      <c r="F9" s="158"/>
      <c r="G9" s="158"/>
      <c r="H9" s="158"/>
      <c r="I9" s="67" t="s">
        <v>119</v>
      </c>
      <c r="J9" s="161" t="str">
        <f>'POA-01'!I10</f>
        <v>430-900-1</v>
      </c>
      <c r="K9" s="66"/>
    </row>
    <row r="10" spans="1:11" ht="16.5">
      <c r="A10" s="258" t="s">
        <v>8</v>
      </c>
      <c r="B10" s="258"/>
      <c r="C10" s="154"/>
      <c r="D10" s="293">
        <f>'POA-01'!C10</f>
        <v>707517083.25999999</v>
      </c>
      <c r="E10" s="68"/>
      <c r="F10" s="68"/>
      <c r="G10" s="68"/>
      <c r="H10" s="68"/>
      <c r="I10" s="68"/>
      <c r="J10" s="54"/>
    </row>
    <row r="11" spans="1:11" ht="16.5">
      <c r="A11" s="369" t="s">
        <v>155</v>
      </c>
      <c r="B11" s="369"/>
      <c r="C11" s="48">
        <f>'POA-01'!D11</f>
        <v>0</v>
      </c>
      <c r="D11" s="68"/>
      <c r="E11" s="68"/>
      <c r="F11" s="68"/>
      <c r="G11" s="68"/>
      <c r="H11" s="68"/>
      <c r="I11" s="68"/>
      <c r="J11" s="54"/>
    </row>
    <row r="12" spans="1:11" ht="16.5">
      <c r="A12" s="258" t="s">
        <v>153</v>
      </c>
      <c r="B12" s="258"/>
      <c r="C12" s="155"/>
      <c r="D12" s="293">
        <f>D10</f>
        <v>707517083.25999999</v>
      </c>
      <c r="E12" s="68"/>
      <c r="F12" s="68"/>
      <c r="G12" s="68"/>
      <c r="H12" s="68"/>
      <c r="I12" s="68"/>
      <c r="J12" s="54"/>
    </row>
    <row r="13" spans="1:11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1" ht="14.25" thickBot="1">
      <c r="A14" s="69" t="s">
        <v>20</v>
      </c>
      <c r="B14" s="69"/>
      <c r="C14" s="69"/>
      <c r="D14" s="69"/>
      <c r="E14" s="69"/>
      <c r="F14" s="69"/>
      <c r="G14" s="69"/>
      <c r="H14" s="69"/>
      <c r="I14" s="69"/>
      <c r="J14" s="70" t="s">
        <v>21</v>
      </c>
    </row>
    <row r="15" spans="1:11">
      <c r="A15" s="378" t="s">
        <v>51</v>
      </c>
      <c r="B15" s="376" t="s">
        <v>14</v>
      </c>
      <c r="C15" s="376" t="s">
        <v>15</v>
      </c>
      <c r="D15" s="376" t="s">
        <v>16</v>
      </c>
      <c r="E15" s="376" t="s">
        <v>0</v>
      </c>
      <c r="F15" s="376"/>
      <c r="G15" s="376"/>
      <c r="H15" s="376"/>
      <c r="I15" s="372" t="s">
        <v>25</v>
      </c>
      <c r="J15" s="374" t="s">
        <v>18</v>
      </c>
    </row>
    <row r="16" spans="1:11" ht="18">
      <c r="A16" s="379"/>
      <c r="B16" s="377"/>
      <c r="C16" s="377"/>
      <c r="D16" s="377"/>
      <c r="E16" s="156" t="s">
        <v>2</v>
      </c>
      <c r="F16" s="156" t="s">
        <v>4</v>
      </c>
      <c r="G16" s="156" t="s">
        <v>5</v>
      </c>
      <c r="H16" s="156" t="s">
        <v>24</v>
      </c>
      <c r="I16" s="373"/>
      <c r="J16" s="375"/>
    </row>
    <row r="17" spans="1:10">
      <c r="A17" s="371" t="s">
        <v>22</v>
      </c>
      <c r="B17" s="371"/>
      <c r="C17" s="371"/>
      <c r="D17" s="371"/>
      <c r="E17" s="371"/>
      <c r="F17" s="371"/>
      <c r="G17" s="371"/>
      <c r="H17" s="371"/>
      <c r="I17" s="371"/>
      <c r="J17" s="371"/>
    </row>
    <row r="18" spans="1:10" ht="40.5">
      <c r="A18" s="230">
        <v>1</v>
      </c>
      <c r="B18" s="231" t="s">
        <v>219</v>
      </c>
      <c r="C18" s="193" t="s">
        <v>220</v>
      </c>
      <c r="D18" s="287" t="s">
        <v>221</v>
      </c>
      <c r="E18" s="232">
        <v>40909</v>
      </c>
      <c r="F18" s="232">
        <v>41273</v>
      </c>
      <c r="G18" s="233">
        <v>12</v>
      </c>
      <c r="H18" s="234">
        <v>1</v>
      </c>
      <c r="I18" s="235"/>
      <c r="J18" s="236">
        <f>+G18*I18</f>
        <v>0</v>
      </c>
    </row>
    <row r="19" spans="1:10">
      <c r="A19" s="1"/>
      <c r="B19" s="2"/>
      <c r="C19" s="2"/>
      <c r="D19" s="2"/>
      <c r="E19" s="2"/>
      <c r="F19" s="38"/>
      <c r="G19" s="39"/>
      <c r="H19" s="1"/>
      <c r="I19" s="40"/>
      <c r="J19" s="71">
        <f t="shared" ref="J19" si="0">+G19*I19</f>
        <v>0</v>
      </c>
    </row>
    <row r="20" spans="1:10" ht="12.75" customHeight="1">
      <c r="A20" s="370" t="s">
        <v>23</v>
      </c>
      <c r="B20" s="370"/>
      <c r="C20" s="370"/>
      <c r="D20" s="370"/>
      <c r="E20" s="115"/>
      <c r="F20" s="115"/>
      <c r="G20" s="115"/>
      <c r="H20" s="237"/>
      <c r="I20" s="85" t="s">
        <v>120</v>
      </c>
      <c r="J20" s="238">
        <f>SUM(J18:J19)</f>
        <v>0</v>
      </c>
    </row>
    <row r="21" spans="1:10" ht="54">
      <c r="A21" s="49">
        <v>1</v>
      </c>
      <c r="B21" s="157" t="s">
        <v>222</v>
      </c>
      <c r="C21" s="157" t="s">
        <v>223</v>
      </c>
      <c r="D21" s="51" t="s">
        <v>224</v>
      </c>
      <c r="E21" s="239">
        <v>40909</v>
      </c>
      <c r="F21" s="239">
        <v>41273</v>
      </c>
      <c r="G21" s="240">
        <v>12</v>
      </c>
      <c r="H21" s="234">
        <v>1</v>
      </c>
      <c r="I21" s="241">
        <v>6618320.626666666</v>
      </c>
      <c r="J21" s="242">
        <f>+G21*I21</f>
        <v>79419847.519999996</v>
      </c>
    </row>
    <row r="22" spans="1:10" ht="54">
      <c r="A22" s="79">
        <v>2</v>
      </c>
      <c r="B22" s="83" t="s">
        <v>225</v>
      </c>
      <c r="C22" s="83" t="s">
        <v>226</v>
      </c>
      <c r="D22" s="51" t="s">
        <v>227</v>
      </c>
      <c r="E22" s="239">
        <v>40909</v>
      </c>
      <c r="F22" s="239">
        <v>41273</v>
      </c>
      <c r="G22" s="240">
        <v>12</v>
      </c>
      <c r="H22" s="234">
        <v>1</v>
      </c>
      <c r="I22" s="241">
        <v>3930155.1799999997</v>
      </c>
      <c r="J22" s="241">
        <f>+G22*I22</f>
        <v>47161862.159999996</v>
      </c>
    </row>
    <row r="23" spans="1:10" ht="27">
      <c r="A23" s="79">
        <v>3</v>
      </c>
      <c r="B23" s="83" t="s">
        <v>228</v>
      </c>
      <c r="C23" s="83" t="s">
        <v>229</v>
      </c>
      <c r="D23" s="51" t="s">
        <v>230</v>
      </c>
      <c r="E23" s="239">
        <v>40909</v>
      </c>
      <c r="F23" s="239">
        <v>41273</v>
      </c>
      <c r="G23" s="240">
        <v>12</v>
      </c>
      <c r="H23" s="234">
        <v>0.5</v>
      </c>
      <c r="I23" s="241">
        <f>2395693.59666667/2</f>
        <v>1197846.798333335</v>
      </c>
      <c r="J23" s="241">
        <f>+G23*I23</f>
        <v>14374161.580000021</v>
      </c>
    </row>
    <row r="24" spans="1:10" ht="13.5">
      <c r="A24" s="79"/>
      <c r="B24" s="83"/>
      <c r="C24" s="83"/>
      <c r="D24" s="80"/>
      <c r="E24" s="83"/>
      <c r="F24" s="83"/>
      <c r="G24" s="83"/>
      <c r="H24" s="79"/>
      <c r="I24" s="243">
        <v>0</v>
      </c>
      <c r="J24" s="243">
        <v>0</v>
      </c>
    </row>
    <row r="25" spans="1:10" ht="13.5">
      <c r="A25" s="244"/>
      <c r="B25" s="245"/>
      <c r="C25" s="245"/>
      <c r="D25" s="246"/>
      <c r="E25" s="245"/>
      <c r="F25" s="245"/>
      <c r="G25" s="245"/>
      <c r="H25" s="244"/>
      <c r="I25" s="85" t="s">
        <v>120</v>
      </c>
      <c r="J25" s="247">
        <f>SUM(J21:J24)</f>
        <v>140955871.26000002</v>
      </c>
    </row>
    <row r="26" spans="1:10">
      <c r="A26" s="47"/>
      <c r="B26" s="248"/>
      <c r="C26" s="248"/>
      <c r="D26" s="248"/>
      <c r="E26" s="248"/>
      <c r="F26" s="248"/>
      <c r="G26" s="248"/>
      <c r="H26" s="248"/>
      <c r="I26" s="47"/>
      <c r="J26" s="47"/>
    </row>
    <row r="27" spans="1:10">
      <c r="A27" s="47"/>
      <c r="B27" s="47"/>
      <c r="C27" s="47"/>
      <c r="D27" s="47"/>
      <c r="E27" s="47"/>
      <c r="F27" s="47"/>
      <c r="G27" s="47"/>
      <c r="H27" s="47"/>
      <c r="I27" s="249" t="s">
        <v>31</v>
      </c>
      <c r="J27" s="250">
        <f>+J20+J25</f>
        <v>140955871.26000002</v>
      </c>
    </row>
    <row r="28" spans="1:10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251">
        <f>+(J21+J23)/5</f>
        <v>18758801.820000004</v>
      </c>
    </row>
  </sheetData>
  <mergeCells count="28">
    <mergeCell ref="A20:D20"/>
    <mergeCell ref="A17:J17"/>
    <mergeCell ref="I15:I16"/>
    <mergeCell ref="J15:J16"/>
    <mergeCell ref="D15:D16"/>
    <mergeCell ref="A15:A16"/>
    <mergeCell ref="B15:B16"/>
    <mergeCell ref="C15:C16"/>
    <mergeCell ref="E15:H15"/>
    <mergeCell ref="A9:B9"/>
    <mergeCell ref="A11:B11"/>
    <mergeCell ref="A1:B8"/>
    <mergeCell ref="C1:H5"/>
    <mergeCell ref="C8:D8"/>
    <mergeCell ref="E8:H8"/>
    <mergeCell ref="I1:J1"/>
    <mergeCell ref="I2:J2"/>
    <mergeCell ref="I3:J3"/>
    <mergeCell ref="I4:J4"/>
    <mergeCell ref="I5:J5"/>
    <mergeCell ref="I7:J7"/>
    <mergeCell ref="C9:D9"/>
    <mergeCell ref="I8:J8"/>
    <mergeCell ref="E6:H6"/>
    <mergeCell ref="I6:J6"/>
    <mergeCell ref="C7:D7"/>
    <mergeCell ref="E7:H7"/>
    <mergeCell ref="C6:D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12" sqref="C12"/>
    </sheetView>
  </sheetViews>
  <sheetFormatPr baseColWidth="10" defaultRowHeight="12.75"/>
  <cols>
    <col min="1" max="1" width="6" style="3" customWidth="1"/>
    <col min="2" max="2" width="25.7109375" style="3" customWidth="1"/>
    <col min="3" max="3" width="19.28515625" style="3" customWidth="1"/>
    <col min="4" max="4" width="14" style="3" customWidth="1"/>
    <col min="5" max="5" width="10.5703125" style="3" customWidth="1"/>
    <col min="6" max="9" width="12.7109375" style="3" customWidth="1"/>
    <col min="10" max="10" width="16.28515625" style="3" customWidth="1"/>
    <col min="11" max="16384" width="11.42578125" style="3"/>
  </cols>
  <sheetData>
    <row r="1" spans="1:11" ht="12.75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10" t="s">
        <v>164</v>
      </c>
      <c r="J1" s="311"/>
      <c r="K1" s="72"/>
    </row>
    <row r="2" spans="1:11" ht="16.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  <c r="K2" s="72"/>
    </row>
    <row r="3" spans="1:11" ht="15.7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  <c r="K3" s="72"/>
    </row>
    <row r="4" spans="1:11" ht="15.7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  <c r="K4" s="72"/>
    </row>
    <row r="5" spans="1:11">
      <c r="A5" s="321"/>
      <c r="B5" s="322"/>
      <c r="C5" s="326"/>
      <c r="D5" s="326"/>
      <c r="E5" s="326"/>
      <c r="F5" s="326"/>
      <c r="G5" s="326"/>
      <c r="H5" s="326"/>
      <c r="I5" s="380" t="s">
        <v>151</v>
      </c>
      <c r="J5" s="381"/>
      <c r="K5" s="72"/>
    </row>
    <row r="6" spans="1:11" s="11" customFormat="1" ht="19.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  <c r="K6" s="73"/>
    </row>
    <row r="7" spans="1:11" ht="15" customHeight="1">
      <c r="A7" s="321"/>
      <c r="B7" s="322"/>
      <c r="C7" s="314" t="s">
        <v>170</v>
      </c>
      <c r="D7" s="314"/>
      <c r="E7" s="314" t="s">
        <v>171</v>
      </c>
      <c r="F7" s="314"/>
      <c r="G7" s="314"/>
      <c r="H7" s="314"/>
      <c r="I7" s="314" t="s">
        <v>173</v>
      </c>
      <c r="J7" s="315"/>
      <c r="K7" s="74"/>
    </row>
    <row r="8" spans="1:11" ht="15" customHeight="1">
      <c r="A8" s="323"/>
      <c r="B8" s="324"/>
      <c r="C8" s="318"/>
      <c r="D8" s="318"/>
      <c r="E8" s="318" t="s">
        <v>172</v>
      </c>
      <c r="F8" s="318"/>
      <c r="G8" s="318"/>
      <c r="H8" s="318"/>
      <c r="I8" s="318" t="s">
        <v>174</v>
      </c>
      <c r="J8" s="329"/>
      <c r="K8" s="74"/>
    </row>
    <row r="9" spans="1:11" s="5" customFormat="1" ht="15" customHeight="1">
      <c r="A9" s="368" t="s">
        <v>7</v>
      </c>
      <c r="B9" s="368"/>
      <c r="C9" s="159" t="str">
        <f>+'POA-01'!C9</f>
        <v>FORTALECIMIENTO AL ORDENAMIENTO AMBIENTAL Y TERRITORIAL</v>
      </c>
      <c r="D9" s="159"/>
      <c r="E9" s="159"/>
      <c r="F9" s="159"/>
      <c r="G9" s="159"/>
      <c r="H9" s="159"/>
      <c r="I9" s="58" t="s">
        <v>119</v>
      </c>
      <c r="J9" s="52" t="str">
        <f>'POA-01'!I10</f>
        <v>430-900-1</v>
      </c>
      <c r="K9" s="6"/>
    </row>
    <row r="10" spans="1:11" s="5" customFormat="1" ht="15" customHeight="1">
      <c r="A10" s="53"/>
      <c r="B10" s="53"/>
      <c r="C10" s="68"/>
      <c r="D10" s="68"/>
      <c r="E10" s="68"/>
      <c r="F10" s="68"/>
      <c r="G10" s="68"/>
      <c r="H10" s="68"/>
      <c r="I10" s="65"/>
      <c r="J10" s="65"/>
      <c r="K10" s="6"/>
    </row>
    <row r="11" spans="1:11" s="5" customFormat="1" ht="16.5">
      <c r="A11" s="369" t="s">
        <v>8</v>
      </c>
      <c r="B11" s="369"/>
      <c r="C11" s="59">
        <f>SUM(C12:C13)</f>
        <v>707517083.25999999</v>
      </c>
      <c r="D11" s="59"/>
      <c r="E11" s="68"/>
      <c r="F11" s="68"/>
      <c r="G11" s="68"/>
      <c r="H11" s="68"/>
      <c r="I11" s="68"/>
      <c r="J11" s="68"/>
      <c r="K11" s="6"/>
    </row>
    <row r="12" spans="1:11" s="5" customFormat="1" ht="16.5">
      <c r="A12" s="369" t="s">
        <v>155</v>
      </c>
      <c r="B12" s="369"/>
      <c r="C12" s="60">
        <f>'POA-01'!D11</f>
        <v>0</v>
      </c>
      <c r="D12" s="60"/>
      <c r="E12" s="68"/>
      <c r="F12" s="68"/>
      <c r="G12" s="68"/>
      <c r="H12" s="68"/>
      <c r="I12" s="68"/>
      <c r="J12" s="68"/>
      <c r="K12" s="6"/>
    </row>
    <row r="13" spans="1:11" s="5" customFormat="1" ht="16.5">
      <c r="A13" s="369" t="s">
        <v>153</v>
      </c>
      <c r="B13" s="369"/>
      <c r="C13" s="61">
        <f>+'POA-01'!C12</f>
        <v>707517083.25999999</v>
      </c>
      <c r="D13" s="61"/>
      <c r="E13" s="68"/>
      <c r="F13" s="68"/>
      <c r="G13" s="68"/>
      <c r="H13" s="68"/>
      <c r="I13" s="68"/>
      <c r="J13" s="68"/>
      <c r="K13" s="6"/>
    </row>
    <row r="14" spans="1:11" s="5" customFormat="1" ht="16.5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1">
      <c r="A15" s="47"/>
      <c r="B15" s="47"/>
      <c r="C15" s="47"/>
      <c r="D15" s="47"/>
      <c r="E15" s="47"/>
      <c r="F15" s="47"/>
      <c r="G15" s="47"/>
      <c r="H15" s="47"/>
      <c r="I15" s="47"/>
      <c r="J15" s="47"/>
    </row>
    <row r="16" spans="1:11" s="7" customFormat="1" ht="14.25" thickBot="1">
      <c r="A16" s="69" t="s">
        <v>33</v>
      </c>
      <c r="B16" s="69"/>
      <c r="C16" s="69"/>
      <c r="D16" s="69"/>
      <c r="E16" s="69"/>
      <c r="F16" s="69"/>
      <c r="G16" s="69"/>
      <c r="H16" s="69"/>
      <c r="I16" s="69"/>
      <c r="J16" s="70" t="s">
        <v>34</v>
      </c>
    </row>
    <row r="17" spans="1:12" s="8" customFormat="1" ht="14.25" customHeight="1">
      <c r="A17" s="388" t="s">
        <v>51</v>
      </c>
      <c r="B17" s="384" t="s">
        <v>28</v>
      </c>
      <c r="C17" s="384" t="s">
        <v>29</v>
      </c>
      <c r="D17" s="386" t="s">
        <v>162</v>
      </c>
      <c r="E17" s="386" t="s">
        <v>30</v>
      </c>
      <c r="F17" s="383" t="s">
        <v>26</v>
      </c>
      <c r="G17" s="383"/>
      <c r="H17" s="384" t="s">
        <v>27</v>
      </c>
      <c r="I17" s="384"/>
      <c r="J17" s="385" t="s">
        <v>38</v>
      </c>
    </row>
    <row r="18" spans="1:12" s="8" customFormat="1" ht="14.25" thickBot="1">
      <c r="A18" s="345"/>
      <c r="B18" s="387"/>
      <c r="C18" s="387"/>
      <c r="D18" s="328"/>
      <c r="E18" s="328"/>
      <c r="F18" s="75" t="s">
        <v>17</v>
      </c>
      <c r="G18" s="75" t="s">
        <v>31</v>
      </c>
      <c r="H18" s="75" t="s">
        <v>32</v>
      </c>
      <c r="I18" s="75" t="s">
        <v>31</v>
      </c>
      <c r="J18" s="336"/>
    </row>
    <row r="19" spans="1:12" s="4" customFormat="1" ht="13.5">
      <c r="A19" s="76">
        <v>1</v>
      </c>
      <c r="B19" s="77"/>
      <c r="C19" s="77"/>
      <c r="D19" s="77"/>
      <c r="E19" s="76"/>
      <c r="F19" s="78"/>
      <c r="G19" s="78"/>
      <c r="H19" s="87">
        <v>0</v>
      </c>
      <c r="I19" s="87">
        <f t="shared" ref="I19:I28" si="0">+G19*H19</f>
        <v>0</v>
      </c>
      <c r="J19" s="78"/>
      <c r="L19" s="14"/>
    </row>
    <row r="20" spans="1:12" s="4" customFormat="1" ht="13.5">
      <c r="A20" s="79">
        <v>2</v>
      </c>
      <c r="B20" s="80"/>
      <c r="C20" s="80"/>
      <c r="D20" s="77"/>
      <c r="E20" s="76"/>
      <c r="F20" s="81"/>
      <c r="G20" s="81"/>
      <c r="H20" s="88">
        <v>0</v>
      </c>
      <c r="I20" s="88">
        <f t="shared" si="0"/>
        <v>0</v>
      </c>
      <c r="J20" s="78"/>
      <c r="L20" s="14"/>
    </row>
    <row r="21" spans="1:12" s="4" customFormat="1" ht="13.5">
      <c r="A21" s="79">
        <v>3</v>
      </c>
      <c r="B21" s="80"/>
      <c r="C21" s="80"/>
      <c r="D21" s="77"/>
      <c r="E21" s="76"/>
      <c r="F21" s="81"/>
      <c r="G21" s="81"/>
      <c r="H21" s="88">
        <v>0</v>
      </c>
      <c r="I21" s="88">
        <f t="shared" si="0"/>
        <v>0</v>
      </c>
      <c r="J21" s="78"/>
    </row>
    <row r="22" spans="1:12" s="4" customFormat="1" ht="13.5">
      <c r="A22" s="79">
        <v>4</v>
      </c>
      <c r="B22" s="80"/>
      <c r="C22" s="80"/>
      <c r="D22" s="77"/>
      <c r="E22" s="76"/>
      <c r="F22" s="81"/>
      <c r="G22" s="81"/>
      <c r="H22" s="88">
        <v>0</v>
      </c>
      <c r="I22" s="88">
        <f t="shared" si="0"/>
        <v>0</v>
      </c>
      <c r="J22" s="78"/>
      <c r="L22" s="14"/>
    </row>
    <row r="23" spans="1:12" s="4" customFormat="1" ht="13.5">
      <c r="A23" s="79">
        <v>5</v>
      </c>
      <c r="B23" s="80"/>
      <c r="C23" s="80"/>
      <c r="D23" s="77"/>
      <c r="E23" s="76"/>
      <c r="F23" s="81"/>
      <c r="G23" s="81"/>
      <c r="H23" s="88">
        <v>0</v>
      </c>
      <c r="I23" s="88">
        <f t="shared" si="0"/>
        <v>0</v>
      </c>
      <c r="J23" s="78"/>
      <c r="L23" s="14"/>
    </row>
    <row r="24" spans="1:12" s="4" customFormat="1" ht="13.5">
      <c r="A24" s="79">
        <v>6</v>
      </c>
      <c r="B24" s="80"/>
      <c r="C24" s="80"/>
      <c r="D24" s="77"/>
      <c r="E24" s="76"/>
      <c r="F24" s="81"/>
      <c r="G24" s="81"/>
      <c r="H24" s="88">
        <v>0</v>
      </c>
      <c r="I24" s="88">
        <f t="shared" si="0"/>
        <v>0</v>
      </c>
      <c r="J24" s="78"/>
      <c r="L24" s="14"/>
    </row>
    <row r="25" spans="1:12" s="4" customFormat="1" ht="13.5">
      <c r="A25" s="79">
        <v>7</v>
      </c>
      <c r="B25" s="80"/>
      <c r="C25" s="80"/>
      <c r="D25" s="77"/>
      <c r="E25" s="76"/>
      <c r="F25" s="81"/>
      <c r="G25" s="81"/>
      <c r="H25" s="88">
        <v>0</v>
      </c>
      <c r="I25" s="88">
        <f t="shared" si="0"/>
        <v>0</v>
      </c>
      <c r="J25" s="78"/>
    </row>
    <row r="26" spans="1:12" s="4" customFormat="1" ht="13.5">
      <c r="A26" s="79">
        <v>8</v>
      </c>
      <c r="B26" s="80"/>
      <c r="C26" s="80"/>
      <c r="D26" s="77"/>
      <c r="E26" s="76"/>
      <c r="F26" s="82"/>
      <c r="G26" s="81"/>
      <c r="H26" s="88">
        <v>0</v>
      </c>
      <c r="I26" s="88">
        <f t="shared" si="0"/>
        <v>0</v>
      </c>
      <c r="J26" s="78"/>
      <c r="L26" s="14"/>
    </row>
    <row r="27" spans="1:12" s="4" customFormat="1" ht="13.5">
      <c r="A27" s="79">
        <v>9</v>
      </c>
      <c r="B27" s="80"/>
      <c r="C27" s="80"/>
      <c r="D27" s="77"/>
      <c r="E27" s="76"/>
      <c r="F27" s="82"/>
      <c r="G27" s="81"/>
      <c r="H27" s="88">
        <v>0</v>
      </c>
      <c r="I27" s="88">
        <f t="shared" si="0"/>
        <v>0</v>
      </c>
      <c r="J27" s="78"/>
      <c r="L27" s="14"/>
    </row>
    <row r="28" spans="1:12" s="4" customFormat="1" ht="13.5">
      <c r="A28" s="79"/>
      <c r="B28" s="80"/>
      <c r="C28" s="80"/>
      <c r="D28" s="80"/>
      <c r="E28" s="83"/>
      <c r="F28" s="82"/>
      <c r="G28" s="82"/>
      <c r="H28" s="88">
        <v>0</v>
      </c>
      <c r="I28" s="88">
        <f t="shared" si="0"/>
        <v>0</v>
      </c>
      <c r="J28" s="82"/>
    </row>
    <row r="29" spans="1:12" s="4" customFormat="1" ht="13.5">
      <c r="A29" s="382" t="s">
        <v>19</v>
      </c>
      <c r="B29" s="382"/>
      <c r="C29" s="85"/>
      <c r="D29" s="85"/>
      <c r="E29" s="84"/>
      <c r="F29" s="86"/>
      <c r="G29" s="86"/>
      <c r="H29" s="89">
        <v>0</v>
      </c>
      <c r="I29" s="89">
        <f>SUM(I19:I28)</f>
        <v>0</v>
      </c>
      <c r="J29" s="86"/>
      <c r="L29" s="14"/>
    </row>
    <row r="31" spans="1:12">
      <c r="I31" s="44"/>
    </row>
  </sheetData>
  <mergeCells count="29">
    <mergeCell ref="A1:B8"/>
    <mergeCell ref="A12:B12"/>
    <mergeCell ref="I1:J1"/>
    <mergeCell ref="I2:J2"/>
    <mergeCell ref="J17:J18"/>
    <mergeCell ref="E17:E18"/>
    <mergeCell ref="B17:B18"/>
    <mergeCell ref="A17:A18"/>
    <mergeCell ref="C17:C18"/>
    <mergeCell ref="D17:D18"/>
    <mergeCell ref="I7:J7"/>
    <mergeCell ref="C1:H5"/>
    <mergeCell ref="C8:D8"/>
    <mergeCell ref="E8:H8"/>
    <mergeCell ref="I8:J8"/>
    <mergeCell ref="C6:D6"/>
    <mergeCell ref="A29:B29"/>
    <mergeCell ref="A11:B11"/>
    <mergeCell ref="F17:G17"/>
    <mergeCell ref="H17:I17"/>
    <mergeCell ref="A9:B9"/>
    <mergeCell ref="A13:B13"/>
    <mergeCell ref="E6:H6"/>
    <mergeCell ref="I6:J6"/>
    <mergeCell ref="C7:D7"/>
    <mergeCell ref="E7:H7"/>
    <mergeCell ref="I3:J3"/>
    <mergeCell ref="I4:J4"/>
    <mergeCell ref="I5:J5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topLeftCell="A4" workbookViewId="0">
      <selection activeCell="I9" sqref="I9"/>
    </sheetView>
  </sheetViews>
  <sheetFormatPr baseColWidth="10" defaultRowHeight="12.75"/>
  <cols>
    <col min="1" max="1" width="5.140625" style="3" customWidth="1"/>
    <col min="2" max="2" width="22.7109375" style="3" customWidth="1"/>
    <col min="3" max="3" width="20.140625" style="3" customWidth="1"/>
    <col min="4" max="4" width="12.5703125" style="3" customWidth="1"/>
    <col min="5" max="5" width="8.28515625" style="3" customWidth="1"/>
    <col min="6" max="6" width="10.28515625" style="3" customWidth="1"/>
    <col min="7" max="7" width="14.140625" style="3" customWidth="1"/>
    <col min="8" max="8" width="15" style="3" customWidth="1"/>
    <col min="9" max="9" width="15.7109375" style="3" customWidth="1"/>
    <col min="10" max="10" width="6.7109375" style="3" customWidth="1"/>
    <col min="11" max="16384" width="11.42578125" style="3"/>
  </cols>
  <sheetData>
    <row r="1" spans="1:11" ht="16.5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10" t="s">
        <v>164</v>
      </c>
      <c r="J1" s="311"/>
    </row>
    <row r="2" spans="1:11" ht="1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</row>
    <row r="3" spans="1:11" ht="14.2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</row>
    <row r="4" spans="1:11" ht="14.2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</row>
    <row r="5" spans="1:11" ht="15" customHeight="1">
      <c r="A5" s="321"/>
      <c r="B5" s="322"/>
      <c r="C5" s="326"/>
      <c r="D5" s="326"/>
      <c r="E5" s="326"/>
      <c r="F5" s="326"/>
      <c r="G5" s="326"/>
      <c r="H5" s="326"/>
      <c r="I5" s="380" t="s">
        <v>151</v>
      </c>
      <c r="J5" s="381"/>
    </row>
    <row r="6" spans="1:11" s="11" customFormat="1" ht="19.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  <c r="K6" s="10"/>
    </row>
    <row r="7" spans="1:11" s="5" customFormat="1" ht="14.25" customHeight="1">
      <c r="A7" s="321"/>
      <c r="B7" s="322"/>
      <c r="C7" s="314" t="s">
        <v>170</v>
      </c>
      <c r="D7" s="314"/>
      <c r="E7" s="314" t="s">
        <v>171</v>
      </c>
      <c r="F7" s="314"/>
      <c r="G7" s="314"/>
      <c r="H7" s="314"/>
      <c r="I7" s="314" t="s">
        <v>173</v>
      </c>
      <c r="J7" s="315"/>
      <c r="K7" s="6"/>
    </row>
    <row r="8" spans="1:11" s="5" customFormat="1" ht="14.25" customHeight="1">
      <c r="A8" s="323"/>
      <c r="B8" s="324"/>
      <c r="C8" s="318"/>
      <c r="D8" s="318"/>
      <c r="E8" s="318" t="s">
        <v>172</v>
      </c>
      <c r="F8" s="318"/>
      <c r="G8" s="318"/>
      <c r="H8" s="318"/>
      <c r="I8" s="318" t="s">
        <v>174</v>
      </c>
      <c r="J8" s="329"/>
      <c r="K8" s="6"/>
    </row>
    <row r="9" spans="1:11" s="5" customFormat="1" ht="15" customHeight="1">
      <c r="A9" s="390" t="s">
        <v>156</v>
      </c>
      <c r="B9" s="390"/>
      <c r="C9" s="389" t="str">
        <f>+'POA-01'!C9</f>
        <v>FORTALECIMIENTO AL ORDENAMIENTO AMBIENTAL Y TERRITORIAL</v>
      </c>
      <c r="D9" s="389"/>
      <c r="E9" s="389"/>
      <c r="F9" s="389"/>
      <c r="G9" s="389"/>
      <c r="H9" s="389"/>
      <c r="I9" s="122" t="s">
        <v>119</v>
      </c>
      <c r="J9" s="68"/>
      <c r="K9" s="6"/>
    </row>
    <row r="10" spans="1:11" s="5" customFormat="1" ht="16.5">
      <c r="A10" s="369" t="s">
        <v>8</v>
      </c>
      <c r="B10" s="369"/>
      <c r="C10" s="59">
        <f>'POA-01'!C10</f>
        <v>707517083.25999999</v>
      </c>
      <c r="D10" s="59"/>
      <c r="E10" s="68"/>
      <c r="F10" s="68"/>
      <c r="G10" s="68"/>
      <c r="H10" s="68"/>
      <c r="I10" s="68"/>
      <c r="J10" s="68"/>
      <c r="K10" s="6"/>
    </row>
    <row r="11" spans="1:11" s="5" customFormat="1" ht="16.5">
      <c r="A11" s="369" t="s">
        <v>150</v>
      </c>
      <c r="B11" s="369"/>
      <c r="C11" s="57">
        <f>'POA-01'!D11</f>
        <v>0</v>
      </c>
      <c r="D11" s="57"/>
      <c r="E11" s="68"/>
      <c r="F11" s="68"/>
      <c r="G11" s="68"/>
      <c r="H11" s="68"/>
      <c r="I11" s="68"/>
      <c r="J11" s="68"/>
      <c r="K11" s="6"/>
    </row>
    <row r="12" spans="1:11" s="5" customFormat="1" ht="16.5">
      <c r="A12" s="369" t="s">
        <v>9</v>
      </c>
      <c r="B12" s="369"/>
      <c r="C12" s="60">
        <f>C10</f>
        <v>707517083.25999999</v>
      </c>
      <c r="D12" s="60"/>
      <c r="E12" s="68"/>
      <c r="F12" s="68"/>
      <c r="G12" s="68"/>
      <c r="H12" s="68"/>
      <c r="I12" s="68"/>
      <c r="J12" s="68"/>
      <c r="K12" s="6"/>
    </row>
    <row r="13" spans="1:11" s="4" customFormat="1" ht="13.5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spans="1:11" s="7" customFormat="1" ht="14.25" thickBot="1">
      <c r="A14" s="91" t="s">
        <v>36</v>
      </c>
      <c r="B14" s="69"/>
      <c r="C14" s="69"/>
      <c r="D14" s="69"/>
      <c r="E14" s="69"/>
      <c r="F14" s="69"/>
      <c r="G14" s="69"/>
      <c r="H14" s="69"/>
      <c r="I14" s="70" t="s">
        <v>37</v>
      </c>
      <c r="J14" s="69"/>
    </row>
    <row r="15" spans="1:11" s="8" customFormat="1" ht="27.75" thickBot="1">
      <c r="A15" s="92" t="s">
        <v>51</v>
      </c>
      <c r="B15" s="93" t="s">
        <v>35</v>
      </c>
      <c r="C15" s="93" t="s">
        <v>29</v>
      </c>
      <c r="D15" s="93" t="s">
        <v>163</v>
      </c>
      <c r="E15" s="94" t="s">
        <v>30</v>
      </c>
      <c r="F15" s="94" t="s">
        <v>26</v>
      </c>
      <c r="G15" s="94" t="s">
        <v>41</v>
      </c>
      <c r="H15" s="94" t="s">
        <v>40</v>
      </c>
      <c r="I15" s="95" t="s">
        <v>39</v>
      </c>
      <c r="J15" s="96"/>
    </row>
    <row r="16" spans="1:11" s="8" customFormat="1" ht="13.5">
      <c r="A16" s="97">
        <v>1</v>
      </c>
      <c r="B16" s="98"/>
      <c r="C16" s="99"/>
      <c r="D16" s="99"/>
      <c r="E16" s="100"/>
      <c r="F16" s="101"/>
      <c r="G16" s="102"/>
      <c r="H16" s="100"/>
      <c r="I16" s="103"/>
      <c r="J16" s="104"/>
    </row>
    <row r="17" spans="1:10" s="8" customFormat="1" ht="13.5">
      <c r="A17" s="49">
        <v>2</v>
      </c>
      <c r="B17" s="98"/>
      <c r="C17" s="105"/>
      <c r="D17" s="105"/>
      <c r="E17" s="102"/>
      <c r="F17" s="106"/>
      <c r="G17" s="102"/>
      <c r="H17" s="100"/>
      <c r="I17" s="103"/>
      <c r="J17" s="96"/>
    </row>
    <row r="18" spans="1:10" s="8" customFormat="1" ht="13.5">
      <c r="A18" s="49">
        <v>3</v>
      </c>
      <c r="B18" s="107"/>
      <c r="C18" s="105"/>
      <c r="D18" s="105"/>
      <c r="E18" s="102"/>
      <c r="F18" s="106"/>
      <c r="G18" s="102"/>
      <c r="H18" s="100"/>
      <c r="I18" s="106"/>
      <c r="J18" s="96"/>
    </row>
    <row r="19" spans="1:10" s="8" customFormat="1" ht="13.5">
      <c r="A19" s="49">
        <v>4</v>
      </c>
      <c r="B19" s="108"/>
      <c r="C19" s="105"/>
      <c r="D19" s="105"/>
      <c r="E19" s="102"/>
      <c r="F19" s="106"/>
      <c r="G19" s="109"/>
      <c r="H19" s="100"/>
      <c r="I19" s="110"/>
      <c r="J19" s="96"/>
    </row>
    <row r="20" spans="1:10" s="8" customFormat="1" ht="13.5">
      <c r="A20" s="49">
        <v>5</v>
      </c>
      <c r="B20" s="111"/>
      <c r="C20" s="105"/>
      <c r="D20" s="105"/>
      <c r="E20" s="102"/>
      <c r="F20" s="106"/>
      <c r="G20" s="112"/>
      <c r="H20" s="100"/>
      <c r="I20" s="110"/>
      <c r="J20" s="96"/>
    </row>
    <row r="21" spans="1:10" s="8" customFormat="1" ht="13.5">
      <c r="A21" s="49">
        <v>6</v>
      </c>
      <c r="B21" s="111"/>
      <c r="C21" s="105"/>
      <c r="D21" s="105"/>
      <c r="E21" s="102"/>
      <c r="F21" s="106"/>
      <c r="G21" s="113"/>
      <c r="H21" s="102"/>
      <c r="I21" s="110"/>
      <c r="J21" s="96"/>
    </row>
    <row r="22" spans="1:10" s="8" customFormat="1" ht="13.5">
      <c r="A22" s="49">
        <v>7</v>
      </c>
      <c r="B22" s="50"/>
      <c r="C22" s="105"/>
      <c r="D22" s="105"/>
      <c r="E22" s="102"/>
      <c r="F22" s="106"/>
      <c r="G22" s="113"/>
      <c r="H22" s="102"/>
      <c r="I22" s="110"/>
      <c r="J22" s="96"/>
    </row>
    <row r="23" spans="1:10" s="4" customFormat="1" ht="13.5">
      <c r="A23" s="83"/>
      <c r="B23" s="80"/>
      <c r="C23" s="114"/>
      <c r="D23" s="114"/>
      <c r="E23" s="82"/>
      <c r="F23" s="82"/>
      <c r="G23" s="82"/>
      <c r="H23" s="82"/>
      <c r="I23" s="82"/>
      <c r="J23" s="90"/>
    </row>
    <row r="24" spans="1:10" s="4" customFormat="1" ht="13.5">
      <c r="A24" s="115"/>
      <c r="B24" s="115"/>
      <c r="C24" s="115"/>
      <c r="D24" s="115"/>
      <c r="E24" s="116"/>
      <c r="F24" s="116"/>
      <c r="G24" s="86" t="s">
        <v>31</v>
      </c>
      <c r="H24" s="86">
        <f>SUM(H16:H23)</f>
        <v>0</v>
      </c>
      <c r="I24" s="86"/>
      <c r="J24" s="90"/>
    </row>
    <row r="25" spans="1:10" s="4" customFormat="1" ht="11.25">
      <c r="E25" s="14"/>
      <c r="F25" s="14"/>
      <c r="G25" s="14"/>
      <c r="H25" s="14"/>
      <c r="I25" s="14"/>
    </row>
    <row r="26" spans="1:10" s="4" customFormat="1" ht="11.25"/>
    <row r="27" spans="1:10" s="4" customFormat="1" ht="11.25"/>
    <row r="28" spans="1:10" s="4" customFormat="1" ht="11.25">
      <c r="H28" s="41"/>
    </row>
    <row r="29" spans="1:10" s="4" customFormat="1" ht="11.25"/>
  </sheetData>
  <mergeCells count="21">
    <mergeCell ref="C9:H9"/>
    <mergeCell ref="A11:B11"/>
    <mergeCell ref="A12:B12"/>
    <mergeCell ref="A9:B9"/>
    <mergeCell ref="A10:B10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I4:J4"/>
    <mergeCell ref="I5:J5"/>
    <mergeCell ref="I6:J6"/>
    <mergeCell ref="E6:H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9"/>
  <sheetViews>
    <sheetView showGridLines="0" topLeftCell="A19" workbookViewId="0">
      <selection activeCell="G32" sqref="G32"/>
    </sheetView>
  </sheetViews>
  <sheetFormatPr baseColWidth="10" defaultRowHeight="12.75"/>
  <cols>
    <col min="1" max="1" width="4" style="3" customWidth="1"/>
    <col min="2" max="2" width="32.7109375" style="3" customWidth="1"/>
    <col min="3" max="3" width="16.7109375" style="3" customWidth="1"/>
    <col min="4" max="5" width="7.28515625" style="3" customWidth="1"/>
    <col min="6" max="6" width="8.28515625" style="3" customWidth="1"/>
    <col min="7" max="7" width="15.7109375" style="3" customWidth="1"/>
    <col min="8" max="8" width="15.42578125" style="3" customWidth="1"/>
    <col min="9" max="9" width="17.28515625" style="3" customWidth="1"/>
    <col min="10" max="10" width="11" style="3" customWidth="1"/>
    <col min="11" max="11" width="17.42578125" style="3" customWidth="1"/>
    <col min="12" max="12" width="11.42578125" style="3"/>
    <col min="13" max="13" width="12.7109375" style="3" bestFit="1" customWidth="1"/>
    <col min="14" max="16384" width="11.42578125" style="3"/>
  </cols>
  <sheetData>
    <row r="1" spans="1:10" s="4" customFormat="1" ht="12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10" t="s">
        <v>164</v>
      </c>
      <c r="J1" s="311"/>
    </row>
    <row r="2" spans="1:10" s="4" customFormat="1" ht="13.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</row>
    <row r="3" spans="1:10" s="4" customFormat="1" ht="13.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</row>
    <row r="4" spans="1:10" s="4" customFormat="1" ht="13.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</row>
    <row r="5" spans="1:10" s="4" customFormat="1" ht="12.75" customHeight="1">
      <c r="A5" s="321"/>
      <c r="B5" s="322"/>
      <c r="C5" s="326"/>
      <c r="D5" s="326"/>
      <c r="E5" s="326"/>
      <c r="F5" s="326"/>
      <c r="G5" s="326"/>
      <c r="H5" s="326"/>
      <c r="I5" s="312" t="s">
        <v>260</v>
      </c>
      <c r="J5" s="313"/>
    </row>
    <row r="6" spans="1:10" s="4" customFormat="1" ht="15.7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</row>
    <row r="7" spans="1:10" s="4" customFormat="1" ht="17.25" customHeight="1">
      <c r="A7" s="321"/>
      <c r="B7" s="322"/>
      <c r="C7" s="392" t="s">
        <v>170</v>
      </c>
      <c r="D7" s="392"/>
      <c r="E7" s="314" t="s">
        <v>171</v>
      </c>
      <c r="F7" s="314"/>
      <c r="G7" s="314"/>
      <c r="H7" s="314"/>
      <c r="I7" s="314" t="s">
        <v>173</v>
      </c>
      <c r="J7" s="315"/>
    </row>
    <row r="8" spans="1:10" s="4" customFormat="1" ht="17.25" customHeight="1">
      <c r="A8" s="323"/>
      <c r="B8" s="324"/>
      <c r="C8" s="393"/>
      <c r="D8" s="393"/>
      <c r="E8" s="318" t="s">
        <v>172</v>
      </c>
      <c r="F8" s="318"/>
      <c r="G8" s="318"/>
      <c r="H8" s="318"/>
      <c r="I8" s="318" t="s">
        <v>174</v>
      </c>
      <c r="J8" s="329"/>
    </row>
    <row r="9" spans="1:10" s="4" customFormat="1" ht="20.25" customHeight="1">
      <c r="A9" s="137" t="s">
        <v>7</v>
      </c>
      <c r="B9" s="137"/>
      <c r="C9" s="403" t="str">
        <f>+'POA-01'!C9</f>
        <v>FORTALECIMIENTO AL ORDENAMIENTO AMBIENTAL Y TERRITORIAL</v>
      </c>
      <c r="D9" s="403"/>
      <c r="E9" s="403"/>
      <c r="F9" s="403"/>
      <c r="G9" s="403"/>
      <c r="H9" s="403"/>
      <c r="I9" s="122" t="s">
        <v>119</v>
      </c>
    </row>
    <row r="10" spans="1:10" s="4" customFormat="1" ht="16.5">
      <c r="A10" s="369" t="s">
        <v>8</v>
      </c>
      <c r="B10" s="369"/>
      <c r="C10" s="59">
        <f>SUM(C11:C12)</f>
        <v>707517083.25999999</v>
      </c>
      <c r="D10" s="68"/>
      <c r="E10" s="68"/>
      <c r="F10" s="68"/>
      <c r="G10" s="68"/>
      <c r="H10" s="68"/>
      <c r="I10" s="68"/>
    </row>
    <row r="11" spans="1:10" s="4" customFormat="1" ht="16.5">
      <c r="A11" s="369" t="s">
        <v>10</v>
      </c>
      <c r="B11" s="369"/>
      <c r="C11" s="61">
        <f>'POA-01'!D11</f>
        <v>0</v>
      </c>
      <c r="D11" s="68"/>
      <c r="E11" s="68"/>
      <c r="F11" s="68"/>
      <c r="G11" s="68"/>
      <c r="H11" s="68"/>
      <c r="I11" s="68"/>
    </row>
    <row r="12" spans="1:10" s="4" customFormat="1" ht="16.5">
      <c r="A12" s="369" t="s">
        <v>9</v>
      </c>
      <c r="B12" s="369"/>
      <c r="C12" s="59">
        <f>+'POA-01'!C12</f>
        <v>707517083.25999999</v>
      </c>
      <c r="D12" s="68"/>
      <c r="E12" s="68"/>
      <c r="F12" s="68"/>
      <c r="G12" s="68"/>
      <c r="H12" s="68"/>
      <c r="I12" s="68"/>
    </row>
    <row r="13" spans="1:10" s="4" customFormat="1" ht="16.5">
      <c r="A13" s="47"/>
      <c r="B13" s="47"/>
      <c r="C13" s="59"/>
      <c r="D13" s="47"/>
      <c r="E13" s="47"/>
      <c r="F13" s="47"/>
      <c r="G13" s="47"/>
      <c r="H13" s="47"/>
      <c r="I13" s="47"/>
    </row>
    <row r="14" spans="1:10" s="4" customFormat="1" ht="14.25" thickBot="1">
      <c r="A14" s="69" t="s">
        <v>42</v>
      </c>
      <c r="B14" s="69"/>
      <c r="C14" s="69"/>
      <c r="D14" s="69"/>
      <c r="E14" s="69"/>
      <c r="F14" s="69"/>
      <c r="G14" s="69"/>
      <c r="H14" s="69"/>
      <c r="I14" s="70" t="s">
        <v>48</v>
      </c>
    </row>
    <row r="15" spans="1:10" s="4" customFormat="1" ht="13.5">
      <c r="A15" s="388" t="s">
        <v>51</v>
      </c>
      <c r="B15" s="386" t="s">
        <v>16</v>
      </c>
      <c r="C15" s="386" t="s">
        <v>27</v>
      </c>
      <c r="D15" s="404" t="s">
        <v>0</v>
      </c>
      <c r="E15" s="405"/>
      <c r="F15" s="406"/>
      <c r="G15" s="394" t="s">
        <v>45</v>
      </c>
      <c r="H15" s="394" t="s">
        <v>44</v>
      </c>
      <c r="I15" s="385" t="s">
        <v>3</v>
      </c>
    </row>
    <row r="16" spans="1:10" s="4" customFormat="1" ht="18.75" thickBot="1">
      <c r="A16" s="345"/>
      <c r="B16" s="328"/>
      <c r="C16" s="328"/>
      <c r="D16" s="117" t="s">
        <v>43</v>
      </c>
      <c r="E16" s="117" t="s">
        <v>4</v>
      </c>
      <c r="F16" s="117" t="s">
        <v>5</v>
      </c>
      <c r="G16" s="395"/>
      <c r="H16" s="395"/>
      <c r="I16" s="336"/>
    </row>
    <row r="17" spans="1:13" s="4" customFormat="1" ht="13.5" customHeight="1">
      <c r="A17" s="391" t="s">
        <v>46</v>
      </c>
      <c r="B17" s="391"/>
      <c r="C17" s="391"/>
      <c r="D17" s="391"/>
      <c r="E17" s="391"/>
      <c r="F17" s="391"/>
      <c r="G17" s="391"/>
      <c r="H17" s="391"/>
      <c r="I17" s="391"/>
    </row>
    <row r="18" spans="1:13" s="4" customFormat="1" ht="38.25">
      <c r="A18" s="294">
        <v>1</v>
      </c>
      <c r="B18" s="295" t="s">
        <v>231</v>
      </c>
      <c r="C18" s="252">
        <v>69784000</v>
      </c>
      <c r="D18" s="177">
        <v>40940</v>
      </c>
      <c r="E18" s="177">
        <v>41244</v>
      </c>
      <c r="F18" s="49">
        <v>11</v>
      </c>
      <c r="G18" s="253"/>
      <c r="H18" s="199"/>
      <c r="I18" s="192" t="s">
        <v>190</v>
      </c>
    </row>
    <row r="19" spans="1:13" s="4" customFormat="1" ht="33.75" customHeight="1">
      <c r="A19" s="294">
        <v>2</v>
      </c>
      <c r="B19" s="295" t="s">
        <v>232</v>
      </c>
      <c r="C19" s="254">
        <v>0</v>
      </c>
      <c r="D19" s="177">
        <v>40940</v>
      </c>
      <c r="E19" s="177">
        <v>41244</v>
      </c>
      <c r="F19" s="49">
        <v>11</v>
      </c>
      <c r="G19" s="255"/>
      <c r="H19" s="195"/>
      <c r="I19" s="192" t="s">
        <v>209</v>
      </c>
    </row>
    <row r="20" spans="1:13" s="4" customFormat="1" ht="33" customHeight="1">
      <c r="A20" s="294">
        <v>3</v>
      </c>
      <c r="B20" s="296" t="s">
        <v>233</v>
      </c>
      <c r="C20" s="254">
        <v>0</v>
      </c>
      <c r="D20" s="177">
        <v>40940</v>
      </c>
      <c r="E20" s="177">
        <v>41244</v>
      </c>
      <c r="F20" s="49">
        <v>11</v>
      </c>
      <c r="G20" s="83"/>
      <c r="H20" s="83"/>
      <c r="I20" s="192" t="s">
        <v>202</v>
      </c>
      <c r="K20" s="150"/>
    </row>
    <row r="21" spans="1:13" s="4" customFormat="1" ht="51">
      <c r="A21" s="294">
        <v>4</v>
      </c>
      <c r="B21" s="297" t="s">
        <v>210</v>
      </c>
      <c r="C21" s="254">
        <v>248000000</v>
      </c>
      <c r="D21" s="207">
        <v>40940</v>
      </c>
      <c r="E21" s="177">
        <v>41244</v>
      </c>
      <c r="F21" s="143">
        <v>11</v>
      </c>
      <c r="G21" s="83"/>
      <c r="H21" s="83"/>
      <c r="I21" s="192" t="s">
        <v>209</v>
      </c>
      <c r="K21" s="147"/>
      <c r="M21" s="151"/>
    </row>
    <row r="22" spans="1:13" s="4" customFormat="1" ht="12.75" customHeight="1">
      <c r="A22" s="396" t="s">
        <v>234</v>
      </c>
      <c r="B22" s="397"/>
      <c r="C22" s="256">
        <f>SUM(C18:C21)</f>
        <v>317784000</v>
      </c>
      <c r="D22" s="49"/>
      <c r="E22" s="83"/>
      <c r="F22" s="83"/>
      <c r="G22" s="83"/>
      <c r="H22" s="83"/>
      <c r="I22" s="83"/>
      <c r="J22" s="148"/>
      <c r="K22" s="147"/>
    </row>
    <row r="23" spans="1:13" s="4" customFormat="1" ht="11.25" hidden="1">
      <c r="A23" s="398" t="s">
        <v>47</v>
      </c>
      <c r="B23" s="398"/>
      <c r="C23" s="398"/>
      <c r="D23" s="398"/>
      <c r="E23" s="398"/>
      <c r="F23" s="398"/>
      <c r="G23" s="398"/>
      <c r="H23" s="398"/>
      <c r="I23" s="399"/>
      <c r="J23" s="148"/>
      <c r="K23" s="147"/>
      <c r="L23" s="14"/>
    </row>
    <row r="24" spans="1:13" s="4" customFormat="1" ht="11.25">
      <c r="A24" s="400"/>
      <c r="B24" s="400"/>
      <c r="C24" s="400"/>
      <c r="D24" s="400"/>
      <c r="E24" s="400"/>
      <c r="F24" s="400"/>
      <c r="G24" s="400"/>
      <c r="H24" s="400"/>
      <c r="I24" s="401"/>
      <c r="J24" s="148"/>
      <c r="K24" s="147"/>
    </row>
    <row r="25" spans="1:13" s="4" customFormat="1" ht="51">
      <c r="A25" s="294">
        <v>1</v>
      </c>
      <c r="B25" s="298" t="s">
        <v>191</v>
      </c>
      <c r="C25" s="252">
        <v>0</v>
      </c>
      <c r="D25" s="177">
        <v>40940</v>
      </c>
      <c r="E25" s="177">
        <v>41091</v>
      </c>
      <c r="F25" s="49">
        <v>5</v>
      </c>
      <c r="G25" s="178"/>
      <c r="H25" s="143"/>
      <c r="I25" s="192" t="s">
        <v>190</v>
      </c>
      <c r="J25" s="148"/>
      <c r="K25" s="147"/>
    </row>
    <row r="26" spans="1:13" s="4" customFormat="1" ht="27">
      <c r="A26" s="294">
        <v>2</v>
      </c>
      <c r="B26" s="299" t="s">
        <v>203</v>
      </c>
      <c r="C26" s="252">
        <v>70000000</v>
      </c>
      <c r="D26" s="177">
        <v>40940</v>
      </c>
      <c r="E26" s="177">
        <v>41244</v>
      </c>
      <c r="F26" s="49">
        <v>11</v>
      </c>
      <c r="G26" s="51"/>
      <c r="H26" s="183"/>
      <c r="I26" s="192" t="s">
        <v>225</v>
      </c>
      <c r="K26" s="147"/>
      <c r="L26" s="14"/>
    </row>
    <row r="27" spans="1:13" s="4" customFormat="1" ht="27">
      <c r="A27" s="294">
        <v>3</v>
      </c>
      <c r="B27" s="298" t="s">
        <v>182</v>
      </c>
      <c r="C27" s="252">
        <v>0</v>
      </c>
      <c r="D27" s="177">
        <v>40940</v>
      </c>
      <c r="E27" s="177">
        <v>41244</v>
      </c>
      <c r="F27" s="49">
        <v>11</v>
      </c>
      <c r="G27" s="85"/>
      <c r="H27" s="85"/>
      <c r="I27" s="179" t="s">
        <v>225</v>
      </c>
      <c r="J27" s="14"/>
      <c r="K27" s="147"/>
      <c r="L27" s="14"/>
    </row>
    <row r="28" spans="1:13" s="4" customFormat="1" ht="25.5">
      <c r="A28" s="300">
        <v>4</v>
      </c>
      <c r="B28" s="298" t="s">
        <v>235</v>
      </c>
      <c r="C28" s="252">
        <f>20000000</f>
        <v>20000000</v>
      </c>
      <c r="D28" s="177">
        <v>40940</v>
      </c>
      <c r="E28" s="177">
        <v>41244</v>
      </c>
      <c r="F28" s="49">
        <v>11</v>
      </c>
      <c r="G28" s="85"/>
      <c r="H28" s="85"/>
      <c r="I28" s="179" t="s">
        <v>190</v>
      </c>
      <c r="J28" s="148"/>
      <c r="K28" s="147"/>
      <c r="L28" s="14"/>
    </row>
    <row r="29" spans="1:13" s="4" customFormat="1" ht="52.5" customHeight="1">
      <c r="A29" s="300">
        <v>5</v>
      </c>
      <c r="B29" s="298" t="s">
        <v>213</v>
      </c>
      <c r="C29" s="252">
        <v>52000000</v>
      </c>
      <c r="D29" s="177">
        <v>40969</v>
      </c>
      <c r="E29" s="177">
        <v>41244</v>
      </c>
      <c r="F29" s="49">
        <v>10</v>
      </c>
      <c r="G29" s="85"/>
      <c r="H29" s="85"/>
      <c r="I29" s="192" t="s">
        <v>209</v>
      </c>
      <c r="K29" s="147"/>
    </row>
    <row r="30" spans="1:13" s="4" customFormat="1" ht="38.25">
      <c r="A30" s="300">
        <v>6</v>
      </c>
      <c r="B30" s="298" t="s">
        <v>215</v>
      </c>
      <c r="C30" s="252">
        <v>30000000</v>
      </c>
      <c r="D30" s="177">
        <v>40969</v>
      </c>
      <c r="E30" s="177">
        <v>41214</v>
      </c>
      <c r="F30" s="49">
        <v>9</v>
      </c>
      <c r="G30" s="85"/>
      <c r="H30" s="85"/>
      <c r="I30" s="192" t="s">
        <v>209</v>
      </c>
      <c r="J30" s="148"/>
      <c r="K30" s="147"/>
    </row>
    <row r="31" spans="1:13" s="4" customFormat="1" ht="13.5" customHeight="1">
      <c r="A31" s="300">
        <v>7</v>
      </c>
      <c r="B31" s="298" t="s">
        <v>217</v>
      </c>
      <c r="C31" s="252">
        <v>76777212</v>
      </c>
      <c r="D31" s="177">
        <v>41061</v>
      </c>
      <c r="E31" s="177">
        <v>41244</v>
      </c>
      <c r="F31" s="49">
        <v>7</v>
      </c>
      <c r="G31" s="85"/>
      <c r="H31" s="85"/>
      <c r="I31" s="192" t="s">
        <v>209</v>
      </c>
      <c r="J31" s="14"/>
      <c r="K31" s="149"/>
      <c r="L31" s="14"/>
      <c r="M31" s="148"/>
    </row>
    <row r="32" spans="1:13" s="4" customFormat="1" ht="16.5">
      <c r="A32" s="402" t="s">
        <v>234</v>
      </c>
      <c r="B32" s="402"/>
      <c r="C32" s="257">
        <f>SUM(C25:C31)</f>
        <v>248777212</v>
      </c>
      <c r="D32" s="83"/>
      <c r="E32" s="83"/>
      <c r="F32" s="83"/>
      <c r="G32" s="85"/>
      <c r="H32" s="85"/>
      <c r="I32" s="85"/>
    </row>
    <row r="33" spans="1:9" s="4" customFormat="1" ht="16.5">
      <c r="A33" s="258" t="s">
        <v>31</v>
      </c>
      <c r="B33" s="55"/>
      <c r="C33" s="259">
        <f>C22+C32</f>
        <v>566561212</v>
      </c>
      <c r="D33" s="260"/>
      <c r="E33" s="260"/>
      <c r="F33" s="260"/>
      <c r="G33" s="260"/>
      <c r="H33" s="260"/>
      <c r="I33" s="260"/>
    </row>
    <row r="34" spans="1:9" s="4" customFormat="1" ht="13.5">
      <c r="A34" s="261"/>
      <c r="B34" s="262"/>
      <c r="C34" s="263">
        <f>+C12-C33</f>
        <v>140955871.25999999</v>
      </c>
      <c r="D34" s="261"/>
      <c r="E34" s="261"/>
      <c r="F34" s="261"/>
      <c r="G34" s="261"/>
      <c r="H34" s="261"/>
      <c r="I34" s="261"/>
    </row>
    <row r="35" spans="1:9" s="4" customFormat="1" ht="11.25">
      <c r="A35" s="42"/>
      <c r="B35" s="42"/>
    </row>
    <row r="36" spans="1:9" s="4" customFormat="1" ht="11.25"/>
    <row r="37" spans="1:9" s="4" customFormat="1" ht="11.25">
      <c r="C37" s="14"/>
    </row>
    <row r="38" spans="1:9" s="4" customFormat="1" ht="11.25"/>
    <row r="39" spans="1:9" s="4" customFormat="1" ht="11.25"/>
    <row r="40" spans="1:9" s="4" customFormat="1" ht="11.25"/>
    <row r="41" spans="1:9" s="4" customFormat="1" ht="11.25"/>
    <row r="42" spans="1:9" s="4" customFormat="1" ht="11.25"/>
    <row r="43" spans="1:9" s="4" customFormat="1" ht="11.25"/>
    <row r="44" spans="1:9" s="4" customFormat="1" ht="11.25"/>
    <row r="45" spans="1:9" s="4" customFormat="1" ht="11.25"/>
    <row r="46" spans="1:9" s="4" customFormat="1" ht="11.25"/>
    <row r="47" spans="1:9" s="4" customFormat="1" ht="11.25"/>
    <row r="48" spans="1:9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  <row r="1113" s="4" customFormat="1" ht="11.25"/>
    <row r="1114" s="4" customFormat="1" ht="11.25"/>
    <row r="1115" s="4" customFormat="1" ht="11.25"/>
    <row r="1116" s="4" customFormat="1" ht="11.25"/>
    <row r="1117" s="4" customFormat="1" ht="11.25"/>
    <row r="1118" s="4" customFormat="1" ht="11.25"/>
    <row r="1119" s="4" customFormat="1" ht="11.25"/>
  </sheetData>
  <mergeCells count="30">
    <mergeCell ref="E6:H6"/>
    <mergeCell ref="A22:B22"/>
    <mergeCell ref="A23:I24"/>
    <mergeCell ref="A32:B32"/>
    <mergeCell ref="C9:H9"/>
    <mergeCell ref="I15:I16"/>
    <mergeCell ref="D15:F15"/>
    <mergeCell ref="G15:G16"/>
    <mergeCell ref="A12:B12"/>
    <mergeCell ref="A15:A16"/>
    <mergeCell ref="B15:B16"/>
    <mergeCell ref="C15:C16"/>
    <mergeCell ref="C6:D6"/>
    <mergeCell ref="A10:B10"/>
    <mergeCell ref="I2:J2"/>
    <mergeCell ref="A17:I17"/>
    <mergeCell ref="I6:J6"/>
    <mergeCell ref="E7:H7"/>
    <mergeCell ref="I7:J7"/>
    <mergeCell ref="A1:B8"/>
    <mergeCell ref="C1:H5"/>
    <mergeCell ref="E8:H8"/>
    <mergeCell ref="I8:J8"/>
    <mergeCell ref="C7:D8"/>
    <mergeCell ref="I1:J1"/>
    <mergeCell ref="H15:H16"/>
    <mergeCell ref="I3:J3"/>
    <mergeCell ref="I4:J4"/>
    <mergeCell ref="I5:J5"/>
    <mergeCell ref="A11:B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topLeftCell="A10" zoomScale="120" zoomScaleNormal="120" workbookViewId="0">
      <selection activeCell="D22" sqref="D22"/>
    </sheetView>
  </sheetViews>
  <sheetFormatPr baseColWidth="10" defaultRowHeight="12.75"/>
  <cols>
    <col min="1" max="1" width="7.5703125" style="3" customWidth="1"/>
    <col min="2" max="2" width="16.85546875" style="3" customWidth="1"/>
    <col min="3" max="3" width="27.28515625" style="3" customWidth="1"/>
    <col min="4" max="4" width="16.140625" style="3" customWidth="1"/>
    <col min="5" max="5" width="7.42578125" style="3" hidden="1" customWidth="1"/>
    <col min="6" max="6" width="9.5703125" style="3" customWidth="1"/>
    <col min="7" max="7" width="9.85546875" style="3" customWidth="1"/>
    <col min="8" max="8" width="5.7109375" style="3" customWidth="1"/>
    <col min="9" max="9" width="13.28515625" style="3" customWidth="1"/>
    <col min="10" max="10" width="7.28515625" style="3" customWidth="1"/>
    <col min="11" max="11" width="10.42578125" style="3" customWidth="1"/>
    <col min="12" max="12" width="9.42578125" style="3" customWidth="1"/>
    <col min="13" max="13" width="8.5703125" style="3" customWidth="1"/>
    <col min="14" max="14" width="8.42578125" style="3" customWidth="1"/>
    <col min="15" max="16384" width="11.42578125" style="3"/>
  </cols>
  <sheetData>
    <row r="1" spans="1:10" ht="12.75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10" t="s">
        <v>164</v>
      </c>
      <c r="J1" s="311"/>
    </row>
    <row r="2" spans="1:10" ht="12.7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</row>
    <row r="3" spans="1:10" ht="12.7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</row>
    <row r="4" spans="1:10" ht="12.7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</row>
    <row r="5" spans="1:10" s="11" customFormat="1" ht="18">
      <c r="A5" s="321"/>
      <c r="B5" s="322"/>
      <c r="C5" s="326"/>
      <c r="D5" s="326"/>
      <c r="E5" s="326"/>
      <c r="F5" s="326"/>
      <c r="G5" s="326"/>
      <c r="H5" s="326"/>
      <c r="I5" s="380" t="s">
        <v>151</v>
      </c>
      <c r="J5" s="381"/>
    </row>
    <row r="6" spans="1:10" ht="14.2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/>
      <c r="I6" s="314" t="s">
        <v>169</v>
      </c>
      <c r="J6" s="315"/>
    </row>
    <row r="7" spans="1:10" s="5" customFormat="1" ht="14.25">
      <c r="A7" s="321"/>
      <c r="B7" s="322"/>
      <c r="C7" s="314" t="s">
        <v>170</v>
      </c>
      <c r="D7" s="314"/>
      <c r="E7" s="314" t="s">
        <v>171</v>
      </c>
      <c r="F7" s="314"/>
      <c r="G7" s="314"/>
      <c r="H7" s="314"/>
      <c r="I7" s="314" t="s">
        <v>173</v>
      </c>
      <c r="J7" s="315"/>
    </row>
    <row r="8" spans="1:10" s="5" customFormat="1" ht="14.25">
      <c r="A8" s="323"/>
      <c r="B8" s="324"/>
      <c r="C8" s="318"/>
      <c r="D8" s="318"/>
      <c r="E8" s="318" t="s">
        <v>172</v>
      </c>
      <c r="F8" s="318"/>
      <c r="G8" s="318"/>
      <c r="H8" s="318"/>
      <c r="I8" s="318" t="s">
        <v>174</v>
      </c>
      <c r="J8" s="329"/>
    </row>
    <row r="9" spans="1:10" s="5" customFormat="1" ht="15" customHeight="1">
      <c r="A9" s="409" t="s">
        <v>156</v>
      </c>
      <c r="B9" s="409"/>
      <c r="C9" s="268" t="str">
        <f>+'POA-01'!C9</f>
        <v>FORTALECIMIENTO AL ORDENAMIENTO AMBIENTAL Y TERRITORIAL</v>
      </c>
      <c r="D9" s="268"/>
      <c r="E9" s="268">
        <f>+'POA-01'!E9</f>
        <v>0</v>
      </c>
      <c r="F9" s="268"/>
      <c r="G9" s="122"/>
      <c r="H9" s="410" t="s">
        <v>119</v>
      </c>
      <c r="I9" s="410"/>
      <c r="J9" s="6"/>
    </row>
    <row r="10" spans="1:10" s="5" customFormat="1" ht="16.5">
      <c r="A10" s="414" t="s">
        <v>8</v>
      </c>
      <c r="B10" s="414"/>
      <c r="C10" s="56">
        <f>SUM(C11:C12)</f>
        <v>707517083.25999999</v>
      </c>
      <c r="D10" s="68"/>
      <c r="E10" s="9"/>
      <c r="F10" s="9"/>
      <c r="G10" s="9"/>
      <c r="H10" s="9"/>
      <c r="I10" s="9"/>
      <c r="J10" s="6"/>
    </row>
    <row r="11" spans="1:10" s="5" customFormat="1" ht="16.5">
      <c r="A11" s="414" t="s">
        <v>10</v>
      </c>
      <c r="B11" s="414"/>
      <c r="C11" s="57">
        <f>'POA-01'!D11</f>
        <v>0</v>
      </c>
      <c r="D11" s="68"/>
      <c r="E11" s="9"/>
      <c r="F11" s="9"/>
      <c r="G11" s="9"/>
      <c r="H11" s="9"/>
      <c r="I11" s="9"/>
      <c r="J11" s="6"/>
    </row>
    <row r="12" spans="1:10" s="5" customFormat="1" ht="15" customHeight="1">
      <c r="A12" s="414" t="s">
        <v>153</v>
      </c>
      <c r="B12" s="414"/>
      <c r="C12" s="57">
        <f>+'POA-01'!C12</f>
        <v>707517083.25999999</v>
      </c>
      <c r="D12" s="68"/>
      <c r="E12" s="9"/>
      <c r="F12" s="9"/>
      <c r="G12" s="9"/>
      <c r="H12" s="9"/>
      <c r="I12" s="9"/>
      <c r="J12" s="6"/>
    </row>
    <row r="13" spans="1:10" s="4" customFormat="1" ht="12.75" customHeight="1">
      <c r="A13" s="90"/>
      <c r="B13" s="90"/>
      <c r="C13" s="90"/>
      <c r="D13" s="90"/>
    </row>
    <row r="14" spans="1:10" s="7" customFormat="1" ht="14.25" thickBot="1">
      <c r="A14" s="69" t="s">
        <v>49</v>
      </c>
      <c r="B14" s="69"/>
      <c r="C14" s="69"/>
      <c r="D14" s="70" t="s">
        <v>50</v>
      </c>
    </row>
    <row r="15" spans="1:10" s="4" customFormat="1" ht="12.75" customHeight="1" thickBot="1">
      <c r="A15" s="118" t="s">
        <v>51</v>
      </c>
      <c r="B15" s="411" t="s">
        <v>35</v>
      </c>
      <c r="C15" s="412"/>
      <c r="D15" s="119" t="s">
        <v>27</v>
      </c>
    </row>
    <row r="16" spans="1:10" s="4" customFormat="1" ht="13.5" customHeight="1">
      <c r="A16" s="120">
        <v>2</v>
      </c>
      <c r="B16" s="413" t="s">
        <v>135</v>
      </c>
      <c r="C16" s="401"/>
      <c r="D16" s="264">
        <f>SUM(D17:D30)</f>
        <v>0</v>
      </c>
    </row>
    <row r="17" spans="1:4" s="4" customFormat="1" ht="13.5">
      <c r="A17" s="80" t="s">
        <v>122</v>
      </c>
      <c r="B17" s="407" t="s">
        <v>236</v>
      </c>
      <c r="C17" s="408"/>
      <c r="D17" s="265"/>
    </row>
    <row r="18" spans="1:4" s="4" customFormat="1" ht="13.5">
      <c r="A18" s="80" t="s">
        <v>123</v>
      </c>
      <c r="B18" s="407" t="s">
        <v>237</v>
      </c>
      <c r="C18" s="408"/>
      <c r="D18" s="265">
        <v>0</v>
      </c>
    </row>
    <row r="19" spans="1:4" s="4" customFormat="1" ht="13.5">
      <c r="A19" s="80" t="s">
        <v>124</v>
      </c>
      <c r="B19" s="407" t="s">
        <v>238</v>
      </c>
      <c r="C19" s="408"/>
      <c r="D19" s="265">
        <v>0</v>
      </c>
    </row>
    <row r="20" spans="1:4" s="4" customFormat="1" ht="13.5">
      <c r="A20" s="80" t="s">
        <v>125</v>
      </c>
      <c r="B20" s="407" t="s">
        <v>239</v>
      </c>
      <c r="C20" s="408"/>
      <c r="D20" s="266"/>
    </row>
    <row r="21" spans="1:4" s="4" customFormat="1" ht="13.5">
      <c r="A21" s="80" t="s">
        <v>126</v>
      </c>
      <c r="B21" s="407" t="s">
        <v>240</v>
      </c>
      <c r="C21" s="408"/>
      <c r="D21" s="267"/>
    </row>
    <row r="22" spans="1:4" s="4" customFormat="1" ht="13.5">
      <c r="A22" s="80" t="s">
        <v>127</v>
      </c>
      <c r="B22" s="407" t="s">
        <v>241</v>
      </c>
      <c r="C22" s="408"/>
      <c r="D22" s="266"/>
    </row>
    <row r="23" spans="1:4" s="4" customFormat="1" ht="13.5">
      <c r="A23" s="80" t="s">
        <v>128</v>
      </c>
      <c r="B23" s="407" t="s">
        <v>242</v>
      </c>
      <c r="C23" s="408"/>
      <c r="D23" s="265">
        <v>0</v>
      </c>
    </row>
    <row r="24" spans="1:4" s="4" customFormat="1" ht="13.5">
      <c r="A24" s="80" t="s">
        <v>129</v>
      </c>
      <c r="B24" s="407" t="s">
        <v>243</v>
      </c>
      <c r="C24" s="408"/>
      <c r="D24" s="265">
        <v>0</v>
      </c>
    </row>
    <row r="25" spans="1:4" s="4" customFormat="1" ht="13.5">
      <c r="A25" s="80" t="s">
        <v>130</v>
      </c>
      <c r="B25" s="407" t="s">
        <v>244</v>
      </c>
      <c r="C25" s="408"/>
      <c r="D25" s="265">
        <v>0</v>
      </c>
    </row>
    <row r="26" spans="1:4" s="4" customFormat="1" ht="13.5">
      <c r="A26" s="80" t="s">
        <v>131</v>
      </c>
      <c r="B26" s="407" t="s">
        <v>245</v>
      </c>
      <c r="C26" s="408"/>
      <c r="D26" s="265">
        <v>0</v>
      </c>
    </row>
    <row r="27" spans="1:4" s="4" customFormat="1" ht="13.5">
      <c r="A27" s="80" t="s">
        <v>132</v>
      </c>
      <c r="B27" s="407" t="s">
        <v>246</v>
      </c>
      <c r="C27" s="408"/>
      <c r="D27" s="265">
        <v>0</v>
      </c>
    </row>
    <row r="28" spans="1:4" s="4" customFormat="1" ht="13.5">
      <c r="A28" s="80" t="s">
        <v>133</v>
      </c>
      <c r="B28" s="407" t="s">
        <v>247</v>
      </c>
      <c r="C28" s="408"/>
      <c r="D28" s="265">
        <v>0</v>
      </c>
    </row>
    <row r="29" spans="1:4" s="4" customFormat="1" ht="13.5">
      <c r="A29" s="80" t="s">
        <v>134</v>
      </c>
      <c r="B29" s="407" t="s">
        <v>248</v>
      </c>
      <c r="C29" s="408"/>
      <c r="D29" s="266">
        <f>'[1]POA-07'!C42</f>
        <v>0</v>
      </c>
    </row>
    <row r="30" spans="1:4" s="4" customFormat="1" ht="13.5">
      <c r="A30" s="80" t="s">
        <v>136</v>
      </c>
      <c r="B30" s="407" t="s">
        <v>249</v>
      </c>
      <c r="C30" s="408"/>
      <c r="D30" s="265">
        <v>0</v>
      </c>
    </row>
    <row r="31" spans="1:4" s="4" customFormat="1" ht="13.5">
      <c r="A31" s="80"/>
      <c r="B31" s="407"/>
      <c r="C31" s="408"/>
      <c r="D31" s="265">
        <v>0</v>
      </c>
    </row>
    <row r="32" spans="1:4" s="4" customFormat="1" ht="13.5">
      <c r="A32" s="80"/>
      <c r="B32" s="407"/>
      <c r="C32" s="408"/>
      <c r="D32" s="265">
        <v>0</v>
      </c>
    </row>
    <row r="33" spans="1:4" s="4" customFormat="1" ht="13.5">
      <c r="A33" s="80"/>
      <c r="B33" s="407"/>
      <c r="C33" s="408"/>
      <c r="D33" s="265">
        <v>0</v>
      </c>
    </row>
    <row r="34" spans="1:4" s="4" customFormat="1" ht="13.5">
      <c r="A34" s="80"/>
      <c r="B34" s="407"/>
      <c r="C34" s="408"/>
      <c r="D34" s="265">
        <v>0</v>
      </c>
    </row>
    <row r="35" spans="1:4" s="4" customFormat="1" ht="13.5">
      <c r="A35" s="80"/>
      <c r="B35" s="407"/>
      <c r="C35" s="408"/>
      <c r="D35" s="265">
        <v>0</v>
      </c>
    </row>
    <row r="36" spans="1:4" s="4" customFormat="1" ht="11.25">
      <c r="A36" s="13"/>
    </row>
    <row r="37" spans="1:4" s="4" customFormat="1" ht="11.25"/>
    <row r="38" spans="1:4" s="4" customFormat="1" ht="11.25"/>
    <row r="39" spans="1:4" s="4" customFormat="1" ht="11.25"/>
    <row r="40" spans="1:4" s="4" customFormat="1" ht="11.25"/>
    <row r="41" spans="1:4" s="4" customFormat="1" ht="11.25"/>
    <row r="42" spans="1:4" s="4" customFormat="1" ht="11.25"/>
    <row r="43" spans="1:4" s="4" customFormat="1" ht="11.25"/>
    <row r="44" spans="1:4" s="4" customFormat="1" ht="11.25"/>
    <row r="45" spans="1:4" s="4" customFormat="1" ht="11.25"/>
    <row r="46" spans="1:4" s="4" customFormat="1" ht="11.25"/>
    <row r="47" spans="1:4" s="4" customFormat="1" ht="11.25"/>
    <row r="48" spans="1:4" s="4" customFormat="1" ht="11.25"/>
    <row r="49" s="4" customFormat="1" ht="12" customHeight="1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5" customHeight="1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</sheetData>
  <mergeCells count="42"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B30:C30"/>
    <mergeCell ref="B35:C35"/>
    <mergeCell ref="B31:C31"/>
    <mergeCell ref="B32:C32"/>
    <mergeCell ref="B33:C33"/>
    <mergeCell ref="B34:C34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26" zoomScale="115" workbookViewId="0">
      <selection activeCell="C15" sqref="C15:P15"/>
    </sheetView>
  </sheetViews>
  <sheetFormatPr baseColWidth="10" defaultRowHeight="10.5"/>
  <cols>
    <col min="1" max="1" width="7" style="15" customWidth="1"/>
    <col min="2" max="2" width="18.7109375" style="15" customWidth="1"/>
    <col min="3" max="3" width="11.28515625" style="15" customWidth="1"/>
    <col min="4" max="4" width="9" style="15" customWidth="1"/>
    <col min="5" max="5" width="10.28515625" style="15" customWidth="1"/>
    <col min="6" max="6" width="9.7109375" style="15" customWidth="1"/>
    <col min="7" max="7" width="9.28515625" style="15" customWidth="1"/>
    <col min="8" max="8" width="9.140625" style="15" customWidth="1"/>
    <col min="9" max="10" width="9.85546875" style="15" customWidth="1"/>
    <col min="11" max="11" width="9.5703125" style="15" customWidth="1"/>
    <col min="12" max="12" width="9.28515625" style="15" customWidth="1"/>
    <col min="13" max="13" width="9.42578125" style="15" customWidth="1"/>
    <col min="14" max="14" width="9.5703125" style="15" customWidth="1"/>
    <col min="15" max="15" width="11" style="15" customWidth="1"/>
    <col min="16" max="16" width="10.85546875" style="15" customWidth="1"/>
    <col min="17" max="17" width="10.140625" style="15" customWidth="1"/>
    <col min="18" max="16384" width="11.42578125" style="15"/>
  </cols>
  <sheetData>
    <row r="1" spans="1:24" ht="11.25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10" t="s">
        <v>164</v>
      </c>
      <c r="O1" s="310"/>
      <c r="P1" s="311"/>
    </row>
    <row r="2" spans="1:24" ht="12.75" customHeight="1">
      <c r="A2" s="321"/>
      <c r="B2" s="322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07" t="s">
        <v>165</v>
      </c>
      <c r="O2" s="307"/>
      <c r="P2" s="308"/>
    </row>
    <row r="3" spans="1:24" ht="12.75" customHeight="1">
      <c r="A3" s="321"/>
      <c r="B3" s="322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07" t="s">
        <v>166</v>
      </c>
      <c r="O3" s="307"/>
      <c r="P3" s="308"/>
    </row>
    <row r="4" spans="1:24" ht="11.25" customHeight="1">
      <c r="A4" s="321"/>
      <c r="B4" s="322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07" t="s">
        <v>176</v>
      </c>
      <c r="O4" s="307"/>
      <c r="P4" s="308"/>
    </row>
    <row r="5" spans="1:24" ht="10.5" customHeight="1">
      <c r="A5" s="321"/>
      <c r="B5" s="322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12" t="s">
        <v>151</v>
      </c>
      <c r="O5" s="312"/>
      <c r="P5" s="313"/>
    </row>
    <row r="6" spans="1:24" ht="15" customHeight="1">
      <c r="A6" s="321"/>
      <c r="B6" s="322"/>
      <c r="C6" s="314" t="s">
        <v>167</v>
      </c>
      <c r="D6" s="314"/>
      <c r="E6" s="314"/>
      <c r="F6" s="314"/>
      <c r="G6" s="314"/>
      <c r="H6" s="314" t="s">
        <v>168</v>
      </c>
      <c r="I6" s="314"/>
      <c r="J6" s="314"/>
      <c r="K6" s="314"/>
      <c r="L6" s="314"/>
      <c r="M6" s="314" t="s">
        <v>169</v>
      </c>
      <c r="N6" s="314"/>
      <c r="O6" s="314"/>
      <c r="P6" s="315"/>
    </row>
    <row r="7" spans="1:24" ht="11.25" customHeight="1">
      <c r="A7" s="321"/>
      <c r="B7" s="322"/>
      <c r="C7" s="415" t="s">
        <v>170</v>
      </c>
      <c r="D7" s="415"/>
      <c r="E7" s="415"/>
      <c r="F7" s="415"/>
      <c r="G7" s="415"/>
      <c r="H7" s="314" t="s">
        <v>171</v>
      </c>
      <c r="I7" s="314"/>
      <c r="J7" s="314"/>
      <c r="K7" s="314"/>
      <c r="L7" s="314"/>
      <c r="M7" s="314" t="s">
        <v>173</v>
      </c>
      <c r="N7" s="314"/>
      <c r="O7" s="314"/>
      <c r="P7" s="315"/>
    </row>
    <row r="8" spans="1:24" ht="13.5" customHeight="1">
      <c r="A8" s="323"/>
      <c r="B8" s="324"/>
      <c r="C8" s="416"/>
      <c r="D8" s="416"/>
      <c r="E8" s="416"/>
      <c r="F8" s="416"/>
      <c r="G8" s="416"/>
      <c r="H8" s="318" t="s">
        <v>172</v>
      </c>
      <c r="I8" s="318"/>
      <c r="J8" s="318"/>
      <c r="K8" s="318"/>
      <c r="L8" s="318"/>
      <c r="M8" s="318" t="s">
        <v>174</v>
      </c>
      <c r="N8" s="318"/>
      <c r="O8" s="318"/>
      <c r="P8" s="329"/>
    </row>
    <row r="9" spans="1:24" ht="12.75" customHeight="1" thickBot="1">
      <c r="A9" s="417" t="s">
        <v>121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36"/>
      <c r="R9" s="36"/>
      <c r="S9" s="36"/>
      <c r="T9" s="36"/>
      <c r="U9" s="36"/>
      <c r="V9" s="36"/>
      <c r="W9" s="36"/>
      <c r="X9" s="36"/>
    </row>
    <row r="10" spans="1:24" ht="3" hidden="1" customHeight="1" thickBot="1">
      <c r="A10" s="123"/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32"/>
      <c r="R10" s="36"/>
      <c r="S10" s="30"/>
      <c r="T10" s="36"/>
      <c r="U10" s="36"/>
      <c r="V10" s="32"/>
      <c r="W10" s="36"/>
      <c r="X10" s="30"/>
    </row>
    <row r="11" spans="1:24" ht="13.5" thickBot="1">
      <c r="A11" s="420"/>
      <c r="B11" s="422" t="s">
        <v>28</v>
      </c>
      <c r="C11" s="424" t="s">
        <v>138</v>
      </c>
      <c r="D11" s="426" t="s">
        <v>54</v>
      </c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8"/>
      <c r="P11" s="418" t="s">
        <v>31</v>
      </c>
    </row>
    <row r="12" spans="1:24" ht="13.5" thickBot="1">
      <c r="A12" s="421"/>
      <c r="B12" s="423"/>
      <c r="C12" s="425"/>
      <c r="D12" s="127" t="s">
        <v>56</v>
      </c>
      <c r="E12" s="128" t="s">
        <v>57</v>
      </c>
      <c r="F12" s="128" t="s">
        <v>58</v>
      </c>
      <c r="G12" s="128" t="s">
        <v>59</v>
      </c>
      <c r="H12" s="128" t="s">
        <v>60</v>
      </c>
      <c r="I12" s="128" t="s">
        <v>61</v>
      </c>
      <c r="J12" s="128" t="s">
        <v>62</v>
      </c>
      <c r="K12" s="128" t="s">
        <v>63</v>
      </c>
      <c r="L12" s="128" t="s">
        <v>64</v>
      </c>
      <c r="M12" s="128" t="s">
        <v>65</v>
      </c>
      <c r="N12" s="128" t="s">
        <v>66</v>
      </c>
      <c r="O12" s="129" t="s">
        <v>67</v>
      </c>
      <c r="P12" s="419"/>
      <c r="Q12" s="34"/>
      <c r="R12" s="34"/>
      <c r="S12" s="34"/>
      <c r="T12" s="33"/>
      <c r="U12" s="33"/>
      <c r="V12" s="35"/>
      <c r="W12" s="33"/>
      <c r="X12" s="33"/>
    </row>
    <row r="13" spans="1:24" ht="12.75">
      <c r="A13" s="130">
        <v>1000</v>
      </c>
      <c r="B13" s="138" t="s">
        <v>68</v>
      </c>
      <c r="C13" s="269">
        <f>+C14+C15</f>
        <v>140955871.26000002</v>
      </c>
      <c r="D13" s="303">
        <f t="shared" ref="D13:O13" si="0">SUM(D14:D15)</f>
        <v>9812001.6049999986</v>
      </c>
      <c r="E13" s="303">
        <f t="shared" si="0"/>
        <v>9812001.6049999986</v>
      </c>
      <c r="F13" s="303">
        <f t="shared" si="0"/>
        <v>9812001.6049999986</v>
      </c>
      <c r="G13" s="303">
        <f t="shared" si="0"/>
        <v>9812001.6049999986</v>
      </c>
      <c r="H13" s="303">
        <f t="shared" si="0"/>
        <v>9812001.6049999986</v>
      </c>
      <c r="I13" s="303">
        <f t="shared" si="0"/>
        <v>9812001.6049999986</v>
      </c>
      <c r="J13" s="303">
        <f t="shared" si="0"/>
        <v>21174666.104999997</v>
      </c>
      <c r="K13" s="303">
        <f t="shared" si="0"/>
        <v>13060462.604999999</v>
      </c>
      <c r="L13" s="303">
        <f t="shared" si="0"/>
        <v>10802079.104999999</v>
      </c>
      <c r="M13" s="303">
        <f t="shared" si="0"/>
        <v>9812001.6049999986</v>
      </c>
      <c r="N13" s="303">
        <f t="shared" si="0"/>
        <v>9812001.6049999986</v>
      </c>
      <c r="O13" s="303">
        <f t="shared" si="0"/>
        <v>17422650.604999997</v>
      </c>
      <c r="P13" s="302">
        <f>SUM(D13:O13)</f>
        <v>140955871.25999999</v>
      </c>
    </row>
    <row r="14" spans="1:24" ht="12.75">
      <c r="A14" s="132">
        <v>1001</v>
      </c>
      <c r="B14" s="139" t="s">
        <v>69</v>
      </c>
      <c r="C14" s="272">
        <f>+'POA-02'!J20</f>
        <v>0</v>
      </c>
      <c r="D14" s="273"/>
      <c r="E14" s="273"/>
      <c r="F14" s="273"/>
      <c r="G14" s="270"/>
      <c r="H14" s="270"/>
      <c r="I14" s="270"/>
      <c r="J14" s="270"/>
      <c r="K14" s="270"/>
      <c r="L14" s="270"/>
      <c r="M14" s="270"/>
      <c r="N14" s="270"/>
      <c r="O14" s="270"/>
      <c r="P14" s="271">
        <f>SUM(D14:O14)</f>
        <v>0</v>
      </c>
      <c r="Q14" s="34"/>
      <c r="R14" s="34"/>
      <c r="S14" s="34"/>
      <c r="T14" s="33"/>
      <c r="U14" s="33"/>
      <c r="V14" s="35"/>
      <c r="W14" s="33"/>
      <c r="X14" s="33"/>
    </row>
    <row r="15" spans="1:24" ht="12.75">
      <c r="A15" s="132">
        <v>1002</v>
      </c>
      <c r="B15" s="139" t="s">
        <v>70</v>
      </c>
      <c r="C15" s="304">
        <f>+'POA-02'!J25</f>
        <v>140955871.26000002</v>
      </c>
      <c r="D15" s="305">
        <v>9812001.6049999986</v>
      </c>
      <c r="E15" s="306">
        <v>9812001.6049999986</v>
      </c>
      <c r="F15" s="305">
        <v>9812001.6049999986</v>
      </c>
      <c r="G15" s="306">
        <v>9812001.6049999986</v>
      </c>
      <c r="H15" s="305">
        <v>9812001.6049999986</v>
      </c>
      <c r="I15" s="306">
        <v>9812001.6049999986</v>
      </c>
      <c r="J15" s="305">
        <v>21174666.104999997</v>
      </c>
      <c r="K15" s="306">
        <v>13060462.604999999</v>
      </c>
      <c r="L15" s="305">
        <v>10802079.104999999</v>
      </c>
      <c r="M15" s="306">
        <v>9812001.6049999986</v>
      </c>
      <c r="N15" s="305">
        <v>9812001.6049999986</v>
      </c>
      <c r="O15" s="306">
        <v>17422650.604999997</v>
      </c>
      <c r="P15" s="302">
        <f>SUM(D15:O15)</f>
        <v>140955871.25999999</v>
      </c>
    </row>
    <row r="16" spans="1:24" ht="12.75">
      <c r="A16" s="134">
        <v>2000</v>
      </c>
      <c r="B16" s="139" t="s">
        <v>71</v>
      </c>
      <c r="C16" s="274">
        <f>+C22+C30+C35</f>
        <v>0</v>
      </c>
      <c r="D16" s="271">
        <f t="shared" ref="D16:O16" si="1">+D22+D30+D35</f>
        <v>0</v>
      </c>
      <c r="E16" s="271">
        <f t="shared" si="1"/>
        <v>0</v>
      </c>
      <c r="F16" s="271">
        <f t="shared" si="1"/>
        <v>0</v>
      </c>
      <c r="G16" s="271">
        <f t="shared" si="1"/>
        <v>0</v>
      </c>
      <c r="H16" s="271">
        <f t="shared" si="1"/>
        <v>0</v>
      </c>
      <c r="I16" s="271">
        <f t="shared" si="1"/>
        <v>0</v>
      </c>
      <c r="J16" s="271">
        <f t="shared" si="1"/>
        <v>0</v>
      </c>
      <c r="K16" s="271">
        <f t="shared" si="1"/>
        <v>0</v>
      </c>
      <c r="L16" s="271">
        <f t="shared" si="1"/>
        <v>0</v>
      </c>
      <c r="M16" s="271">
        <f t="shared" si="1"/>
        <v>0</v>
      </c>
      <c r="N16" s="271">
        <f t="shared" si="1"/>
        <v>0</v>
      </c>
      <c r="O16" s="271">
        <f t="shared" si="1"/>
        <v>0</v>
      </c>
      <c r="P16" s="271">
        <f t="shared" ref="P16:P51" si="2">SUM(D16:O16)</f>
        <v>0</v>
      </c>
      <c r="Q16" s="34"/>
      <c r="R16" s="34"/>
      <c r="S16" s="34"/>
      <c r="T16" s="33"/>
      <c r="U16" s="33"/>
      <c r="V16" s="35"/>
      <c r="W16" s="33"/>
      <c r="X16" s="33"/>
    </row>
    <row r="17" spans="1:24" ht="12.75">
      <c r="A17" s="132">
        <v>2001</v>
      </c>
      <c r="B17" s="139" t="s">
        <v>72</v>
      </c>
      <c r="C17" s="272">
        <v>0</v>
      </c>
      <c r="D17" s="273">
        <v>0</v>
      </c>
      <c r="E17" s="273">
        <v>0</v>
      </c>
      <c r="F17" s="273"/>
      <c r="G17" s="273"/>
      <c r="H17" s="273">
        <v>0</v>
      </c>
      <c r="I17" s="273"/>
      <c r="J17" s="273">
        <v>0</v>
      </c>
      <c r="K17" s="273">
        <v>0</v>
      </c>
      <c r="L17" s="273">
        <v>0</v>
      </c>
      <c r="M17" s="273">
        <v>0</v>
      </c>
      <c r="N17" s="273">
        <v>0</v>
      </c>
      <c r="O17" s="273">
        <v>0</v>
      </c>
      <c r="P17" s="271">
        <f t="shared" si="2"/>
        <v>0</v>
      </c>
    </row>
    <row r="18" spans="1:24" ht="12.75">
      <c r="A18" s="132">
        <v>2002</v>
      </c>
      <c r="B18" s="139" t="s">
        <v>143</v>
      </c>
      <c r="C18" s="272">
        <v>0</v>
      </c>
      <c r="D18" s="273"/>
      <c r="E18" s="273">
        <f>+C18</f>
        <v>0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1">
        <f t="shared" si="2"/>
        <v>0</v>
      </c>
      <c r="Q18" s="37"/>
      <c r="R18" s="37"/>
      <c r="S18" s="37"/>
      <c r="T18" s="37"/>
      <c r="U18" s="37"/>
      <c r="V18" s="37"/>
      <c r="W18" s="37"/>
      <c r="X18" s="37"/>
    </row>
    <row r="19" spans="1:24" ht="12.75">
      <c r="A19" s="132" t="s">
        <v>74</v>
      </c>
      <c r="B19" s="139" t="s">
        <v>75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1">
        <f t="shared" si="2"/>
        <v>0</v>
      </c>
    </row>
    <row r="20" spans="1:24" ht="12.75">
      <c r="A20" s="132" t="s">
        <v>76</v>
      </c>
      <c r="B20" s="139" t="s">
        <v>77</v>
      </c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1">
        <f t="shared" si="2"/>
        <v>0</v>
      </c>
      <c r="Q20" s="34"/>
      <c r="R20" s="34"/>
      <c r="S20" s="34"/>
      <c r="T20" s="33"/>
      <c r="U20" s="33"/>
      <c r="V20" s="35"/>
      <c r="W20" s="33"/>
      <c r="X20" s="33"/>
    </row>
    <row r="21" spans="1:24" ht="12.75">
      <c r="A21" s="132" t="s">
        <v>78</v>
      </c>
      <c r="B21" s="139" t="s">
        <v>79</v>
      </c>
      <c r="C21" s="272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1">
        <f t="shared" si="2"/>
        <v>0</v>
      </c>
    </row>
    <row r="22" spans="1:24" ht="12" customHeight="1">
      <c r="A22" s="132">
        <v>2003</v>
      </c>
      <c r="B22" s="140" t="s">
        <v>80</v>
      </c>
      <c r="C22" s="272">
        <f>'[1]POA-06'!D70</f>
        <v>0</v>
      </c>
      <c r="D22" s="273">
        <v>0</v>
      </c>
      <c r="E22" s="273"/>
      <c r="F22" s="273">
        <v>0</v>
      </c>
      <c r="G22" s="273">
        <v>0</v>
      </c>
      <c r="H22" s="273"/>
      <c r="I22" s="273">
        <v>0</v>
      </c>
      <c r="J22" s="273"/>
      <c r="K22" s="273">
        <v>0</v>
      </c>
      <c r="L22" s="273">
        <v>0</v>
      </c>
      <c r="M22" s="273">
        <v>0</v>
      </c>
      <c r="N22" s="273"/>
      <c r="O22" s="273">
        <v>0</v>
      </c>
      <c r="P22" s="271">
        <f t="shared" si="2"/>
        <v>0</v>
      </c>
    </row>
    <row r="23" spans="1:24" ht="12.75">
      <c r="A23" s="132">
        <v>2004</v>
      </c>
      <c r="B23" s="139" t="s">
        <v>81</v>
      </c>
      <c r="C23" s="272">
        <f>'[1]POA-06'!D71</f>
        <v>0</v>
      </c>
      <c r="D23" s="273">
        <v>0</v>
      </c>
      <c r="E23" s="273">
        <v>0</v>
      </c>
      <c r="F23" s="273"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v>0</v>
      </c>
      <c r="O23" s="273">
        <v>0</v>
      </c>
      <c r="P23" s="271">
        <f t="shared" si="2"/>
        <v>0</v>
      </c>
      <c r="Q23" s="34"/>
      <c r="R23" s="34"/>
      <c r="S23" s="34"/>
      <c r="T23" s="33"/>
      <c r="U23" s="33"/>
      <c r="V23" s="35"/>
      <c r="W23" s="33"/>
      <c r="X23" s="33"/>
    </row>
    <row r="24" spans="1:24" ht="12.75">
      <c r="A24" s="132" t="s">
        <v>82</v>
      </c>
      <c r="B24" s="139" t="s">
        <v>83</v>
      </c>
      <c r="C24" s="272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1">
        <f t="shared" si="2"/>
        <v>0</v>
      </c>
    </row>
    <row r="25" spans="1:24" ht="12.75">
      <c r="A25" s="132" t="s">
        <v>84</v>
      </c>
      <c r="B25" s="139" t="s">
        <v>85</v>
      </c>
      <c r="C25" s="272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1">
        <f t="shared" si="2"/>
        <v>0</v>
      </c>
    </row>
    <row r="26" spans="1:24" ht="12.75">
      <c r="A26" s="132" t="s">
        <v>86</v>
      </c>
      <c r="B26" s="139" t="s">
        <v>87</v>
      </c>
      <c r="C26" s="272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1">
        <f t="shared" si="2"/>
        <v>0</v>
      </c>
    </row>
    <row r="27" spans="1:24" ht="12.75">
      <c r="A27" s="132">
        <v>2005</v>
      </c>
      <c r="B27" s="139" t="s">
        <v>88</v>
      </c>
      <c r="C27" s="272">
        <f>'[1]POA-06'!D72</f>
        <v>0</v>
      </c>
      <c r="D27" s="273">
        <v>0</v>
      </c>
      <c r="E27" s="273">
        <v>0</v>
      </c>
      <c r="F27" s="273">
        <v>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271">
        <f t="shared" si="2"/>
        <v>0</v>
      </c>
      <c r="Q27" s="34"/>
      <c r="R27" s="34"/>
      <c r="S27" s="34"/>
      <c r="T27" s="33"/>
      <c r="U27" s="33"/>
      <c r="V27" s="35"/>
      <c r="W27" s="33"/>
      <c r="X27" s="33"/>
    </row>
    <row r="28" spans="1:24" ht="12.75">
      <c r="A28" s="132" t="s">
        <v>89</v>
      </c>
      <c r="B28" s="139" t="s">
        <v>90</v>
      </c>
      <c r="C28" s="272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1">
        <f t="shared" si="2"/>
        <v>0</v>
      </c>
    </row>
    <row r="29" spans="1:24" ht="12.75">
      <c r="A29" s="132" t="s">
        <v>91</v>
      </c>
      <c r="B29" s="139" t="s">
        <v>92</v>
      </c>
      <c r="C29" s="272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1">
        <f t="shared" si="2"/>
        <v>0</v>
      </c>
    </row>
    <row r="30" spans="1:24" ht="12.75">
      <c r="A30" s="132">
        <v>2006</v>
      </c>
      <c r="B30" s="139" t="s">
        <v>93</v>
      </c>
      <c r="C30" s="274">
        <f>+C32</f>
        <v>0</v>
      </c>
      <c r="D30" s="273">
        <f t="shared" ref="D30:J30" si="3">+D32</f>
        <v>0</v>
      </c>
      <c r="E30" s="273">
        <f t="shared" si="3"/>
        <v>0</v>
      </c>
      <c r="F30" s="273">
        <f t="shared" si="3"/>
        <v>0</v>
      </c>
      <c r="G30" s="273">
        <f t="shared" si="3"/>
        <v>0</v>
      </c>
      <c r="H30" s="273">
        <f t="shared" si="3"/>
        <v>0</v>
      </c>
      <c r="I30" s="273">
        <f t="shared" si="3"/>
        <v>0</v>
      </c>
      <c r="J30" s="273">
        <f t="shared" si="3"/>
        <v>0</v>
      </c>
      <c r="K30" s="273">
        <f>+K31+K32</f>
        <v>0</v>
      </c>
      <c r="L30" s="273">
        <f>+L31+L32</f>
        <v>0</v>
      </c>
      <c r="M30" s="273">
        <f>+M31+M32</f>
        <v>0</v>
      </c>
      <c r="N30" s="273">
        <f>+N31+N32</f>
        <v>0</v>
      </c>
      <c r="O30" s="273">
        <f>+O31+O32</f>
        <v>0</v>
      </c>
      <c r="P30" s="271">
        <f t="shared" si="2"/>
        <v>0</v>
      </c>
    </row>
    <row r="31" spans="1:24" ht="12.75">
      <c r="A31" s="132" t="s">
        <v>94</v>
      </c>
      <c r="B31" s="139" t="s">
        <v>95</v>
      </c>
      <c r="C31" s="272">
        <v>0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1">
        <f t="shared" si="2"/>
        <v>0</v>
      </c>
    </row>
    <row r="32" spans="1:24" ht="12.75">
      <c r="A32" s="132" t="s">
        <v>96</v>
      </c>
      <c r="B32" s="141" t="s">
        <v>160</v>
      </c>
      <c r="C32" s="272">
        <f>+'POA-06'!D20</f>
        <v>0</v>
      </c>
      <c r="D32" s="273">
        <f>+C32/12</f>
        <v>0</v>
      </c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1">
        <f t="shared" si="2"/>
        <v>0</v>
      </c>
    </row>
    <row r="33" spans="1:16" ht="11.25" customHeight="1">
      <c r="A33" s="132" t="s">
        <v>97</v>
      </c>
      <c r="B33" s="139" t="s">
        <v>98</v>
      </c>
      <c r="C33" s="272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1">
        <f t="shared" si="2"/>
        <v>0</v>
      </c>
    </row>
    <row r="34" spans="1:16" ht="12.75">
      <c r="A34" s="132">
        <v>2007</v>
      </c>
      <c r="B34" s="141" t="s">
        <v>142</v>
      </c>
      <c r="C34" s="272"/>
      <c r="D34" s="273">
        <v>0</v>
      </c>
      <c r="E34" s="273">
        <v>0</v>
      </c>
      <c r="F34" s="273">
        <v>0</v>
      </c>
      <c r="G34" s="273"/>
      <c r="H34" s="273"/>
      <c r="I34" s="273">
        <v>0</v>
      </c>
      <c r="J34" s="273"/>
      <c r="K34" s="273">
        <v>0</v>
      </c>
      <c r="L34" s="273">
        <v>0</v>
      </c>
      <c r="M34" s="273">
        <v>0</v>
      </c>
      <c r="N34" s="273"/>
      <c r="O34" s="273"/>
      <c r="P34" s="271">
        <f t="shared" si="2"/>
        <v>0</v>
      </c>
    </row>
    <row r="35" spans="1:16" ht="12.75" customHeight="1">
      <c r="A35" s="132">
        <v>2008</v>
      </c>
      <c r="B35" s="141" t="s">
        <v>159</v>
      </c>
      <c r="C35" s="272">
        <f>+'POA-06'!D22</f>
        <v>0</v>
      </c>
      <c r="D35" s="273">
        <f>+C35/12</f>
        <v>0</v>
      </c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1">
        <f t="shared" si="2"/>
        <v>0</v>
      </c>
    </row>
    <row r="36" spans="1:16" ht="12.75">
      <c r="A36" s="132">
        <v>2009</v>
      </c>
      <c r="B36" s="139" t="s">
        <v>101</v>
      </c>
      <c r="C36" s="272">
        <f>'[1]POA-06'!D76</f>
        <v>0</v>
      </c>
      <c r="D36" s="273">
        <v>0</v>
      </c>
      <c r="E36" s="273">
        <v>0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1">
        <f t="shared" si="2"/>
        <v>0</v>
      </c>
    </row>
    <row r="37" spans="1:16" ht="12.75">
      <c r="A37" s="132">
        <v>2010</v>
      </c>
      <c r="B37" s="141" t="s">
        <v>158</v>
      </c>
      <c r="C37" s="272">
        <f>'[1]POA-06'!D77</f>
        <v>0</v>
      </c>
      <c r="D37" s="273">
        <v>0</v>
      </c>
      <c r="E37" s="273">
        <v>0</v>
      </c>
      <c r="F37" s="273">
        <v>0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v>0</v>
      </c>
      <c r="N37" s="273">
        <v>0</v>
      </c>
      <c r="O37" s="273">
        <v>0</v>
      </c>
      <c r="P37" s="271">
        <f t="shared" si="2"/>
        <v>0</v>
      </c>
    </row>
    <row r="38" spans="1:16" ht="12.75">
      <c r="A38" s="132">
        <v>2011</v>
      </c>
      <c r="B38" s="139" t="s">
        <v>103</v>
      </c>
      <c r="C38" s="272">
        <v>0</v>
      </c>
      <c r="D38" s="273"/>
      <c r="E38" s="273"/>
      <c r="F38" s="273"/>
      <c r="G38" s="273"/>
      <c r="H38" s="273"/>
      <c r="I38" s="275"/>
      <c r="J38" s="273"/>
      <c r="K38" s="273"/>
      <c r="L38" s="273"/>
      <c r="M38" s="273"/>
      <c r="N38" s="273"/>
      <c r="O38" s="273"/>
      <c r="P38" s="271">
        <f t="shared" si="2"/>
        <v>0</v>
      </c>
    </row>
    <row r="39" spans="1:16" ht="12.75" customHeight="1">
      <c r="A39" s="132">
        <v>2012</v>
      </c>
      <c r="B39" s="140" t="s">
        <v>104</v>
      </c>
      <c r="C39" s="272">
        <f>'[1]POA-06'!D79</f>
        <v>0</v>
      </c>
      <c r="D39" s="273">
        <v>0</v>
      </c>
      <c r="E39" s="273"/>
      <c r="F39" s="273">
        <v>0</v>
      </c>
      <c r="G39" s="273">
        <v>0</v>
      </c>
      <c r="H39" s="273"/>
      <c r="I39" s="273">
        <v>0</v>
      </c>
      <c r="J39" s="273">
        <v>0</v>
      </c>
      <c r="K39" s="273"/>
      <c r="L39" s="273">
        <v>0</v>
      </c>
      <c r="M39" s="273">
        <v>0</v>
      </c>
      <c r="N39" s="273"/>
      <c r="O39" s="273">
        <v>0</v>
      </c>
      <c r="P39" s="271">
        <f t="shared" si="2"/>
        <v>0</v>
      </c>
    </row>
    <row r="40" spans="1:16" ht="12.75">
      <c r="A40" s="132">
        <v>2013</v>
      </c>
      <c r="B40" s="139" t="s">
        <v>105</v>
      </c>
      <c r="C40" s="272"/>
      <c r="D40" s="273">
        <v>0</v>
      </c>
      <c r="E40" s="273"/>
      <c r="F40" s="273"/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0</v>
      </c>
      <c r="M40" s="273">
        <v>0</v>
      </c>
      <c r="N40" s="273">
        <v>0</v>
      </c>
      <c r="O40" s="273">
        <v>0</v>
      </c>
      <c r="P40" s="271">
        <f t="shared" si="2"/>
        <v>0</v>
      </c>
    </row>
    <row r="41" spans="1:16" ht="12.75">
      <c r="A41" s="132">
        <v>2014</v>
      </c>
      <c r="B41" s="139" t="s">
        <v>106</v>
      </c>
      <c r="C41" s="272">
        <f>'[1]POA-06'!D81</f>
        <v>0</v>
      </c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1">
        <f t="shared" si="2"/>
        <v>0</v>
      </c>
    </row>
    <row r="42" spans="1:16" ht="12.75">
      <c r="A42" s="132">
        <v>2015</v>
      </c>
      <c r="B42" s="139" t="s">
        <v>107</v>
      </c>
      <c r="C42" s="272">
        <v>0</v>
      </c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1">
        <f t="shared" si="2"/>
        <v>0</v>
      </c>
    </row>
    <row r="43" spans="1:16" ht="12.75">
      <c r="A43" s="132" t="s">
        <v>108</v>
      </c>
      <c r="B43" s="139" t="s">
        <v>109</v>
      </c>
      <c r="C43" s="272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1">
        <f t="shared" si="2"/>
        <v>0</v>
      </c>
    </row>
    <row r="44" spans="1:16" ht="12.75">
      <c r="A44" s="132" t="s">
        <v>110</v>
      </c>
      <c r="B44" s="139" t="s">
        <v>111</v>
      </c>
      <c r="C44" s="272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1">
        <f t="shared" si="2"/>
        <v>0</v>
      </c>
    </row>
    <row r="45" spans="1:16" ht="12.75">
      <c r="A45" s="132">
        <v>2016</v>
      </c>
      <c r="B45" s="139" t="s">
        <v>112</v>
      </c>
      <c r="C45" s="272">
        <f>'[1]POA-06'!D83</f>
        <v>0</v>
      </c>
      <c r="D45" s="273">
        <v>0</v>
      </c>
      <c r="E45" s="273">
        <v>0</v>
      </c>
      <c r="F45" s="273">
        <v>0</v>
      </c>
      <c r="G45" s="273">
        <v>0</v>
      </c>
      <c r="H45" s="273"/>
      <c r="I45" s="273">
        <v>0</v>
      </c>
      <c r="J45" s="273"/>
      <c r="K45" s="273">
        <v>0</v>
      </c>
      <c r="L45" s="273">
        <v>0</v>
      </c>
      <c r="M45" s="273">
        <v>0</v>
      </c>
      <c r="N45" s="273">
        <v>0</v>
      </c>
      <c r="O45" s="273"/>
      <c r="P45" s="271">
        <f t="shared" si="2"/>
        <v>0</v>
      </c>
    </row>
    <row r="46" spans="1:16" ht="12.75">
      <c r="A46" s="132">
        <v>2017</v>
      </c>
      <c r="B46" s="139" t="s">
        <v>113</v>
      </c>
      <c r="C46" s="272">
        <v>0</v>
      </c>
      <c r="D46" s="273">
        <v>0</v>
      </c>
      <c r="E46" s="273">
        <v>0</v>
      </c>
      <c r="F46" s="273">
        <v>0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v>0</v>
      </c>
      <c r="O46" s="273">
        <v>0</v>
      </c>
      <c r="P46" s="271">
        <f t="shared" si="2"/>
        <v>0</v>
      </c>
    </row>
    <row r="47" spans="1:16" ht="12.75">
      <c r="A47" s="134">
        <v>3000</v>
      </c>
      <c r="B47" s="139" t="s">
        <v>114</v>
      </c>
      <c r="C47" s="274">
        <v>0</v>
      </c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>
        <f t="shared" si="2"/>
        <v>0</v>
      </c>
    </row>
    <row r="48" spans="1:16" ht="12.75">
      <c r="A48" s="134">
        <v>4000</v>
      </c>
      <c r="B48" s="139" t="s">
        <v>115</v>
      </c>
      <c r="C48" s="272">
        <f>+'POA-05'!C32</f>
        <v>248777212</v>
      </c>
      <c r="D48" s="273">
        <v>0</v>
      </c>
      <c r="E48" s="273">
        <f>C48/7</f>
        <v>35539601.714285716</v>
      </c>
      <c r="F48" s="273">
        <f>C48/7</f>
        <v>35539601.714285716</v>
      </c>
      <c r="G48" s="273"/>
      <c r="H48" s="273">
        <f>C48/7</f>
        <v>35539601.714285716</v>
      </c>
      <c r="I48" s="273">
        <f>C48/7</f>
        <v>35539601.714285716</v>
      </c>
      <c r="J48" s="273">
        <f>C48/7</f>
        <v>35539601.714285716</v>
      </c>
      <c r="K48" s="273">
        <f>C48/7</f>
        <v>35539601.714285716</v>
      </c>
      <c r="L48" s="273"/>
      <c r="M48" s="273"/>
      <c r="N48" s="273"/>
      <c r="O48" s="273">
        <f>C48/7</f>
        <v>35539601.714285716</v>
      </c>
      <c r="P48" s="302">
        <f t="shared" si="2"/>
        <v>248777212.00000006</v>
      </c>
    </row>
    <row r="49" spans="1:16" ht="12.75">
      <c r="A49" s="134">
        <v>5000</v>
      </c>
      <c r="B49" s="139" t="s">
        <v>116</v>
      </c>
      <c r="C49" s="272">
        <f>+'POA-05'!C22</f>
        <v>317784000</v>
      </c>
      <c r="D49" s="273">
        <v>0</v>
      </c>
      <c r="E49" s="273">
        <f>C49/6</f>
        <v>52964000</v>
      </c>
      <c r="F49" s="273">
        <f>C49/6</f>
        <v>52964000</v>
      </c>
      <c r="G49" s="273">
        <f>C49/6</f>
        <v>52964000</v>
      </c>
      <c r="H49" s="273"/>
      <c r="I49" s="272">
        <f>C49/6</f>
        <v>52964000</v>
      </c>
      <c r="J49" s="273">
        <f>C49/6</f>
        <v>52964000</v>
      </c>
      <c r="K49" s="273"/>
      <c r="L49" s="273"/>
      <c r="M49" s="273">
        <f>C49/6</f>
        <v>52964000</v>
      </c>
      <c r="N49" s="273"/>
      <c r="O49" s="271">
        <v>0</v>
      </c>
      <c r="P49" s="302">
        <f t="shared" si="2"/>
        <v>317784000</v>
      </c>
    </row>
    <row r="50" spans="1:16" ht="12.75">
      <c r="A50" s="134">
        <v>6000</v>
      </c>
      <c r="B50" s="139" t="s">
        <v>117</v>
      </c>
      <c r="C50" s="274">
        <v>0</v>
      </c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>
        <f t="shared" si="2"/>
        <v>0</v>
      </c>
    </row>
    <row r="51" spans="1:16" ht="12.75">
      <c r="A51" s="134">
        <v>7000</v>
      </c>
      <c r="B51" s="139" t="s">
        <v>118</v>
      </c>
      <c r="C51" s="274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>
        <f t="shared" si="2"/>
        <v>0</v>
      </c>
    </row>
    <row r="52" spans="1:16" ht="12.75">
      <c r="A52" s="135"/>
      <c r="B52" s="135" t="s">
        <v>31</v>
      </c>
      <c r="C52" s="276">
        <f>+C13+C16+C47+C48+C49+C50+C51</f>
        <v>707517083.25999999</v>
      </c>
      <c r="D52" s="301">
        <f>+D13+D16+D47+D48+D49+D50+D51</f>
        <v>9812001.6049999986</v>
      </c>
      <c r="E52" s="301">
        <f>+E13+E16+E47+E48+E49+E50+E51</f>
        <v>98315603.319285721</v>
      </c>
      <c r="F52" s="301">
        <f>+F13+F16+F47+F48+F49+F50+F51</f>
        <v>98315603.319285721</v>
      </c>
      <c r="G52" s="301">
        <f t="shared" ref="G52:O52" si="4">+G13+G16+G47+G48+G49+G50+G51</f>
        <v>62776001.604999997</v>
      </c>
      <c r="H52" s="301">
        <f t="shared" si="4"/>
        <v>45351603.319285713</v>
      </c>
      <c r="I52" s="301">
        <f t="shared" si="4"/>
        <v>98315603.319285721</v>
      </c>
      <c r="J52" s="301">
        <f t="shared" si="4"/>
        <v>109678267.81928572</v>
      </c>
      <c r="K52" s="301">
        <f t="shared" si="4"/>
        <v>48600064.319285713</v>
      </c>
      <c r="L52" s="301">
        <f t="shared" si="4"/>
        <v>10802079.104999999</v>
      </c>
      <c r="M52" s="301">
        <f t="shared" si="4"/>
        <v>62776001.604999997</v>
      </c>
      <c r="N52" s="301">
        <f t="shared" si="4"/>
        <v>9812001.6049999986</v>
      </c>
      <c r="O52" s="301">
        <f t="shared" si="4"/>
        <v>52962252.319285713</v>
      </c>
      <c r="P52" s="301">
        <f>+P13+P16+P47+P48+P49+P50+P51</f>
        <v>707517083.25999999</v>
      </c>
    </row>
    <row r="54" spans="1:16">
      <c r="C54" s="17"/>
      <c r="O54" s="136"/>
    </row>
    <row r="56" spans="1:16">
      <c r="C56" s="17"/>
    </row>
    <row r="58" spans="1:16">
      <c r="C58" s="17"/>
      <c r="E58" s="17"/>
    </row>
  </sheetData>
  <mergeCells count="21">
    <mergeCell ref="A9:P9"/>
    <mergeCell ref="P11:P12"/>
    <mergeCell ref="A11:A12"/>
    <mergeCell ref="B11:B12"/>
    <mergeCell ref="C11:C12"/>
    <mergeCell ref="D11:O11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54"/>
  <sheetViews>
    <sheetView topLeftCell="B7" workbookViewId="0">
      <selection activeCell="L15" sqref="L15"/>
    </sheetView>
  </sheetViews>
  <sheetFormatPr baseColWidth="10" defaultRowHeight="12.75"/>
  <cols>
    <col min="1" max="1" width="7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3.7109375" customWidth="1"/>
    <col min="10" max="10" width="10" customWidth="1"/>
  </cols>
  <sheetData>
    <row r="1" spans="1:18" ht="12.75" customHeight="1">
      <c r="A1" s="319"/>
      <c r="B1" s="320"/>
      <c r="C1" s="325" t="s">
        <v>175</v>
      </c>
      <c r="D1" s="325"/>
      <c r="E1" s="325"/>
      <c r="F1" s="325"/>
      <c r="G1" s="325"/>
      <c r="H1" s="310" t="s">
        <v>164</v>
      </c>
      <c r="I1" s="311"/>
      <c r="J1" s="170"/>
    </row>
    <row r="2" spans="1:18" ht="12.75" customHeight="1">
      <c r="A2" s="321"/>
      <c r="B2" s="322"/>
      <c r="C2" s="326"/>
      <c r="D2" s="326"/>
      <c r="E2" s="326"/>
      <c r="F2" s="326"/>
      <c r="G2" s="326"/>
      <c r="H2" s="307" t="s">
        <v>165</v>
      </c>
      <c r="I2" s="308"/>
      <c r="J2" s="170"/>
    </row>
    <row r="3" spans="1:18" ht="12.75" customHeight="1">
      <c r="A3" s="321"/>
      <c r="B3" s="322"/>
      <c r="C3" s="326"/>
      <c r="D3" s="326"/>
      <c r="E3" s="326"/>
      <c r="F3" s="326"/>
      <c r="G3" s="326"/>
      <c r="H3" s="307" t="s">
        <v>166</v>
      </c>
      <c r="I3" s="308"/>
      <c r="J3" s="170"/>
    </row>
    <row r="4" spans="1:18" ht="12.75" customHeight="1">
      <c r="A4" s="321"/>
      <c r="B4" s="322"/>
      <c r="C4" s="326"/>
      <c r="D4" s="326"/>
      <c r="E4" s="326"/>
      <c r="F4" s="326"/>
      <c r="G4" s="326"/>
      <c r="H4" s="307" t="s">
        <v>176</v>
      </c>
      <c r="I4" s="308"/>
      <c r="J4" s="170"/>
    </row>
    <row r="5" spans="1:18" ht="12.75" customHeight="1">
      <c r="A5" s="321"/>
      <c r="B5" s="322"/>
      <c r="C5" s="326"/>
      <c r="D5" s="326"/>
      <c r="E5" s="326"/>
      <c r="F5" s="326"/>
      <c r="G5" s="326"/>
      <c r="H5" s="312" t="s">
        <v>151</v>
      </c>
      <c r="I5" s="313"/>
      <c r="J5" s="171"/>
    </row>
    <row r="6" spans="1:18" ht="13.5" customHeight="1">
      <c r="A6" s="321"/>
      <c r="B6" s="322"/>
      <c r="C6" s="314" t="s">
        <v>167</v>
      </c>
      <c r="D6" s="314"/>
      <c r="E6" s="314" t="s">
        <v>168</v>
      </c>
      <c r="F6" s="314"/>
      <c r="G6" s="314"/>
      <c r="H6" s="314" t="s">
        <v>169</v>
      </c>
      <c r="I6" s="315"/>
      <c r="J6" s="172"/>
    </row>
    <row r="7" spans="1:18" ht="13.5" customHeight="1">
      <c r="A7" s="321"/>
      <c r="B7" s="322"/>
      <c r="C7" s="438" t="s">
        <v>170</v>
      </c>
      <c r="D7" s="438"/>
      <c r="E7" s="314" t="s">
        <v>171</v>
      </c>
      <c r="F7" s="314"/>
      <c r="G7" s="314"/>
      <c r="H7" s="314" t="s">
        <v>173</v>
      </c>
      <c r="I7" s="315"/>
      <c r="J7" s="173"/>
    </row>
    <row r="8" spans="1:18" ht="13.5">
      <c r="A8" s="323"/>
      <c r="B8" s="324"/>
      <c r="C8" s="439"/>
      <c r="D8" s="439"/>
      <c r="E8" s="318" t="s">
        <v>172</v>
      </c>
      <c r="F8" s="318"/>
      <c r="G8" s="318"/>
      <c r="H8" s="318" t="s">
        <v>174</v>
      </c>
      <c r="I8" s="329"/>
      <c r="J8" s="173"/>
    </row>
    <row r="9" spans="1:18">
      <c r="A9" s="436" t="s">
        <v>121</v>
      </c>
      <c r="B9" s="436"/>
      <c r="C9" s="436"/>
      <c r="D9" s="436"/>
      <c r="E9" s="436"/>
      <c r="F9" s="436"/>
      <c r="G9" s="436"/>
      <c r="H9" s="436"/>
      <c r="I9" s="436"/>
    </row>
    <row r="10" spans="1:18" ht="13.5" thickBot="1">
      <c r="A10" s="16"/>
      <c r="B10" s="17"/>
      <c r="C10" s="18"/>
      <c r="D10" s="18"/>
      <c r="E10" s="18"/>
      <c r="F10" s="18"/>
      <c r="G10" s="18"/>
      <c r="H10" s="18"/>
      <c r="I10" s="19"/>
    </row>
    <row r="11" spans="1:18" ht="14.25" thickBot="1">
      <c r="A11" s="432" t="s">
        <v>264</v>
      </c>
      <c r="B11" s="434" t="s">
        <v>28</v>
      </c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277"/>
      <c r="P11" s="277"/>
      <c r="Q11" s="277"/>
      <c r="R11" s="429" t="s">
        <v>31</v>
      </c>
    </row>
    <row r="12" spans="1:18" ht="14.25" thickBot="1">
      <c r="A12" s="433"/>
      <c r="B12" s="435"/>
      <c r="C12" s="127" t="s">
        <v>144</v>
      </c>
      <c r="D12" s="127" t="s">
        <v>145</v>
      </c>
      <c r="E12" s="127" t="s">
        <v>146</v>
      </c>
      <c r="F12" s="127" t="s">
        <v>147</v>
      </c>
      <c r="G12" s="127" t="s">
        <v>148</v>
      </c>
      <c r="H12" s="127" t="s">
        <v>149</v>
      </c>
      <c r="I12" s="127" t="s">
        <v>250</v>
      </c>
      <c r="J12" s="127" t="s">
        <v>251</v>
      </c>
      <c r="K12" s="127" t="s">
        <v>252</v>
      </c>
      <c r="L12" s="127" t="s">
        <v>253</v>
      </c>
      <c r="M12" s="127" t="s">
        <v>254</v>
      </c>
      <c r="N12" s="127" t="s">
        <v>255</v>
      </c>
      <c r="O12" s="127" t="s">
        <v>256</v>
      </c>
      <c r="P12" s="127" t="s">
        <v>257</v>
      </c>
      <c r="Q12" s="127" t="s">
        <v>258</v>
      </c>
      <c r="R12" s="430"/>
    </row>
    <row r="13" spans="1:18" ht="13.5">
      <c r="A13" s="130">
        <v>1000</v>
      </c>
      <c r="B13" s="278" t="s">
        <v>68</v>
      </c>
      <c r="C13" s="270">
        <f t="shared" ref="C13:N13" si="0">SUM(C14:C15)</f>
        <v>15720620.719999999</v>
      </c>
      <c r="D13" s="270">
        <f t="shared" si="0"/>
        <v>15720620.719999999</v>
      </c>
      <c r="E13" s="270">
        <f t="shared" si="0"/>
        <v>0</v>
      </c>
      <c r="F13" s="270">
        <f t="shared" si="0"/>
        <v>19854961.879999999</v>
      </c>
      <c r="G13" s="270">
        <f t="shared" si="0"/>
        <v>19854961.879999999</v>
      </c>
      <c r="H13" s="270">
        <f t="shared" si="0"/>
        <v>19854961.879999999</v>
      </c>
      <c r="I13" s="270">
        <f t="shared" si="0"/>
        <v>19854961.879999999</v>
      </c>
      <c r="J13" s="270">
        <f t="shared" si="0"/>
        <v>0</v>
      </c>
      <c r="K13" s="270">
        <f t="shared" si="0"/>
        <v>14374161.58</v>
      </c>
      <c r="L13" s="270">
        <f t="shared" si="0"/>
        <v>15720620.719999999</v>
      </c>
      <c r="M13" s="270">
        <f t="shared" si="0"/>
        <v>0</v>
      </c>
      <c r="N13" s="270">
        <f t="shared" si="0"/>
        <v>0</v>
      </c>
      <c r="O13" s="270"/>
      <c r="P13" s="270"/>
      <c r="Q13" s="270"/>
      <c r="R13" s="271">
        <f>+R14+R15</f>
        <v>140955871.25999999</v>
      </c>
    </row>
    <row r="14" spans="1:18" ht="13.5">
      <c r="A14" s="132">
        <v>1001</v>
      </c>
      <c r="B14" s="132" t="s">
        <v>69</v>
      </c>
      <c r="C14" s="133">
        <v>0</v>
      </c>
      <c r="D14" s="133">
        <v>0</v>
      </c>
      <c r="E14" s="133">
        <v>0</v>
      </c>
      <c r="F14" s="273">
        <f>+'POA-02'!J20</f>
        <v>0</v>
      </c>
      <c r="G14" s="273"/>
      <c r="H14" s="273">
        <v>0</v>
      </c>
      <c r="I14" s="273">
        <v>0</v>
      </c>
      <c r="J14" s="273"/>
      <c r="K14" s="273"/>
      <c r="L14" s="273"/>
      <c r="M14" s="273"/>
      <c r="N14" s="273"/>
      <c r="O14" s="273"/>
      <c r="P14" s="273"/>
      <c r="Q14" s="273"/>
      <c r="R14" s="271">
        <f>SUM(C14:N14)</f>
        <v>0</v>
      </c>
    </row>
    <row r="15" spans="1:18" ht="13.5">
      <c r="A15" s="132">
        <v>1002</v>
      </c>
      <c r="B15" s="132" t="s">
        <v>70</v>
      </c>
      <c r="C15" s="273">
        <v>15720620.719999999</v>
      </c>
      <c r="D15" s="273">
        <v>15720620.719999999</v>
      </c>
      <c r="E15" s="273">
        <v>0</v>
      </c>
      <c r="F15" s="273">
        <v>19854961.879999999</v>
      </c>
      <c r="G15" s="273">
        <v>19854961.879999999</v>
      </c>
      <c r="H15" s="273">
        <v>19854961.879999999</v>
      </c>
      <c r="I15" s="273">
        <v>19854961.879999999</v>
      </c>
      <c r="J15" s="279">
        <v>0</v>
      </c>
      <c r="K15" s="273">
        <v>14374161.58</v>
      </c>
      <c r="L15" s="273">
        <v>15720620.719999999</v>
      </c>
      <c r="M15" s="279">
        <v>0</v>
      </c>
      <c r="N15" s="279">
        <v>0</v>
      </c>
      <c r="O15" s="279"/>
      <c r="P15" s="279"/>
      <c r="Q15" s="279"/>
      <c r="R15" s="271">
        <f t="shared" ref="R15:R52" si="1">SUM(C15:Q15)</f>
        <v>140955871.25999999</v>
      </c>
    </row>
    <row r="16" spans="1:18" ht="13.5">
      <c r="A16" s="134">
        <v>2000</v>
      </c>
      <c r="B16" s="132" t="s">
        <v>71</v>
      </c>
      <c r="C16" s="271">
        <f t="shared" ref="C16:N16" si="2">+C17+C18+C22+C23+C27+C30+C34+C35+C36+C37+C38+C39+C40+C41+C42+C45+C46</f>
        <v>0</v>
      </c>
      <c r="D16" s="271">
        <f t="shared" si="2"/>
        <v>0</v>
      </c>
      <c r="E16" s="271">
        <f t="shared" si="2"/>
        <v>0</v>
      </c>
      <c r="F16" s="271">
        <f t="shared" si="2"/>
        <v>0</v>
      </c>
      <c r="G16" s="271">
        <f t="shared" si="2"/>
        <v>0</v>
      </c>
      <c r="H16" s="271">
        <f t="shared" si="2"/>
        <v>0</v>
      </c>
      <c r="I16" s="271">
        <f t="shared" si="2"/>
        <v>0</v>
      </c>
      <c r="J16" s="271">
        <f t="shared" si="2"/>
        <v>0</v>
      </c>
      <c r="K16" s="271">
        <f t="shared" si="2"/>
        <v>0</v>
      </c>
      <c r="L16" s="271">
        <f t="shared" si="2"/>
        <v>0</v>
      </c>
      <c r="M16" s="271">
        <f t="shared" si="2"/>
        <v>0</v>
      </c>
      <c r="N16" s="271">
        <f t="shared" si="2"/>
        <v>0</v>
      </c>
      <c r="O16" s="271"/>
      <c r="P16" s="271"/>
      <c r="Q16" s="271"/>
      <c r="R16" s="271">
        <f t="shared" si="1"/>
        <v>0</v>
      </c>
    </row>
    <row r="17" spans="1:18" ht="13.5">
      <c r="A17" s="132">
        <v>2001</v>
      </c>
      <c r="B17" s="132" t="s">
        <v>72</v>
      </c>
      <c r="C17" s="133"/>
      <c r="D17" s="280"/>
      <c r="E17" s="133"/>
      <c r="F17" s="133">
        <v>0</v>
      </c>
      <c r="G17" s="133"/>
      <c r="H17" s="133"/>
      <c r="I17" s="133">
        <v>0</v>
      </c>
      <c r="J17" s="133">
        <v>0</v>
      </c>
      <c r="K17" s="133">
        <v>0</v>
      </c>
      <c r="L17" s="133">
        <v>0</v>
      </c>
      <c r="M17" s="133"/>
      <c r="N17" s="133">
        <v>0</v>
      </c>
      <c r="O17" s="133"/>
      <c r="P17" s="133"/>
      <c r="Q17" s="133"/>
      <c r="R17" s="271">
        <f t="shared" si="1"/>
        <v>0</v>
      </c>
    </row>
    <row r="18" spans="1:18" ht="13.5">
      <c r="A18" s="132">
        <v>2002</v>
      </c>
      <c r="B18" s="132" t="s">
        <v>143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271">
        <f t="shared" si="1"/>
        <v>0</v>
      </c>
    </row>
    <row r="19" spans="1:18" ht="13.5">
      <c r="A19" s="132" t="s">
        <v>74</v>
      </c>
      <c r="B19" s="132" t="s">
        <v>75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271">
        <f t="shared" si="1"/>
        <v>0</v>
      </c>
    </row>
    <row r="20" spans="1:18" ht="13.5">
      <c r="A20" s="132" t="s">
        <v>76</v>
      </c>
      <c r="B20" s="132" t="s">
        <v>77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271">
        <f t="shared" si="1"/>
        <v>0</v>
      </c>
    </row>
    <row r="21" spans="1:18" ht="13.5">
      <c r="A21" s="132" t="s">
        <v>78</v>
      </c>
      <c r="B21" s="132" t="s">
        <v>79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271">
        <f t="shared" si="1"/>
        <v>0</v>
      </c>
    </row>
    <row r="22" spans="1:18" ht="13.5">
      <c r="A22" s="132">
        <v>2003</v>
      </c>
      <c r="B22" s="281" t="s">
        <v>80</v>
      </c>
      <c r="C22" s="133"/>
      <c r="D22" s="133">
        <v>0</v>
      </c>
      <c r="E22" s="133">
        <v>0</v>
      </c>
      <c r="F22" s="133"/>
      <c r="G22" s="133"/>
      <c r="H22" s="133">
        <v>0</v>
      </c>
      <c r="I22" s="133"/>
      <c r="J22" s="133"/>
      <c r="K22" s="133"/>
      <c r="L22" s="133"/>
      <c r="M22" s="133"/>
      <c r="N22" s="133"/>
      <c r="O22" s="133"/>
      <c r="P22" s="133"/>
      <c r="Q22" s="133"/>
      <c r="R22" s="271">
        <f t="shared" si="1"/>
        <v>0</v>
      </c>
    </row>
    <row r="23" spans="1:18" ht="13.5">
      <c r="A23" s="132">
        <v>2004</v>
      </c>
      <c r="B23" s="132" t="s">
        <v>81</v>
      </c>
      <c r="C23" s="133">
        <v>0</v>
      </c>
      <c r="D23" s="133">
        <v>0</v>
      </c>
      <c r="E23" s="133">
        <v>0</v>
      </c>
      <c r="F23" s="133">
        <v>0</v>
      </c>
      <c r="G23" s="133"/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/>
      <c r="P23" s="133"/>
      <c r="Q23" s="133"/>
      <c r="R23" s="271">
        <f t="shared" si="1"/>
        <v>0</v>
      </c>
    </row>
    <row r="24" spans="1:18" ht="13.5">
      <c r="A24" s="132" t="s">
        <v>82</v>
      </c>
      <c r="B24" s="132" t="s">
        <v>83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271">
        <f t="shared" si="1"/>
        <v>0</v>
      </c>
    </row>
    <row r="25" spans="1:18" ht="13.5">
      <c r="A25" s="132" t="s">
        <v>84</v>
      </c>
      <c r="B25" s="132" t="s">
        <v>85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271">
        <f t="shared" si="1"/>
        <v>0</v>
      </c>
    </row>
    <row r="26" spans="1:18" ht="13.5">
      <c r="A26" s="132" t="s">
        <v>86</v>
      </c>
      <c r="B26" s="132" t="s">
        <v>87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271">
        <f t="shared" si="1"/>
        <v>0</v>
      </c>
    </row>
    <row r="27" spans="1:18" ht="13.5">
      <c r="A27" s="132">
        <v>2005</v>
      </c>
      <c r="B27" s="132" t="s">
        <v>88</v>
      </c>
      <c r="C27" s="133">
        <v>0</v>
      </c>
      <c r="D27" s="133">
        <v>0</v>
      </c>
      <c r="E27" s="133">
        <v>0</v>
      </c>
      <c r="F27" s="133">
        <v>0</v>
      </c>
      <c r="G27" s="133"/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/>
      <c r="P27" s="133"/>
      <c r="Q27" s="133"/>
      <c r="R27" s="271">
        <f t="shared" si="1"/>
        <v>0</v>
      </c>
    </row>
    <row r="28" spans="1:18" ht="13.5">
      <c r="A28" s="132" t="s">
        <v>89</v>
      </c>
      <c r="B28" s="132" t="s">
        <v>90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271">
        <f t="shared" si="1"/>
        <v>0</v>
      </c>
    </row>
    <row r="29" spans="1:18" ht="13.5">
      <c r="A29" s="132" t="s">
        <v>91</v>
      </c>
      <c r="B29" s="132" t="s">
        <v>92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1">
        <f t="shared" si="1"/>
        <v>0</v>
      </c>
    </row>
    <row r="30" spans="1:18" ht="13.5">
      <c r="A30" s="132">
        <v>2006</v>
      </c>
      <c r="B30" s="132" t="s">
        <v>93</v>
      </c>
      <c r="C30" s="271">
        <f>SUM(C31:C33)</f>
        <v>0</v>
      </c>
      <c r="D30" s="271">
        <f t="shared" ref="D30:J30" si="3">SUM(D31:D33)</f>
        <v>0</v>
      </c>
      <c r="E30" s="271">
        <f t="shared" si="3"/>
        <v>0</v>
      </c>
      <c r="F30" s="271">
        <f t="shared" si="3"/>
        <v>0</v>
      </c>
      <c r="G30" s="271">
        <f t="shared" si="3"/>
        <v>0</v>
      </c>
      <c r="H30" s="271">
        <f t="shared" si="3"/>
        <v>0</v>
      </c>
      <c r="I30" s="271">
        <f t="shared" si="3"/>
        <v>0</v>
      </c>
      <c r="J30" s="271">
        <f t="shared" si="3"/>
        <v>0</v>
      </c>
      <c r="K30" s="271">
        <f>SUM(K31:K33)</f>
        <v>0</v>
      </c>
      <c r="L30" s="271">
        <f>SUM(L31:L33)</f>
        <v>0</v>
      </c>
      <c r="M30" s="271">
        <f>SUM(M31:M33)</f>
        <v>0</v>
      </c>
      <c r="N30" s="271">
        <f>SUM(N31:N33)</f>
        <v>0</v>
      </c>
      <c r="O30" s="271"/>
      <c r="P30" s="271"/>
      <c r="Q30" s="271"/>
      <c r="R30" s="271">
        <f t="shared" si="1"/>
        <v>0</v>
      </c>
    </row>
    <row r="31" spans="1:18" ht="13.5">
      <c r="A31" s="132" t="s">
        <v>94</v>
      </c>
      <c r="B31" s="132" t="s">
        <v>95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271">
        <f t="shared" si="1"/>
        <v>0</v>
      </c>
    </row>
    <row r="32" spans="1:18" ht="12.75" customHeight="1">
      <c r="A32" s="132" t="s">
        <v>96</v>
      </c>
      <c r="B32" s="281" t="s">
        <v>137</v>
      </c>
      <c r="C32" s="273">
        <v>0</v>
      </c>
      <c r="D32" s="273">
        <v>0</v>
      </c>
      <c r="E32" s="273"/>
      <c r="F32" s="273"/>
      <c r="G32" s="273">
        <v>0</v>
      </c>
      <c r="H32" s="273">
        <v>0</v>
      </c>
      <c r="I32" s="273">
        <v>0</v>
      </c>
      <c r="J32" s="273"/>
      <c r="K32" s="273">
        <v>0</v>
      </c>
      <c r="L32" s="273">
        <v>0</v>
      </c>
      <c r="M32" s="273">
        <v>0</v>
      </c>
      <c r="N32" s="273"/>
      <c r="O32" s="273"/>
      <c r="P32" s="273"/>
      <c r="Q32" s="273"/>
      <c r="R32" s="271">
        <f t="shared" si="1"/>
        <v>0</v>
      </c>
    </row>
    <row r="33" spans="1:18" ht="13.5">
      <c r="A33" s="132" t="s">
        <v>97</v>
      </c>
      <c r="B33" s="132" t="s">
        <v>98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271">
        <f t="shared" si="1"/>
        <v>0</v>
      </c>
    </row>
    <row r="34" spans="1:18" ht="13.5">
      <c r="A34" s="132">
        <v>2007</v>
      </c>
      <c r="B34" s="281" t="s">
        <v>142</v>
      </c>
      <c r="C34" s="282"/>
      <c r="D34" s="133">
        <v>0</v>
      </c>
      <c r="E34" s="133"/>
      <c r="F34" s="133">
        <v>0</v>
      </c>
      <c r="G34" s="133"/>
      <c r="H34" s="133">
        <v>0</v>
      </c>
      <c r="I34" s="133"/>
      <c r="J34" s="133"/>
      <c r="K34" s="133"/>
      <c r="L34" s="133"/>
      <c r="M34" s="133"/>
      <c r="N34" s="133"/>
      <c r="O34" s="133"/>
      <c r="P34" s="133"/>
      <c r="Q34" s="133"/>
      <c r="R34" s="271">
        <f t="shared" si="1"/>
        <v>0</v>
      </c>
    </row>
    <row r="35" spans="1:18" ht="13.5">
      <c r="A35" s="132">
        <v>2008</v>
      </c>
      <c r="B35" s="281" t="s">
        <v>100</v>
      </c>
      <c r="C35" s="273">
        <v>0</v>
      </c>
      <c r="D35" s="273">
        <v>0</v>
      </c>
      <c r="E35" s="273"/>
      <c r="F35" s="273"/>
      <c r="G35" s="273">
        <v>0</v>
      </c>
      <c r="H35" s="273">
        <v>0</v>
      </c>
      <c r="I35" s="273">
        <v>0</v>
      </c>
      <c r="J35" s="273"/>
      <c r="K35" s="273">
        <v>0</v>
      </c>
      <c r="L35" s="273">
        <v>0</v>
      </c>
      <c r="M35" s="273">
        <v>0</v>
      </c>
      <c r="N35" s="133"/>
      <c r="O35" s="133"/>
      <c r="P35" s="133"/>
      <c r="Q35" s="133"/>
      <c r="R35" s="271">
        <f t="shared" si="1"/>
        <v>0</v>
      </c>
    </row>
    <row r="36" spans="1:18" ht="13.5">
      <c r="A36" s="132">
        <v>2009</v>
      </c>
      <c r="B36" s="132" t="s">
        <v>101</v>
      </c>
      <c r="C36" s="133">
        <v>0</v>
      </c>
      <c r="D36" s="133">
        <v>0</v>
      </c>
      <c r="E36" s="133">
        <v>0</v>
      </c>
      <c r="F36" s="133">
        <v>0</v>
      </c>
      <c r="G36" s="13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/>
      <c r="P36" s="133"/>
      <c r="Q36" s="133"/>
      <c r="R36" s="271">
        <f t="shared" si="1"/>
        <v>0</v>
      </c>
    </row>
    <row r="37" spans="1:18" ht="13.5">
      <c r="A37" s="132">
        <v>2010</v>
      </c>
      <c r="B37" s="281" t="s">
        <v>102</v>
      </c>
      <c r="C37" s="133">
        <v>0</v>
      </c>
      <c r="D37" s="133">
        <v>0</v>
      </c>
      <c r="E37" s="133">
        <v>0</v>
      </c>
      <c r="F37" s="133">
        <v>0</v>
      </c>
      <c r="G37" s="133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3"/>
      <c r="P37" s="133"/>
      <c r="Q37" s="133"/>
      <c r="R37" s="271">
        <f t="shared" si="1"/>
        <v>0</v>
      </c>
    </row>
    <row r="38" spans="1:18" ht="13.5">
      <c r="A38" s="132">
        <v>2011</v>
      </c>
      <c r="B38" s="132" t="s">
        <v>103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271">
        <f t="shared" si="1"/>
        <v>0</v>
      </c>
    </row>
    <row r="39" spans="1:18" ht="13.5">
      <c r="A39" s="132">
        <v>2012</v>
      </c>
      <c r="B39" s="281" t="s">
        <v>104</v>
      </c>
      <c r="C39" s="133"/>
      <c r="D39" s="133">
        <v>0</v>
      </c>
      <c r="E39" s="133">
        <v>0</v>
      </c>
      <c r="F39" s="133"/>
      <c r="G39" s="133"/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/>
      <c r="P39" s="133"/>
      <c r="Q39" s="133"/>
      <c r="R39" s="271">
        <f t="shared" si="1"/>
        <v>0</v>
      </c>
    </row>
    <row r="40" spans="1:18" ht="13.5">
      <c r="A40" s="132">
        <v>2013</v>
      </c>
      <c r="B40" s="132" t="s">
        <v>105</v>
      </c>
      <c r="C40" s="133"/>
      <c r="D40" s="133">
        <v>0</v>
      </c>
      <c r="E40" s="133">
        <v>0</v>
      </c>
      <c r="F40" s="133">
        <v>0</v>
      </c>
      <c r="G40" s="13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33"/>
      <c r="P40" s="133"/>
      <c r="Q40" s="133"/>
      <c r="R40" s="271">
        <f t="shared" si="1"/>
        <v>0</v>
      </c>
    </row>
    <row r="41" spans="1:18" ht="13.5">
      <c r="A41" s="132">
        <v>2014</v>
      </c>
      <c r="B41" s="132" t="s">
        <v>106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271">
        <f t="shared" si="1"/>
        <v>0</v>
      </c>
    </row>
    <row r="42" spans="1:18" ht="13.5">
      <c r="A42" s="132">
        <v>2015</v>
      </c>
      <c r="B42" s="132" t="s">
        <v>107</v>
      </c>
      <c r="C42" s="133"/>
      <c r="D42" s="133"/>
      <c r="E42" s="280">
        <f>+E43+E44</f>
        <v>0</v>
      </c>
      <c r="F42" s="133"/>
      <c r="G42" s="133"/>
      <c r="H42" s="133"/>
      <c r="I42" s="133"/>
      <c r="J42" s="133">
        <v>0</v>
      </c>
      <c r="K42" s="133">
        <v>0</v>
      </c>
      <c r="L42" s="133">
        <v>0</v>
      </c>
      <c r="M42" s="133">
        <v>0</v>
      </c>
      <c r="N42" s="133">
        <v>0</v>
      </c>
      <c r="O42" s="133"/>
      <c r="P42" s="133"/>
      <c r="Q42" s="133"/>
      <c r="R42" s="271">
        <f t="shared" si="1"/>
        <v>0</v>
      </c>
    </row>
    <row r="43" spans="1:18" ht="13.5">
      <c r="A43" s="132" t="s">
        <v>108</v>
      </c>
      <c r="B43" s="132" t="s">
        <v>109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271">
        <f t="shared" si="1"/>
        <v>0</v>
      </c>
    </row>
    <row r="44" spans="1:18" ht="13.5">
      <c r="A44" s="132" t="s">
        <v>110</v>
      </c>
      <c r="B44" s="132" t="s">
        <v>111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271">
        <f t="shared" si="1"/>
        <v>0</v>
      </c>
    </row>
    <row r="45" spans="1:18" ht="13.5">
      <c r="A45" s="132">
        <v>2016</v>
      </c>
      <c r="B45" s="132" t="s">
        <v>112</v>
      </c>
      <c r="C45" s="133">
        <v>0</v>
      </c>
      <c r="D45" s="133">
        <v>0</v>
      </c>
      <c r="E45" s="133">
        <v>0</v>
      </c>
      <c r="F45" s="133"/>
      <c r="G45" s="133"/>
      <c r="H45" s="133">
        <v>0</v>
      </c>
      <c r="I45" s="133"/>
      <c r="J45" s="133"/>
      <c r="K45" s="133"/>
      <c r="L45" s="133"/>
      <c r="M45" s="133"/>
      <c r="N45" s="133"/>
      <c r="O45" s="133"/>
      <c r="P45" s="133"/>
      <c r="Q45" s="133"/>
      <c r="R45" s="271">
        <f t="shared" si="1"/>
        <v>0</v>
      </c>
    </row>
    <row r="46" spans="1:18" ht="13.5">
      <c r="A46" s="132">
        <v>2017</v>
      </c>
      <c r="B46" s="132" t="s">
        <v>113</v>
      </c>
      <c r="C46" s="133">
        <v>0</v>
      </c>
      <c r="D46" s="133">
        <v>0</v>
      </c>
      <c r="E46" s="133">
        <v>0</v>
      </c>
      <c r="F46" s="133">
        <v>0</v>
      </c>
      <c r="G46" s="133"/>
      <c r="H46" s="133">
        <v>0</v>
      </c>
      <c r="I46" s="133">
        <v>0</v>
      </c>
      <c r="J46" s="133">
        <v>0</v>
      </c>
      <c r="K46" s="133">
        <v>0</v>
      </c>
      <c r="L46" s="133">
        <v>0</v>
      </c>
      <c r="M46" s="133">
        <v>0</v>
      </c>
      <c r="N46" s="133">
        <v>0</v>
      </c>
      <c r="O46" s="133"/>
      <c r="P46" s="133"/>
      <c r="Q46" s="133"/>
      <c r="R46" s="271">
        <f t="shared" si="1"/>
        <v>0</v>
      </c>
    </row>
    <row r="47" spans="1:18" ht="13.5">
      <c r="A47" s="134">
        <v>3000</v>
      </c>
      <c r="B47" s="132" t="s">
        <v>114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271">
        <f t="shared" si="1"/>
        <v>0</v>
      </c>
    </row>
    <row r="48" spans="1:18" ht="13.5">
      <c r="A48" s="134">
        <v>4000</v>
      </c>
      <c r="B48" s="132" t="s">
        <v>115</v>
      </c>
      <c r="C48" s="283">
        <v>0</v>
      </c>
      <c r="D48" s="283">
        <v>15000000</v>
      </c>
      <c r="E48" s="283">
        <v>0</v>
      </c>
      <c r="F48" s="273">
        <v>10000000</v>
      </c>
      <c r="G48" s="273">
        <v>10000000</v>
      </c>
      <c r="H48" s="133">
        <v>0</v>
      </c>
      <c r="I48" s="283">
        <v>0</v>
      </c>
      <c r="J48" s="133">
        <v>0</v>
      </c>
      <c r="K48" s="121">
        <v>0</v>
      </c>
      <c r="L48" s="121">
        <v>50000000</v>
      </c>
      <c r="M48" s="121">
        <v>0</v>
      </c>
      <c r="N48" s="121">
        <v>0</v>
      </c>
      <c r="O48" s="121">
        <v>51777212</v>
      </c>
      <c r="P48" s="121">
        <v>30000000</v>
      </c>
      <c r="Q48" s="121">
        <v>82000000</v>
      </c>
      <c r="R48" s="271">
        <f t="shared" si="1"/>
        <v>248777212</v>
      </c>
    </row>
    <row r="49" spans="1:18" ht="13.5">
      <c r="A49" s="134">
        <v>5000</v>
      </c>
      <c r="B49" s="132" t="s">
        <v>116</v>
      </c>
      <c r="C49" s="283"/>
      <c r="D49" s="283">
        <v>0</v>
      </c>
      <c r="E49" s="273">
        <v>0</v>
      </c>
      <c r="F49" s="273">
        <v>0</v>
      </c>
      <c r="G49" s="273"/>
      <c r="H49" s="121">
        <v>0</v>
      </c>
      <c r="I49" s="133">
        <v>100000000</v>
      </c>
      <c r="J49" s="133">
        <v>0</v>
      </c>
      <c r="K49" s="121">
        <f>100000000-12216000</f>
        <v>87784000</v>
      </c>
      <c r="L49" s="121">
        <v>0</v>
      </c>
      <c r="M49" s="121">
        <v>50000000</v>
      </c>
      <c r="N49" s="121">
        <v>80000000</v>
      </c>
      <c r="O49" s="121"/>
      <c r="P49" s="121"/>
      <c r="Q49" s="121"/>
      <c r="R49" s="271">
        <f t="shared" si="1"/>
        <v>317784000</v>
      </c>
    </row>
    <row r="50" spans="1:18" ht="13.5">
      <c r="A50" s="134">
        <v>6000</v>
      </c>
      <c r="B50" s="132" t="s">
        <v>117</v>
      </c>
      <c r="C50" s="283"/>
      <c r="D50" s="283"/>
      <c r="E50" s="131">
        <v>0</v>
      </c>
      <c r="F50" s="131">
        <v>0</v>
      </c>
      <c r="G50" s="131"/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/>
      <c r="P50" s="131"/>
      <c r="Q50" s="131"/>
      <c r="R50" s="271">
        <f t="shared" si="1"/>
        <v>0</v>
      </c>
    </row>
    <row r="51" spans="1:18" ht="13.5">
      <c r="A51" s="134">
        <v>7000</v>
      </c>
      <c r="B51" s="132" t="s">
        <v>118</v>
      </c>
      <c r="C51" s="284"/>
      <c r="D51" s="131">
        <v>0</v>
      </c>
      <c r="E51" s="284"/>
      <c r="F51" s="131">
        <v>0</v>
      </c>
      <c r="G51" s="131"/>
      <c r="H51" s="284"/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/>
      <c r="P51" s="131"/>
      <c r="Q51" s="131"/>
      <c r="R51" s="271">
        <f t="shared" si="1"/>
        <v>0</v>
      </c>
    </row>
    <row r="52" spans="1:18" ht="13.5">
      <c r="A52" s="135"/>
      <c r="B52" s="135" t="s">
        <v>31</v>
      </c>
      <c r="C52" s="276">
        <f t="shared" ref="C52:Q52" si="4">+C13+C16+C47+C48+C49+C50+C51</f>
        <v>15720620.719999999</v>
      </c>
      <c r="D52" s="276">
        <f t="shared" si="4"/>
        <v>30720620.719999999</v>
      </c>
      <c r="E52" s="276">
        <f t="shared" si="4"/>
        <v>0</v>
      </c>
      <c r="F52" s="276">
        <f t="shared" si="4"/>
        <v>29854961.879999999</v>
      </c>
      <c r="G52" s="276">
        <f t="shared" si="4"/>
        <v>29854961.879999999</v>
      </c>
      <c r="H52" s="276">
        <f t="shared" si="4"/>
        <v>19854961.879999999</v>
      </c>
      <c r="I52" s="276">
        <f t="shared" si="4"/>
        <v>119854961.88</v>
      </c>
      <c r="J52" s="276">
        <f t="shared" si="4"/>
        <v>0</v>
      </c>
      <c r="K52" s="276">
        <f t="shared" si="4"/>
        <v>102158161.58</v>
      </c>
      <c r="L52" s="276">
        <f t="shared" si="4"/>
        <v>65720620.719999999</v>
      </c>
      <c r="M52" s="276">
        <f t="shared" si="4"/>
        <v>50000000</v>
      </c>
      <c r="N52" s="276">
        <f t="shared" si="4"/>
        <v>80000000</v>
      </c>
      <c r="O52" s="276">
        <f t="shared" si="4"/>
        <v>51777212</v>
      </c>
      <c r="P52" s="276">
        <f t="shared" si="4"/>
        <v>30000000</v>
      </c>
      <c r="Q52" s="276">
        <f t="shared" si="4"/>
        <v>82000000</v>
      </c>
      <c r="R52" s="285">
        <f t="shared" si="1"/>
        <v>707517083.25999999</v>
      </c>
    </row>
    <row r="53" spans="1:18" ht="13.5">
      <c r="A53" s="431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160"/>
      <c r="P53" s="160"/>
      <c r="Q53" s="160"/>
      <c r="R53" s="286">
        <f>+'POA-07'!P52-PTOXACTIV!R52</f>
        <v>0</v>
      </c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</row>
  </sheetData>
  <mergeCells count="21">
    <mergeCell ref="A1:B8"/>
    <mergeCell ref="H1:I1"/>
    <mergeCell ref="H2:I2"/>
    <mergeCell ref="R11:R12"/>
    <mergeCell ref="A53:N53"/>
    <mergeCell ref="A11:A12"/>
    <mergeCell ref="B11:B12"/>
    <mergeCell ref="A9:I9"/>
    <mergeCell ref="C11:N11"/>
    <mergeCell ref="H8:I8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C6:D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B13" sqref="B13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319"/>
      <c r="B1" s="320"/>
      <c r="C1" s="325" t="s">
        <v>175</v>
      </c>
      <c r="D1" s="325"/>
      <c r="E1" s="325"/>
      <c r="F1" s="325"/>
      <c r="G1" s="325"/>
      <c r="H1" s="325"/>
      <c r="I1" s="310" t="s">
        <v>164</v>
      </c>
      <c r="J1" s="311"/>
    </row>
    <row r="2" spans="1:15" ht="12.75" customHeight="1">
      <c r="A2" s="321"/>
      <c r="B2" s="322"/>
      <c r="C2" s="326"/>
      <c r="D2" s="326"/>
      <c r="E2" s="326"/>
      <c r="F2" s="326"/>
      <c r="G2" s="326"/>
      <c r="H2" s="326"/>
      <c r="I2" s="307" t="s">
        <v>165</v>
      </c>
      <c r="J2" s="308"/>
    </row>
    <row r="3" spans="1:15" ht="12.75" customHeight="1">
      <c r="A3" s="321"/>
      <c r="B3" s="322"/>
      <c r="C3" s="326"/>
      <c r="D3" s="326"/>
      <c r="E3" s="326"/>
      <c r="F3" s="326"/>
      <c r="G3" s="326"/>
      <c r="H3" s="326"/>
      <c r="I3" s="307" t="s">
        <v>166</v>
      </c>
      <c r="J3" s="308"/>
    </row>
    <row r="4" spans="1:15" ht="12.75" customHeight="1">
      <c r="A4" s="321"/>
      <c r="B4" s="322"/>
      <c r="C4" s="326"/>
      <c r="D4" s="326"/>
      <c r="E4" s="326"/>
      <c r="F4" s="326"/>
      <c r="G4" s="326"/>
      <c r="H4" s="326"/>
      <c r="I4" s="307" t="s">
        <v>176</v>
      </c>
      <c r="J4" s="308"/>
    </row>
    <row r="5" spans="1:15">
      <c r="A5" s="321"/>
      <c r="B5" s="322"/>
      <c r="C5" s="326"/>
      <c r="D5" s="326"/>
      <c r="E5" s="326"/>
      <c r="F5" s="326"/>
      <c r="G5" s="326"/>
      <c r="H5" s="326"/>
      <c r="I5" s="312" t="s">
        <v>151</v>
      </c>
      <c r="J5" s="313"/>
    </row>
    <row r="6" spans="1:15" ht="13.5">
      <c r="A6" s="321"/>
      <c r="B6" s="322"/>
      <c r="C6" s="445" t="s">
        <v>167</v>
      </c>
      <c r="D6" s="445"/>
      <c r="E6" s="445" t="s">
        <v>168</v>
      </c>
      <c r="F6" s="445"/>
      <c r="G6" s="445"/>
      <c r="H6" s="445"/>
      <c r="I6" s="314" t="s">
        <v>169</v>
      </c>
      <c r="J6" s="315"/>
    </row>
    <row r="7" spans="1:15" ht="14.25" customHeight="1">
      <c r="A7" s="321"/>
      <c r="B7" s="322"/>
      <c r="C7" s="443" t="s">
        <v>170</v>
      </c>
      <c r="D7" s="443"/>
      <c r="E7" s="445" t="s">
        <v>171</v>
      </c>
      <c r="F7" s="445"/>
      <c r="G7" s="445"/>
      <c r="H7" s="445"/>
      <c r="I7" s="445" t="s">
        <v>173</v>
      </c>
      <c r="J7" s="446"/>
      <c r="K7" s="43"/>
      <c r="L7" s="43"/>
      <c r="M7" s="43"/>
      <c r="N7" s="43"/>
      <c r="O7" s="43"/>
    </row>
    <row r="8" spans="1:15" ht="13.5">
      <c r="A8" s="323"/>
      <c r="B8" s="324"/>
      <c r="C8" s="444"/>
      <c r="D8" s="444"/>
      <c r="E8" s="441" t="s">
        <v>172</v>
      </c>
      <c r="F8" s="441"/>
      <c r="G8" s="441"/>
      <c r="H8" s="441"/>
      <c r="I8" s="441" t="s">
        <v>174</v>
      </c>
      <c r="J8" s="442"/>
      <c r="K8" s="45"/>
      <c r="L8" s="45"/>
      <c r="M8" s="45"/>
      <c r="N8" s="45"/>
      <c r="O8" s="45"/>
    </row>
    <row r="9" spans="1:15">
      <c r="A9" s="440" t="s">
        <v>121</v>
      </c>
      <c r="B9" s="440"/>
      <c r="C9" s="440"/>
      <c r="D9" s="440"/>
      <c r="E9" s="440"/>
      <c r="F9" s="440"/>
      <c r="G9" s="440"/>
      <c r="H9" s="43"/>
      <c r="I9" s="43"/>
      <c r="J9" s="43"/>
      <c r="K9" s="43"/>
      <c r="L9" s="43"/>
      <c r="M9" s="43"/>
      <c r="N9" s="43"/>
      <c r="O9" s="43"/>
    </row>
    <row r="12" spans="1:15" ht="15" customHeight="1">
      <c r="A12" s="20"/>
      <c r="B12" s="22" t="s">
        <v>28</v>
      </c>
      <c r="C12" s="21" t="s">
        <v>55</v>
      </c>
    </row>
    <row r="13" spans="1:15" ht="16.5" customHeight="1">
      <c r="A13" s="22">
        <v>1000</v>
      </c>
      <c r="B13" s="27" t="s">
        <v>140</v>
      </c>
      <c r="C13" s="26">
        <f>'POA-07'!C13</f>
        <v>140955871.26000002</v>
      </c>
    </row>
    <row r="14" spans="1:15" ht="14.25" hidden="1" customHeight="1">
      <c r="A14" s="20">
        <v>1001</v>
      </c>
      <c r="B14" s="28" t="s">
        <v>69</v>
      </c>
      <c r="C14" s="25" t="e">
        <f>'POA-02'!#REF!</f>
        <v>#REF!</v>
      </c>
    </row>
    <row r="15" spans="1:15" ht="14.25" hidden="1" customHeight="1">
      <c r="A15" s="20">
        <v>1002</v>
      </c>
      <c r="B15" s="28" t="s">
        <v>70</v>
      </c>
      <c r="C15" s="25" t="e">
        <f>'POA-02'!#REF!</f>
        <v>#REF!</v>
      </c>
    </row>
    <row r="16" spans="1:15" ht="21" customHeight="1">
      <c r="A16" s="22">
        <v>2000</v>
      </c>
      <c r="B16" s="28" t="s">
        <v>141</v>
      </c>
      <c r="C16" s="26">
        <f>'POA-07'!C16</f>
        <v>0</v>
      </c>
    </row>
    <row r="17" spans="1:3" ht="14.25" hidden="1" customHeight="1">
      <c r="A17" s="20">
        <v>2001</v>
      </c>
      <c r="B17" s="28" t="s">
        <v>72</v>
      </c>
      <c r="C17" s="26">
        <f>'POA-04'!H24</f>
        <v>0</v>
      </c>
    </row>
    <row r="18" spans="1:3" ht="14.25" hidden="1" customHeight="1">
      <c r="A18" s="20">
        <v>2002</v>
      </c>
      <c r="B18" s="28" t="s">
        <v>73</v>
      </c>
      <c r="C18" s="26">
        <f>'POA-03'!I29</f>
        <v>0</v>
      </c>
    </row>
    <row r="19" spans="1:3" hidden="1">
      <c r="A19" s="20" t="s">
        <v>74</v>
      </c>
      <c r="B19" s="28" t="s">
        <v>75</v>
      </c>
      <c r="C19" s="26"/>
    </row>
    <row r="20" spans="1:3" hidden="1">
      <c r="A20" s="20" t="s">
        <v>76</v>
      </c>
      <c r="B20" s="28" t="s">
        <v>77</v>
      </c>
      <c r="C20" s="26"/>
    </row>
    <row r="21" spans="1:3" hidden="1">
      <c r="A21" s="20" t="s">
        <v>78</v>
      </c>
      <c r="B21" s="28" t="s">
        <v>79</v>
      </c>
      <c r="C21" s="26"/>
    </row>
    <row r="22" spans="1:3" ht="21.75" hidden="1">
      <c r="A22" s="20">
        <v>2003</v>
      </c>
      <c r="B22" s="29" t="s">
        <v>80</v>
      </c>
      <c r="C22" s="25">
        <f>'POA-06'!D17</f>
        <v>0</v>
      </c>
    </row>
    <row r="23" spans="1:3" hidden="1">
      <c r="A23" s="20">
        <v>2004</v>
      </c>
      <c r="B23" s="28" t="s">
        <v>81</v>
      </c>
      <c r="C23" s="25">
        <f>'POA-06'!D18</f>
        <v>0</v>
      </c>
    </row>
    <row r="24" spans="1:3" hidden="1">
      <c r="A24" s="20" t="s">
        <v>82</v>
      </c>
      <c r="B24" s="28" t="s">
        <v>83</v>
      </c>
      <c r="C24" s="26"/>
    </row>
    <row r="25" spans="1:3" hidden="1">
      <c r="A25" s="20" t="s">
        <v>84</v>
      </c>
      <c r="B25" s="28" t="s">
        <v>85</v>
      </c>
      <c r="C25" s="26"/>
    </row>
    <row r="26" spans="1:3" hidden="1">
      <c r="A26" s="20" t="s">
        <v>86</v>
      </c>
      <c r="B26" s="28" t="s">
        <v>87</v>
      </c>
      <c r="C26" s="26"/>
    </row>
    <row r="27" spans="1:3" hidden="1">
      <c r="A27" s="20">
        <v>2005</v>
      </c>
      <c r="B27" s="28" t="s">
        <v>88</v>
      </c>
      <c r="C27" s="25">
        <v>0</v>
      </c>
    </row>
    <row r="28" spans="1:3" hidden="1">
      <c r="A28" s="20" t="s">
        <v>89</v>
      </c>
      <c r="B28" s="28" t="s">
        <v>90</v>
      </c>
      <c r="C28" s="26"/>
    </row>
    <row r="29" spans="1:3" hidden="1">
      <c r="A29" s="20" t="s">
        <v>91</v>
      </c>
      <c r="B29" s="28" t="s">
        <v>92</v>
      </c>
      <c r="C29" s="26"/>
    </row>
    <row r="30" spans="1:3" hidden="1">
      <c r="A30" s="20">
        <v>2006</v>
      </c>
      <c r="B30" s="28" t="s">
        <v>93</v>
      </c>
      <c r="C30" s="25">
        <f>'POA-06'!D20</f>
        <v>0</v>
      </c>
    </row>
    <row r="31" spans="1:3" hidden="1">
      <c r="A31" s="20" t="s">
        <v>94</v>
      </c>
      <c r="B31" s="28" t="s">
        <v>95</v>
      </c>
      <c r="C31" s="26"/>
    </row>
    <row r="32" spans="1:3" ht="21.75" hidden="1">
      <c r="A32" s="20" t="s">
        <v>96</v>
      </c>
      <c r="B32" s="29" t="s">
        <v>137</v>
      </c>
      <c r="C32" s="26"/>
    </row>
    <row r="33" spans="1:3" hidden="1">
      <c r="A33" s="20" t="s">
        <v>97</v>
      </c>
      <c r="B33" s="28" t="s">
        <v>98</v>
      </c>
      <c r="C33" s="26"/>
    </row>
    <row r="34" spans="1:3" ht="21.75" hidden="1">
      <c r="A34" s="20">
        <v>2007</v>
      </c>
      <c r="B34" s="29" t="s">
        <v>99</v>
      </c>
      <c r="C34" s="25">
        <f>'POA-06'!D21</f>
        <v>0</v>
      </c>
    </row>
    <row r="35" spans="1:3" ht="21.75" hidden="1">
      <c r="A35" s="20">
        <v>2008</v>
      </c>
      <c r="B35" s="29" t="s">
        <v>100</v>
      </c>
      <c r="C35" s="25">
        <f>'POA-06'!D19</f>
        <v>0</v>
      </c>
    </row>
    <row r="36" spans="1:3" hidden="1">
      <c r="A36" s="20">
        <v>2009</v>
      </c>
      <c r="B36" s="28" t="s">
        <v>101</v>
      </c>
      <c r="C36" s="25">
        <v>0</v>
      </c>
    </row>
    <row r="37" spans="1:3" ht="21.75" hidden="1">
      <c r="A37" s="20">
        <v>2010</v>
      </c>
      <c r="B37" s="29" t="s">
        <v>102</v>
      </c>
      <c r="C37" s="25">
        <v>0</v>
      </c>
    </row>
    <row r="38" spans="1:3" hidden="1">
      <c r="A38" s="20">
        <v>2011</v>
      </c>
      <c r="B38" s="28" t="s">
        <v>103</v>
      </c>
      <c r="C38" s="25">
        <f>'POA-06'!D25</f>
        <v>0</v>
      </c>
    </row>
    <row r="39" spans="1:3" ht="21.75" hidden="1">
      <c r="A39" s="20">
        <v>2012</v>
      </c>
      <c r="B39" s="29" t="s">
        <v>104</v>
      </c>
      <c r="C39" s="25">
        <f>'POA-06'!D26</f>
        <v>0</v>
      </c>
    </row>
    <row r="40" spans="1:3" hidden="1">
      <c r="A40" s="20">
        <v>2013</v>
      </c>
      <c r="B40" s="28" t="s">
        <v>105</v>
      </c>
      <c r="C40" s="25">
        <f>'POA-06'!D24</f>
        <v>0</v>
      </c>
    </row>
    <row r="41" spans="1:3" hidden="1">
      <c r="A41" s="20">
        <v>2014</v>
      </c>
      <c r="B41" s="28" t="s">
        <v>106</v>
      </c>
      <c r="C41" s="25">
        <v>0</v>
      </c>
    </row>
    <row r="42" spans="1:3" hidden="1">
      <c r="A42" s="20">
        <v>2015</v>
      </c>
      <c r="B42" s="28" t="s">
        <v>107</v>
      </c>
      <c r="C42" s="25">
        <f>'POA-06'!D29</f>
        <v>0</v>
      </c>
    </row>
    <row r="43" spans="1:3" hidden="1">
      <c r="A43" s="20" t="s">
        <v>108</v>
      </c>
      <c r="B43" s="28" t="s">
        <v>109</v>
      </c>
      <c r="C43" s="26"/>
    </row>
    <row r="44" spans="1:3" ht="18" customHeight="1">
      <c r="A44" s="20" t="s">
        <v>110</v>
      </c>
      <c r="B44" s="28" t="s">
        <v>111</v>
      </c>
      <c r="C44" s="26"/>
    </row>
    <row r="45" spans="1:3" ht="15.75" customHeight="1">
      <c r="A45" s="20">
        <v>2016</v>
      </c>
      <c r="B45" s="28" t="s">
        <v>112</v>
      </c>
      <c r="C45" s="26">
        <f>'POA-06'!D30</f>
        <v>0</v>
      </c>
    </row>
    <row r="46" spans="1:3" ht="12.75" customHeight="1">
      <c r="A46" s="20">
        <v>2017</v>
      </c>
      <c r="B46" s="28" t="s">
        <v>113</v>
      </c>
      <c r="C46" s="26">
        <v>0</v>
      </c>
    </row>
    <row r="47" spans="1:3" ht="12" customHeight="1">
      <c r="A47" s="22">
        <v>3000</v>
      </c>
      <c r="B47" s="28" t="s">
        <v>114</v>
      </c>
      <c r="C47" s="24">
        <v>0</v>
      </c>
    </row>
    <row r="48" spans="1:3" ht="16.5" customHeight="1">
      <c r="A48" s="22">
        <v>5000</v>
      </c>
      <c r="B48" s="28" t="s">
        <v>161</v>
      </c>
      <c r="C48" s="26">
        <f>+'POA-05'!C33</f>
        <v>566561212</v>
      </c>
    </row>
    <row r="49" spans="1:3" ht="15" customHeight="1">
      <c r="A49" s="22"/>
      <c r="B49" s="20"/>
      <c r="C49" s="23">
        <f>+C13+C16+C44+C45+C46+C47+C48</f>
        <v>707517083.25999999</v>
      </c>
    </row>
    <row r="50" spans="1:3" hidden="1">
      <c r="A50" s="22">
        <v>7000</v>
      </c>
      <c r="B50" s="20" t="s">
        <v>118</v>
      </c>
      <c r="C50" s="23">
        <v>0</v>
      </c>
    </row>
    <row r="51" spans="1:3" hidden="1">
      <c r="A51" s="22"/>
      <c r="B51" s="22" t="s">
        <v>31</v>
      </c>
      <c r="C51" s="23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'POA-05'!Títulos_a_imprimir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2012-03-05T21:55:34Z</cp:lastPrinted>
  <dcterms:created xsi:type="dcterms:W3CDTF">2004-12-29T19:49:42Z</dcterms:created>
  <dcterms:modified xsi:type="dcterms:W3CDTF">2013-02-21T23:44:17Z</dcterms:modified>
</cp:coreProperties>
</file>