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cretaria General\Desktop\"/>
    </mc:Choice>
  </mc:AlternateContent>
  <bookViews>
    <workbookView xWindow="0" yWindow="0" windowWidth="16815" windowHeight="8445" tabRatio="647" activeTab="1"/>
  </bookViews>
  <sheets>
    <sheet name="Datos Generales" sheetId="38" r:id="rId1"/>
    <sheet name="Anexo 1 Matriz Inf Gestión" sheetId="34" r:id="rId2"/>
    <sheet name="Hoja1" sheetId="41" state="hidden" r:id="rId3"/>
    <sheet name="Anexo 2 Protocolo Inf Gestión" sheetId="35" r:id="rId4"/>
    <sheet name="Informe Ingresos" sheetId="36" r:id="rId5"/>
    <sheet name="PROTOCOLO INGRESOS" sheetId="39" r:id="rId6"/>
    <sheet name="informe Gastos" sheetId="37" r:id="rId7"/>
    <sheet name="Hoja2" sheetId="40" r:id="rId8"/>
    <sheet name="Anexo 3 Matriz IMG" sheetId="19" r:id="rId9"/>
    <sheet name="1POMCAS" sheetId="1" r:id="rId10"/>
    <sheet name="2PORH" sheetId="2" r:id="rId11"/>
    <sheet name="3PSMV" sheetId="3" r:id="rId12"/>
    <sheet name="4UsoAguas" sheetId="4" r:id="rId13"/>
    <sheet name="5PUEAA" sheetId="5" r:id="rId14"/>
    <sheet name="6POMCASejec" sheetId="6" r:id="rId15"/>
    <sheet name="7Clima" sheetId="8" r:id="rId16"/>
    <sheet name="8Suelo" sheetId="9" r:id="rId17"/>
    <sheet name="9RUNAP" sheetId="10" r:id="rId18"/>
    <sheet name="10Paramos" sheetId="11" r:id="rId19"/>
    <sheet name="11Forest" sheetId="12" r:id="rId20"/>
    <sheet name="12PlanesAP" sheetId="13" r:id="rId21"/>
    <sheet name="13Amenaz" sheetId="14" r:id="rId22"/>
    <sheet name="14Invasor" sheetId="15" r:id="rId23"/>
    <sheet name="15Restaura" sheetId="16" r:id="rId24"/>
    <sheet name="16MIZC" sheetId="17" r:id="rId25"/>
    <sheet name="17PGIRS" sheetId="18" r:id="rId26"/>
    <sheet name="18Sector" sheetId="20" r:id="rId27"/>
    <sheet name="19GAU" sheetId="21" r:id="rId28"/>
    <sheet name="20Negoc" sheetId="22" r:id="rId29"/>
    <sheet name="21TiempoT" sheetId="23" r:id="rId30"/>
    <sheet name="22Autor" sheetId="24" r:id="rId31"/>
    <sheet name="23Sanc" sheetId="25" r:id="rId32"/>
    <sheet name="24POT" sheetId="26" r:id="rId33"/>
    <sheet name="25Redes" sheetId="27" r:id="rId34"/>
    <sheet name="26SIAC" sheetId="28" r:id="rId35"/>
    <sheet name="27Educa" sheetId="29" r:id="rId36"/>
    <sheet name="Observa" sheetId="32" r:id="rId37"/>
    <sheet name="Formulas" sheetId="33" r:id="rId38"/>
  </sheets>
  <definedNames>
    <definedName name="_xlnm._FilterDatabase" localSheetId="11" hidden="1">'3PSMV'!$E$6:$E$75</definedName>
    <definedName name="_Toc467769469" localSheetId="10">'2PORH'!#REF!</definedName>
    <definedName name="_Toc467769470" localSheetId="11">'3PSMV'!#REF!</definedName>
    <definedName name="_Toc467769471" localSheetId="12">'4UsoAguas'!#REF!</definedName>
    <definedName name="_Toc467769472" localSheetId="13">'5PUEAA'!#REF!</definedName>
    <definedName name="_Toc467769473" localSheetId="14">'6POMCASejec'!#REF!</definedName>
    <definedName name="_Toc467769474" localSheetId="15">'7Clima'!#REF!</definedName>
    <definedName name="_Toc467769475" localSheetId="16">'8Suelo'!#REF!</definedName>
    <definedName name="_Toc467769476" localSheetId="17">'9RUNAP'!$B$6</definedName>
    <definedName name="_Toc467769477" localSheetId="18">'10Paramos'!#REF!</definedName>
    <definedName name="_Toc467769478" localSheetId="19">'11Forest'!#REF!</definedName>
    <definedName name="_Toc467769479" localSheetId="20">'12PlanesAP'!#REF!</definedName>
    <definedName name="_Toc467769480" localSheetId="21">'13Amenaz'!#REF!</definedName>
    <definedName name="_Toc467769481" localSheetId="22">'14Invasor'!#REF!</definedName>
    <definedName name="_Toc467769482" localSheetId="23">'15Restaura'!#REF!</definedName>
    <definedName name="_Toc467769483" localSheetId="24">'16MIZC'!#REF!</definedName>
    <definedName name="_Toc467769484" localSheetId="25">'17PGIRS'!#REF!</definedName>
    <definedName name="_Toc467769485" localSheetId="26">'18Sector'!#REF!</definedName>
    <definedName name="_Toc467769486" localSheetId="27">'19GAU'!#REF!</definedName>
    <definedName name="_Toc467769487" localSheetId="28">'20Negoc'!#REF!</definedName>
    <definedName name="_Toc467769488" localSheetId="29">'21TiempoT'!#REF!</definedName>
    <definedName name="_Toc467769489" localSheetId="30">'22Autor'!#REF!</definedName>
    <definedName name="_Toc467769490" localSheetId="31">'23Sanc'!#REF!</definedName>
    <definedName name="_Toc467769491" localSheetId="32">'24POT'!#REF!</definedName>
    <definedName name="_Toc467769492" localSheetId="33">'25Redes'!#REF!</definedName>
    <definedName name="_Toc467769493" localSheetId="34">'26SIAC'!#REF!</definedName>
    <definedName name="_Toc467769494" localSheetId="35">'27Educa'!#REF!</definedName>
    <definedName name="_xlnm.Print_Area" localSheetId="1">'Anexo 1 Matriz Inf Gestión'!$A$3:$R$203</definedName>
    <definedName name="_xlnm.Print_Area" localSheetId="3">'Anexo 2 Protocolo Inf Gestión'!$A$1:$B$23</definedName>
    <definedName name="_xlnm.Print_Area" localSheetId="6">'informe Gastos'!#REF!</definedName>
    <definedName name="_xlnm.Print_Area" localSheetId="4">'Informe Ingresos'!#REF!</definedName>
    <definedName name="Lista_CAR">'Datos Generales'!$H$5:$H$36</definedName>
    <definedName name="REPORTE" comment="SI SE REPORTA">Formulas!$F$33:$F$34</definedName>
    <definedName name="SI" comment="OPCION SI O NO">Formulas!$D$33:$D$34</definedName>
    <definedName name="Vigencias">'Datos Generales'!$H$38:$H$45</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0" i="15" l="1"/>
  <c r="J20" i="15"/>
  <c r="K20" i="15"/>
  <c r="G19" i="15"/>
  <c r="J19" i="15"/>
  <c r="K19" i="15"/>
  <c r="K21" i="15"/>
  <c r="D8" i="15"/>
  <c r="D93" i="34"/>
  <c r="E93" i="34"/>
  <c r="I21" i="14"/>
  <c r="J21" i="14"/>
  <c r="Q21" i="14"/>
  <c r="Q20" i="14"/>
  <c r="Q22" i="14"/>
  <c r="D8" i="14"/>
  <c r="D92" i="34"/>
  <c r="E92" i="34"/>
  <c r="I22" i="17"/>
  <c r="I23" i="17"/>
  <c r="I24" i="17"/>
  <c r="I25" i="17"/>
  <c r="I26" i="17"/>
  <c r="I27" i="17"/>
  <c r="I28" i="17"/>
  <c r="I29" i="17"/>
  <c r="E20" i="33"/>
  <c r="I30" i="17"/>
  <c r="D8" i="17"/>
  <c r="E75" i="34"/>
  <c r="E127" i="34"/>
  <c r="L37" i="27"/>
  <c r="L38" i="27"/>
  <c r="K37" i="27"/>
  <c r="K38" i="27"/>
  <c r="N37" i="27"/>
  <c r="N38" i="27"/>
  <c r="E19" i="25"/>
  <c r="E18" i="25"/>
  <c r="E21" i="25"/>
  <c r="D8" i="25"/>
  <c r="D193" i="34"/>
  <c r="L23" i="24"/>
  <c r="L22" i="24"/>
  <c r="N23" i="24"/>
  <c r="J77" i="37"/>
  <c r="J76" i="37"/>
  <c r="J75" i="37"/>
  <c r="N77" i="37"/>
  <c r="N76" i="37"/>
  <c r="N75" i="37"/>
  <c r="R77" i="37"/>
  <c r="R76" i="37"/>
  <c r="R75" i="37"/>
  <c r="V77" i="37"/>
  <c r="V76" i="37"/>
  <c r="V75" i="37"/>
  <c r="Z75" i="37"/>
  <c r="M75" i="34"/>
  <c r="M87" i="34"/>
  <c r="M76" i="34"/>
  <c r="P76" i="34"/>
  <c r="I77" i="37"/>
  <c r="I76" i="37"/>
  <c r="I75" i="37"/>
  <c r="M77" i="37"/>
  <c r="M76" i="37"/>
  <c r="M75" i="37"/>
  <c r="Q77" i="37"/>
  <c r="Q76" i="37"/>
  <c r="Q75" i="37"/>
  <c r="U77" i="37"/>
  <c r="U76" i="37"/>
  <c r="U75" i="37"/>
  <c r="Y75" i="37"/>
  <c r="L75" i="34"/>
  <c r="L87" i="34"/>
  <c r="L76" i="34"/>
  <c r="J55" i="37"/>
  <c r="J54" i="37"/>
  <c r="J53" i="37"/>
  <c r="N55" i="37"/>
  <c r="N54" i="37"/>
  <c r="N53" i="37"/>
  <c r="R55" i="37"/>
  <c r="R54" i="37"/>
  <c r="R53" i="37"/>
  <c r="V55" i="37"/>
  <c r="V54" i="37"/>
  <c r="V53" i="37"/>
  <c r="Z53" i="37"/>
  <c r="M8" i="34"/>
  <c r="J51" i="37"/>
  <c r="J50" i="37"/>
  <c r="J49" i="37"/>
  <c r="N51" i="37"/>
  <c r="N50" i="37"/>
  <c r="N49" i="37"/>
  <c r="R51" i="37"/>
  <c r="R50" i="37"/>
  <c r="R49" i="37"/>
  <c r="V51" i="37"/>
  <c r="V50" i="37"/>
  <c r="V49" i="37"/>
  <c r="Z49" i="37"/>
  <c r="M18" i="34"/>
  <c r="J59" i="37"/>
  <c r="J58" i="37"/>
  <c r="J57" i="37"/>
  <c r="Z57" i="37"/>
  <c r="M32" i="34"/>
  <c r="M7" i="34"/>
  <c r="I56" i="37"/>
  <c r="I55" i="37"/>
  <c r="I54" i="37"/>
  <c r="I53" i="37"/>
  <c r="M55" i="37"/>
  <c r="M54" i="37"/>
  <c r="M53" i="37"/>
  <c r="Q55" i="37"/>
  <c r="Q54" i="37"/>
  <c r="Q53" i="37"/>
  <c r="U55" i="37"/>
  <c r="U54" i="37"/>
  <c r="U53" i="37"/>
  <c r="Y53" i="37"/>
  <c r="L8" i="34"/>
  <c r="I52" i="37"/>
  <c r="I51" i="37"/>
  <c r="I50" i="37"/>
  <c r="I49" i="37"/>
  <c r="M51" i="37"/>
  <c r="M50" i="37"/>
  <c r="M49" i="37"/>
  <c r="Q51" i="37"/>
  <c r="Q50" i="37"/>
  <c r="Q49" i="37"/>
  <c r="U51" i="37"/>
  <c r="U50" i="37"/>
  <c r="U49" i="37"/>
  <c r="Y49" i="37"/>
  <c r="L18" i="34"/>
  <c r="I59" i="37"/>
  <c r="I58" i="37"/>
  <c r="I57" i="37"/>
  <c r="Y57" i="37"/>
  <c r="L32" i="34"/>
  <c r="L7" i="34"/>
  <c r="N7" i="34"/>
  <c r="E191" i="34"/>
  <c r="E28" i="23"/>
  <c r="E53" i="23"/>
  <c r="G53" i="23"/>
  <c r="E35" i="23"/>
  <c r="E54" i="23"/>
  <c r="G54" i="23"/>
  <c r="E42" i="23"/>
  <c r="E55" i="23"/>
  <c r="G55" i="23"/>
  <c r="E49" i="23"/>
  <c r="E56" i="23"/>
  <c r="G56" i="23"/>
  <c r="G57" i="23"/>
  <c r="E24" i="24"/>
  <c r="E117" i="24"/>
  <c r="G117" i="24"/>
  <c r="E55" i="24"/>
  <c r="E118" i="24"/>
  <c r="G118" i="24"/>
  <c r="E76" i="24"/>
  <c r="E119" i="24"/>
  <c r="G119" i="24"/>
  <c r="E94" i="24"/>
  <c r="E120" i="24"/>
  <c r="G120" i="24"/>
  <c r="E114" i="24"/>
  <c r="E121" i="24"/>
  <c r="G121" i="24"/>
  <c r="G122" i="24"/>
  <c r="D8" i="24"/>
  <c r="D189" i="34"/>
  <c r="E22" i="18"/>
  <c r="D8" i="18"/>
  <c r="D188" i="34"/>
  <c r="E22" i="3"/>
  <c r="D8" i="3"/>
  <c r="D187" i="34"/>
  <c r="E22" i="5"/>
  <c r="D8" i="5"/>
  <c r="D186" i="34"/>
  <c r="E17" i="29"/>
  <c r="I99" i="37"/>
  <c r="I98" i="37"/>
  <c r="I97" i="37"/>
  <c r="U99" i="37"/>
  <c r="U98" i="37"/>
  <c r="U97" i="37"/>
  <c r="Y97" i="37"/>
  <c r="H24" i="29"/>
  <c r="I103" i="37"/>
  <c r="I102" i="37"/>
  <c r="I101" i="37"/>
  <c r="U102" i="37"/>
  <c r="U101" i="37"/>
  <c r="Y101" i="37"/>
  <c r="H25" i="29"/>
  <c r="H30" i="29"/>
  <c r="E19" i="29"/>
  <c r="G30" i="29"/>
  <c r="E18" i="29"/>
  <c r="L103" i="37"/>
  <c r="L102" i="37"/>
  <c r="L101" i="37"/>
  <c r="X102" i="37"/>
  <c r="X101" i="37"/>
  <c r="AB101" i="37"/>
  <c r="J25" i="29"/>
  <c r="L99" i="37"/>
  <c r="L98" i="37"/>
  <c r="L97" i="37"/>
  <c r="X99" i="37"/>
  <c r="X98" i="37"/>
  <c r="X97" i="37"/>
  <c r="AB97" i="37"/>
  <c r="J24" i="29"/>
  <c r="J103" i="37"/>
  <c r="J102" i="37"/>
  <c r="J101" i="37"/>
  <c r="V102" i="37"/>
  <c r="V101" i="37"/>
  <c r="Z101" i="37"/>
  <c r="I25" i="29"/>
  <c r="J99" i="37"/>
  <c r="J98" i="37"/>
  <c r="J97" i="37"/>
  <c r="V99" i="37"/>
  <c r="V98" i="37"/>
  <c r="V97" i="37"/>
  <c r="Z97" i="37"/>
  <c r="I24" i="29"/>
  <c r="I76" i="34"/>
  <c r="J76" i="34"/>
  <c r="I77" i="34"/>
  <c r="J77" i="34"/>
  <c r="I78" i="34"/>
  <c r="J78" i="34"/>
  <c r="I79" i="34"/>
  <c r="J79" i="34"/>
  <c r="I80" i="34"/>
  <c r="J80" i="34"/>
  <c r="I81" i="34"/>
  <c r="J81" i="34"/>
  <c r="I82" i="34"/>
  <c r="J82" i="34"/>
  <c r="I83" i="34"/>
  <c r="J83" i="34"/>
  <c r="I86" i="34"/>
  <c r="J86" i="34"/>
  <c r="I87" i="34"/>
  <c r="J87" i="34"/>
  <c r="I88" i="34"/>
  <c r="J88" i="34"/>
  <c r="I89" i="34"/>
  <c r="J89" i="34"/>
  <c r="I90" i="34"/>
  <c r="J90" i="34"/>
  <c r="J75" i="34"/>
  <c r="I92" i="34"/>
  <c r="J92" i="34"/>
  <c r="I93" i="34"/>
  <c r="J93" i="34"/>
  <c r="I101" i="34"/>
  <c r="J101" i="34"/>
  <c r="J94" i="34"/>
  <c r="I95" i="34"/>
  <c r="J95" i="34"/>
  <c r="I96" i="34"/>
  <c r="J96" i="34"/>
  <c r="I97" i="34"/>
  <c r="J97" i="34"/>
  <c r="I98" i="34"/>
  <c r="J98" i="34"/>
  <c r="I99" i="34"/>
  <c r="J99" i="34"/>
  <c r="I100" i="34"/>
  <c r="J100" i="34"/>
  <c r="I102" i="34"/>
  <c r="J102" i="34"/>
  <c r="I103" i="34"/>
  <c r="J103" i="34"/>
  <c r="I104" i="34"/>
  <c r="J104" i="34"/>
  <c r="I105" i="34"/>
  <c r="J105" i="34"/>
  <c r="J91" i="34"/>
  <c r="E24" i="6"/>
  <c r="E25" i="6"/>
  <c r="E26" i="6"/>
  <c r="E27" i="6"/>
  <c r="D8" i="6"/>
  <c r="D68" i="34"/>
  <c r="I68" i="34"/>
  <c r="J68" i="34"/>
  <c r="J69" i="34"/>
  <c r="G19" i="13"/>
  <c r="G18" i="13"/>
  <c r="G20" i="13"/>
  <c r="D8" i="13"/>
  <c r="D70" i="34"/>
  <c r="I70" i="34"/>
  <c r="J70" i="34"/>
  <c r="I71" i="34"/>
  <c r="J71" i="34"/>
  <c r="I72" i="34"/>
  <c r="J72" i="34"/>
  <c r="I73" i="34"/>
  <c r="J73" i="34"/>
  <c r="I74" i="34"/>
  <c r="J74" i="34"/>
  <c r="J67" i="34"/>
  <c r="I107" i="34"/>
  <c r="J107" i="34"/>
  <c r="I110" i="34"/>
  <c r="J110" i="34"/>
  <c r="I111" i="34"/>
  <c r="J111" i="34"/>
  <c r="I112" i="34"/>
  <c r="J112" i="34"/>
  <c r="I113" i="34"/>
  <c r="J113" i="34"/>
  <c r="J106" i="34"/>
  <c r="J66" i="34"/>
  <c r="I144" i="34"/>
  <c r="J144" i="34"/>
  <c r="J133" i="34"/>
  <c r="E20" i="20"/>
  <c r="D8" i="20"/>
  <c r="E144" i="34"/>
  <c r="E133" i="34"/>
  <c r="F62" i="21"/>
  <c r="K48" i="21"/>
  <c r="K49" i="21"/>
  <c r="K50" i="21"/>
  <c r="K51" i="21"/>
  <c r="K52" i="21"/>
  <c r="J48" i="21"/>
  <c r="J49" i="21"/>
  <c r="J50" i="21"/>
  <c r="J51" i="21"/>
  <c r="J52" i="21"/>
  <c r="I24" i="21"/>
  <c r="I25" i="21"/>
  <c r="I26" i="21"/>
  <c r="I27" i="21"/>
  <c r="I28" i="21"/>
  <c r="I29" i="21"/>
  <c r="I30" i="21"/>
  <c r="I31" i="21"/>
  <c r="I32" i="21"/>
  <c r="I33" i="21"/>
  <c r="I34" i="21"/>
  <c r="I35" i="21"/>
  <c r="I36" i="21"/>
  <c r="I37" i="21"/>
  <c r="I38" i="21"/>
  <c r="I39" i="21"/>
  <c r="E107" i="34"/>
  <c r="E110" i="34"/>
  <c r="E112" i="34"/>
  <c r="E113" i="34"/>
  <c r="E106" i="34"/>
  <c r="E18" i="16"/>
  <c r="F28" i="16"/>
  <c r="M26" i="12"/>
  <c r="M27" i="12"/>
  <c r="M28" i="12"/>
  <c r="M29" i="12"/>
  <c r="M30" i="12"/>
  <c r="M46" i="12"/>
  <c r="M33" i="12"/>
  <c r="M34" i="12"/>
  <c r="D8" i="12"/>
  <c r="D94" i="34"/>
  <c r="E95" i="34"/>
  <c r="E97" i="34"/>
  <c r="E98" i="34"/>
  <c r="E100" i="34"/>
  <c r="E101" i="34"/>
  <c r="I18" i="17"/>
  <c r="J112" i="37"/>
  <c r="J111" i="37"/>
  <c r="J110" i="37"/>
  <c r="N112" i="37"/>
  <c r="N111" i="37"/>
  <c r="N110" i="37"/>
  <c r="V113" i="37"/>
  <c r="V112" i="37"/>
  <c r="V111" i="37"/>
  <c r="V110" i="37"/>
  <c r="Z110" i="37"/>
  <c r="M194" i="34"/>
  <c r="P194" i="34"/>
  <c r="P197" i="34"/>
  <c r="P195" i="34"/>
  <c r="O194" i="34"/>
  <c r="O197" i="34"/>
  <c r="O195" i="34"/>
  <c r="M197" i="34"/>
  <c r="M195" i="34"/>
  <c r="I112" i="37"/>
  <c r="I111" i="37"/>
  <c r="I110" i="37"/>
  <c r="M112" i="37"/>
  <c r="M111" i="37"/>
  <c r="M110" i="37"/>
  <c r="U113" i="37"/>
  <c r="U112" i="37"/>
  <c r="U111" i="37"/>
  <c r="U110" i="37"/>
  <c r="Y110" i="37"/>
  <c r="L194" i="34"/>
  <c r="L197" i="34"/>
  <c r="L195" i="34"/>
  <c r="J108" i="37"/>
  <c r="J107" i="37"/>
  <c r="J106" i="37"/>
  <c r="N108" i="37"/>
  <c r="N107" i="37"/>
  <c r="N106" i="37"/>
  <c r="V108" i="37"/>
  <c r="V107" i="37"/>
  <c r="V106" i="37"/>
  <c r="Z106" i="37"/>
  <c r="M178" i="34"/>
  <c r="P178" i="34"/>
  <c r="P193" i="34"/>
  <c r="P191" i="34"/>
  <c r="P186" i="34"/>
  <c r="P182" i="34"/>
  <c r="P179" i="34"/>
  <c r="O178" i="34"/>
  <c r="O193" i="34"/>
  <c r="O191" i="34"/>
  <c r="O186" i="34"/>
  <c r="O182" i="34"/>
  <c r="O179" i="34"/>
  <c r="M193" i="34"/>
  <c r="M191" i="34"/>
  <c r="M186" i="34"/>
  <c r="M182" i="34"/>
  <c r="M179" i="34"/>
  <c r="I108" i="37"/>
  <c r="I107" i="37"/>
  <c r="I106" i="37"/>
  <c r="M108" i="37"/>
  <c r="M107" i="37"/>
  <c r="M106" i="37"/>
  <c r="U108" i="37"/>
  <c r="U107" i="37"/>
  <c r="U106" i="37"/>
  <c r="Y106" i="37"/>
  <c r="L178" i="34"/>
  <c r="L193" i="34"/>
  <c r="L191" i="34"/>
  <c r="L186" i="34"/>
  <c r="L182" i="34"/>
  <c r="L179" i="34"/>
  <c r="P177" i="34"/>
  <c r="O177" i="34"/>
  <c r="Q177" i="34"/>
  <c r="Q178" i="34"/>
  <c r="N178" i="34"/>
  <c r="J90" i="37"/>
  <c r="J89" i="37"/>
  <c r="J88" i="37"/>
  <c r="V90" i="37"/>
  <c r="V89" i="37"/>
  <c r="V88" i="37"/>
  <c r="Z88" i="37"/>
  <c r="M115" i="34"/>
  <c r="P115" i="34"/>
  <c r="J94" i="37"/>
  <c r="J93" i="37"/>
  <c r="J92" i="37"/>
  <c r="V94" i="37"/>
  <c r="V93" i="37"/>
  <c r="V92" i="37"/>
  <c r="Z92" i="37"/>
  <c r="M133" i="34"/>
  <c r="P133" i="34"/>
  <c r="P114" i="34"/>
  <c r="O115" i="34"/>
  <c r="O133" i="34"/>
  <c r="O114" i="34"/>
  <c r="Q194" i="34"/>
  <c r="P8" i="34"/>
  <c r="P18" i="34"/>
  <c r="P32" i="34"/>
  <c r="P7" i="34"/>
  <c r="J64" i="37"/>
  <c r="J63" i="37"/>
  <c r="J62" i="37"/>
  <c r="N64" i="37"/>
  <c r="N63" i="37"/>
  <c r="N62" i="37"/>
  <c r="R64" i="37"/>
  <c r="R63" i="37"/>
  <c r="R62" i="37"/>
  <c r="V64" i="37"/>
  <c r="V63" i="37"/>
  <c r="V62" i="37"/>
  <c r="Z62" i="37"/>
  <c r="M40" i="34"/>
  <c r="P40" i="34"/>
  <c r="J68" i="37"/>
  <c r="J67" i="37"/>
  <c r="J66" i="37"/>
  <c r="N68" i="37"/>
  <c r="N67" i="37"/>
  <c r="N66" i="37"/>
  <c r="R68" i="37"/>
  <c r="R67" i="37"/>
  <c r="R66" i="37"/>
  <c r="V68" i="37"/>
  <c r="V67" i="37"/>
  <c r="V66" i="37"/>
  <c r="Z66" i="37"/>
  <c r="M56" i="34"/>
  <c r="P56" i="34"/>
  <c r="P39" i="34"/>
  <c r="J73" i="37"/>
  <c r="J72" i="37"/>
  <c r="J71" i="37"/>
  <c r="N73" i="37"/>
  <c r="N72" i="37"/>
  <c r="N71" i="37"/>
  <c r="R73" i="37"/>
  <c r="R72" i="37"/>
  <c r="R71" i="37"/>
  <c r="V74" i="37"/>
  <c r="V73" i="37"/>
  <c r="V72" i="37"/>
  <c r="V71" i="37"/>
  <c r="Z71" i="37"/>
  <c r="M67" i="34"/>
  <c r="P67" i="34"/>
  <c r="P75" i="34"/>
  <c r="J81" i="37"/>
  <c r="J80" i="37"/>
  <c r="J79" i="37"/>
  <c r="N81" i="37"/>
  <c r="N80" i="37"/>
  <c r="N79" i="37"/>
  <c r="R81" i="37"/>
  <c r="R80" i="37"/>
  <c r="R79" i="37"/>
  <c r="V81" i="37"/>
  <c r="V80" i="37"/>
  <c r="V79" i="37"/>
  <c r="Z79" i="37"/>
  <c r="M91" i="34"/>
  <c r="P91" i="34"/>
  <c r="J85" i="37"/>
  <c r="J84" i="37"/>
  <c r="J83" i="37"/>
  <c r="N85" i="37"/>
  <c r="N84" i="37"/>
  <c r="N83" i="37"/>
  <c r="R85" i="37"/>
  <c r="R84" i="37"/>
  <c r="R83" i="37"/>
  <c r="Z83" i="37"/>
  <c r="M106" i="34"/>
  <c r="P106" i="34"/>
  <c r="P66" i="34"/>
  <c r="M146" i="34"/>
  <c r="P146" i="34"/>
  <c r="M161" i="34"/>
  <c r="P161" i="34"/>
  <c r="P145" i="34"/>
  <c r="P202" i="34"/>
  <c r="O8" i="34"/>
  <c r="O18" i="34"/>
  <c r="O32" i="34"/>
  <c r="O7" i="34"/>
  <c r="O40" i="34"/>
  <c r="O56" i="34"/>
  <c r="O39" i="34"/>
  <c r="O67" i="34"/>
  <c r="O75" i="34"/>
  <c r="O91" i="34"/>
  <c r="O106" i="34"/>
  <c r="O66" i="34"/>
  <c r="O146" i="34"/>
  <c r="O161" i="34"/>
  <c r="O145" i="34"/>
  <c r="O202" i="34"/>
  <c r="Q202" i="34"/>
  <c r="I65" i="37"/>
  <c r="I64" i="37"/>
  <c r="I63" i="37"/>
  <c r="I62" i="37"/>
  <c r="M64" i="37"/>
  <c r="M63" i="37"/>
  <c r="M62" i="37"/>
  <c r="Q64" i="37"/>
  <c r="Q63" i="37"/>
  <c r="Q62" i="37"/>
  <c r="U65" i="37"/>
  <c r="U64" i="37"/>
  <c r="U63" i="37"/>
  <c r="U62" i="37"/>
  <c r="Y62" i="37"/>
  <c r="L40" i="34"/>
  <c r="M177" i="34"/>
  <c r="L177" i="34"/>
  <c r="N177" i="34"/>
  <c r="N194" i="34"/>
  <c r="L161" i="34"/>
  <c r="N161" i="34"/>
  <c r="K177" i="34"/>
  <c r="K7" i="34"/>
  <c r="K39" i="34"/>
  <c r="K66" i="34"/>
  <c r="K114" i="34"/>
  <c r="K145" i="34"/>
  <c r="K202" i="34"/>
  <c r="I201" i="34"/>
  <c r="J201" i="34"/>
  <c r="I197" i="34"/>
  <c r="J197" i="34"/>
  <c r="I198" i="34"/>
  <c r="J198" i="34"/>
  <c r="I200" i="34"/>
  <c r="J200" i="34"/>
  <c r="I199" i="34"/>
  <c r="J199" i="34"/>
  <c r="I196" i="34"/>
  <c r="J196" i="34"/>
  <c r="E196" i="34"/>
  <c r="E197" i="34"/>
  <c r="E198" i="34"/>
  <c r="E199" i="34"/>
  <c r="E200" i="34"/>
  <c r="E201" i="34"/>
  <c r="I195" i="34"/>
  <c r="J195" i="34"/>
  <c r="E195" i="34"/>
  <c r="I193" i="34"/>
  <c r="I192" i="34"/>
  <c r="I191" i="34"/>
  <c r="I190" i="34"/>
  <c r="I189" i="34"/>
  <c r="I188" i="34"/>
  <c r="I187" i="34"/>
  <c r="I186" i="34"/>
  <c r="I185" i="34"/>
  <c r="I184" i="34"/>
  <c r="I183" i="34"/>
  <c r="I182" i="34"/>
  <c r="I181" i="34"/>
  <c r="I180" i="34"/>
  <c r="E180" i="34"/>
  <c r="E181" i="34"/>
  <c r="E183" i="34"/>
  <c r="E184" i="34"/>
  <c r="E185" i="34"/>
  <c r="E186" i="34"/>
  <c r="E187" i="34"/>
  <c r="E188" i="34"/>
  <c r="E189" i="34"/>
  <c r="E190" i="34"/>
  <c r="E192" i="34"/>
  <c r="E193" i="34"/>
  <c r="E194" i="34"/>
  <c r="J194" i="34"/>
  <c r="J180" i="34"/>
  <c r="J181" i="34"/>
  <c r="J182" i="34"/>
  <c r="J183" i="34"/>
  <c r="J184" i="34"/>
  <c r="J185" i="34"/>
  <c r="J186" i="34"/>
  <c r="J187" i="34"/>
  <c r="J188" i="34"/>
  <c r="J189" i="34"/>
  <c r="J190" i="34"/>
  <c r="J191" i="34"/>
  <c r="J192" i="34"/>
  <c r="J193" i="34"/>
  <c r="I179" i="34"/>
  <c r="J179" i="34"/>
  <c r="E179" i="34"/>
  <c r="J178" i="34"/>
  <c r="J177" i="34"/>
  <c r="U307" i="36"/>
  <c r="N307" i="36"/>
  <c r="U306" i="36"/>
  <c r="N306" i="36"/>
  <c r="N305" i="36"/>
  <c r="T305" i="36"/>
  <c r="S305" i="36"/>
  <c r="U305" i="36"/>
  <c r="R305" i="36"/>
  <c r="Q305" i="36"/>
  <c r="P305" i="36"/>
  <c r="O305" i="36"/>
  <c r="M305" i="36"/>
  <c r="L305" i="36"/>
  <c r="K305" i="36"/>
  <c r="U304" i="36"/>
  <c r="N304" i="36"/>
  <c r="U303" i="36"/>
  <c r="N303" i="36"/>
  <c r="U302" i="36"/>
  <c r="N302" i="36"/>
  <c r="T301" i="36"/>
  <c r="S301" i="36"/>
  <c r="S300" i="36"/>
  <c r="R301" i="36"/>
  <c r="Q301" i="36"/>
  <c r="P301" i="36"/>
  <c r="O301" i="36"/>
  <c r="O300" i="36"/>
  <c r="M301" i="36"/>
  <c r="L301" i="36"/>
  <c r="K301" i="36"/>
  <c r="T300" i="36"/>
  <c r="U300" i="36"/>
  <c r="R300" i="36"/>
  <c r="Q300" i="36"/>
  <c r="P300" i="36"/>
  <c r="M300" i="36"/>
  <c r="L300" i="36"/>
  <c r="U299" i="36"/>
  <c r="N299" i="36"/>
  <c r="U298" i="36"/>
  <c r="N298" i="36"/>
  <c r="U297" i="36"/>
  <c r="N297" i="36"/>
  <c r="U296" i="36"/>
  <c r="N296" i="36"/>
  <c r="U295" i="36"/>
  <c r="N295" i="36"/>
  <c r="U294" i="36"/>
  <c r="N294" i="36"/>
  <c r="U293" i="36"/>
  <c r="N293" i="36"/>
  <c r="U292" i="36"/>
  <c r="N292" i="36"/>
  <c r="U291" i="36"/>
  <c r="N291" i="36"/>
  <c r="T290" i="36"/>
  <c r="S290" i="36"/>
  <c r="S287" i="36"/>
  <c r="S286" i="36"/>
  <c r="T287" i="36"/>
  <c r="T286" i="36"/>
  <c r="U286" i="36"/>
  <c r="R290" i="36"/>
  <c r="Q290" i="36"/>
  <c r="P290" i="36"/>
  <c r="O290" i="36"/>
  <c r="O287" i="36"/>
  <c r="O286" i="36"/>
  <c r="M290" i="36"/>
  <c r="L290" i="36"/>
  <c r="K290" i="36"/>
  <c r="U289" i="36"/>
  <c r="N289" i="36"/>
  <c r="U288" i="36"/>
  <c r="N288" i="36"/>
  <c r="U287" i="36"/>
  <c r="R287" i="36"/>
  <c r="R286" i="36"/>
  <c r="Q287" i="36"/>
  <c r="P287" i="36"/>
  <c r="K287" i="36"/>
  <c r="L287" i="36"/>
  <c r="M287" i="36"/>
  <c r="N287" i="36"/>
  <c r="Q286" i="36"/>
  <c r="P286" i="36"/>
  <c r="M286" i="36"/>
  <c r="L286" i="36"/>
  <c r="N285" i="36"/>
  <c r="N284" i="36"/>
  <c r="U283" i="36"/>
  <c r="N283" i="36"/>
  <c r="U282" i="36"/>
  <c r="N282" i="36"/>
  <c r="U281" i="36"/>
  <c r="N281" i="36"/>
  <c r="U280" i="36"/>
  <c r="N280" i="36"/>
  <c r="U279" i="36"/>
  <c r="N279" i="36"/>
  <c r="U278" i="36"/>
  <c r="N278" i="36"/>
  <c r="N277" i="36"/>
  <c r="N276" i="36"/>
  <c r="U277" i="36"/>
  <c r="T276" i="36"/>
  <c r="S276" i="36"/>
  <c r="R276" i="36"/>
  <c r="Q276" i="36"/>
  <c r="P276" i="36"/>
  <c r="P273" i="36"/>
  <c r="P272" i="36"/>
  <c r="P261" i="36"/>
  <c r="P264" i="36"/>
  <c r="P260" i="36"/>
  <c r="P259" i="36"/>
  <c r="O276" i="36"/>
  <c r="M276" i="36"/>
  <c r="L276" i="36"/>
  <c r="L273" i="36"/>
  <c r="L272" i="36"/>
  <c r="K276" i="36"/>
  <c r="U275" i="36"/>
  <c r="N275" i="36"/>
  <c r="U274" i="36"/>
  <c r="N274" i="36"/>
  <c r="T273" i="36"/>
  <c r="S273" i="36"/>
  <c r="S272" i="36"/>
  <c r="R273" i="36"/>
  <c r="Q273" i="36"/>
  <c r="O273" i="36"/>
  <c r="O272" i="36"/>
  <c r="N273" i="36"/>
  <c r="M273" i="36"/>
  <c r="K273" i="36"/>
  <c r="K272" i="36"/>
  <c r="R272" i="36"/>
  <c r="Q272" i="36"/>
  <c r="N272" i="36"/>
  <c r="M272" i="36"/>
  <c r="U271" i="36"/>
  <c r="N271" i="36"/>
  <c r="U270" i="36"/>
  <c r="N270" i="36"/>
  <c r="U269" i="36"/>
  <c r="N269" i="36"/>
  <c r="U268" i="36"/>
  <c r="N268" i="36"/>
  <c r="U267" i="36"/>
  <c r="N267" i="36"/>
  <c r="U266" i="36"/>
  <c r="N266" i="36"/>
  <c r="U265" i="36"/>
  <c r="N265" i="36"/>
  <c r="T264" i="36"/>
  <c r="S264" i="36"/>
  <c r="S261" i="36"/>
  <c r="S260" i="36"/>
  <c r="R264" i="36"/>
  <c r="Q264" i="36"/>
  <c r="O264" i="36"/>
  <c r="O261" i="36"/>
  <c r="O260" i="36"/>
  <c r="M264" i="36"/>
  <c r="L264" i="36"/>
  <c r="K264" i="36"/>
  <c r="U263" i="36"/>
  <c r="N263" i="36"/>
  <c r="U262" i="36"/>
  <c r="N262" i="36"/>
  <c r="T261" i="36"/>
  <c r="U261" i="36"/>
  <c r="R261" i="36"/>
  <c r="R260" i="36"/>
  <c r="R259" i="36"/>
  <c r="Q261" i="36"/>
  <c r="K261" i="36"/>
  <c r="L261" i="36"/>
  <c r="M261" i="36"/>
  <c r="N261" i="36"/>
  <c r="T260" i="36"/>
  <c r="U260" i="36"/>
  <c r="Q260" i="36"/>
  <c r="M260" i="36"/>
  <c r="M259" i="36"/>
  <c r="L260" i="36"/>
  <c r="L259" i="36"/>
  <c r="U258" i="36"/>
  <c r="N258" i="36"/>
  <c r="U257" i="36"/>
  <c r="N257" i="36"/>
  <c r="U256" i="36"/>
  <c r="N256" i="36"/>
  <c r="U255" i="36"/>
  <c r="N255" i="36"/>
  <c r="U254" i="36"/>
  <c r="N254" i="36"/>
  <c r="U253" i="36"/>
  <c r="N253" i="36"/>
  <c r="U252" i="36"/>
  <c r="N252" i="36"/>
  <c r="U251" i="36"/>
  <c r="N251" i="36"/>
  <c r="T250" i="36"/>
  <c r="S250" i="36"/>
  <c r="S247" i="36"/>
  <c r="S246" i="36"/>
  <c r="R250" i="36"/>
  <c r="Q250" i="36"/>
  <c r="P250" i="36"/>
  <c r="O250" i="36"/>
  <c r="O247" i="36"/>
  <c r="O246" i="36"/>
  <c r="M250" i="36"/>
  <c r="L250" i="36"/>
  <c r="K250" i="36"/>
  <c r="U249" i="36"/>
  <c r="N249" i="36"/>
  <c r="U248" i="36"/>
  <c r="N248" i="36"/>
  <c r="T247" i="36"/>
  <c r="U247" i="36"/>
  <c r="R247" i="36"/>
  <c r="R246" i="36"/>
  <c r="Q247" i="36"/>
  <c r="P247" i="36"/>
  <c r="K247" i="36"/>
  <c r="L247" i="36"/>
  <c r="M247" i="36"/>
  <c r="N247" i="36"/>
  <c r="Q246" i="36"/>
  <c r="P246" i="36"/>
  <c r="M246" i="36"/>
  <c r="L246" i="36"/>
  <c r="U245" i="36"/>
  <c r="N245" i="36"/>
  <c r="U244" i="36"/>
  <c r="N244" i="36"/>
  <c r="T243" i="36"/>
  <c r="S243" i="36"/>
  <c r="U243" i="36"/>
  <c r="R243" i="36"/>
  <c r="Q243" i="36"/>
  <c r="P243" i="36"/>
  <c r="O243" i="36"/>
  <c r="M243" i="36"/>
  <c r="L243" i="36"/>
  <c r="K243" i="36"/>
  <c r="U242" i="36"/>
  <c r="N242" i="36"/>
  <c r="U241" i="36"/>
  <c r="N241" i="36"/>
  <c r="U240" i="36"/>
  <c r="N240" i="36"/>
  <c r="T239" i="36"/>
  <c r="S239" i="36"/>
  <c r="U239" i="36"/>
  <c r="R239" i="36"/>
  <c r="Q239" i="36"/>
  <c r="Q238" i="36"/>
  <c r="P239" i="36"/>
  <c r="O239" i="36"/>
  <c r="M239" i="36"/>
  <c r="M238" i="36"/>
  <c r="L239" i="36"/>
  <c r="K239" i="36"/>
  <c r="N239" i="36"/>
  <c r="T238" i="36"/>
  <c r="S238" i="36"/>
  <c r="U238" i="36"/>
  <c r="R238" i="36"/>
  <c r="P238" i="36"/>
  <c r="O238" i="36"/>
  <c r="L238" i="36"/>
  <c r="K238" i="36"/>
  <c r="N238" i="36"/>
  <c r="U237" i="36"/>
  <c r="N237" i="36"/>
  <c r="U236" i="36"/>
  <c r="N236" i="36"/>
  <c r="U235" i="36"/>
  <c r="N235" i="36"/>
  <c r="T234" i="36"/>
  <c r="S234" i="36"/>
  <c r="U234" i="36"/>
  <c r="R234" i="36"/>
  <c r="Q234" i="36"/>
  <c r="P234" i="36"/>
  <c r="O234" i="36"/>
  <c r="M234" i="36"/>
  <c r="L234" i="36"/>
  <c r="K234" i="36"/>
  <c r="N234" i="36"/>
  <c r="U233" i="36"/>
  <c r="N233" i="36"/>
  <c r="U232" i="36"/>
  <c r="N232" i="36"/>
  <c r="U231" i="36"/>
  <c r="N231" i="36"/>
  <c r="U230" i="36"/>
  <c r="N230" i="36"/>
  <c r="U229" i="36"/>
  <c r="N229" i="36"/>
  <c r="U228" i="36"/>
  <c r="N228" i="36"/>
  <c r="U227" i="36"/>
  <c r="N227" i="36"/>
  <c r="U226" i="36"/>
  <c r="N226" i="36"/>
  <c r="T225" i="36"/>
  <c r="S225" i="36"/>
  <c r="R225" i="36"/>
  <c r="Q225" i="36"/>
  <c r="P225" i="36"/>
  <c r="P217" i="36"/>
  <c r="P221" i="36"/>
  <c r="P216" i="36"/>
  <c r="O225" i="36"/>
  <c r="M225" i="36"/>
  <c r="L225" i="36"/>
  <c r="L217" i="36"/>
  <c r="L221" i="36"/>
  <c r="L216" i="36"/>
  <c r="K225" i="36"/>
  <c r="U224" i="36"/>
  <c r="N224" i="36"/>
  <c r="U223" i="36"/>
  <c r="N223" i="36"/>
  <c r="U222" i="36"/>
  <c r="N222" i="36"/>
  <c r="T221" i="36"/>
  <c r="S221" i="36"/>
  <c r="U221" i="36"/>
  <c r="R221" i="36"/>
  <c r="Q221" i="36"/>
  <c r="Q217" i="36"/>
  <c r="Q216" i="36"/>
  <c r="O221" i="36"/>
  <c r="M221" i="36"/>
  <c r="K221" i="36"/>
  <c r="N221" i="36"/>
  <c r="U220" i="36"/>
  <c r="N220" i="36"/>
  <c r="U219" i="36"/>
  <c r="N219" i="36"/>
  <c r="U218" i="36"/>
  <c r="N218" i="36"/>
  <c r="T217" i="36"/>
  <c r="S217" i="36"/>
  <c r="U217" i="36"/>
  <c r="R217" i="36"/>
  <c r="R216" i="36"/>
  <c r="O217" i="36"/>
  <c r="K217" i="36"/>
  <c r="M217" i="36"/>
  <c r="N217" i="36"/>
  <c r="S216" i="36"/>
  <c r="O216" i="36"/>
  <c r="M216" i="36"/>
  <c r="K216" i="36"/>
  <c r="U215" i="36"/>
  <c r="N215" i="36"/>
  <c r="U214" i="36"/>
  <c r="N214" i="36"/>
  <c r="U213" i="36"/>
  <c r="N213" i="36"/>
  <c r="U212" i="36"/>
  <c r="N212" i="36"/>
  <c r="U211" i="36"/>
  <c r="N211" i="36"/>
  <c r="T210" i="36"/>
  <c r="S210" i="36"/>
  <c r="U210" i="36"/>
  <c r="R210" i="36"/>
  <c r="R209" i="36"/>
  <c r="Q210" i="36"/>
  <c r="P210" i="36"/>
  <c r="P209" i="36"/>
  <c r="O210" i="36"/>
  <c r="K210" i="36"/>
  <c r="L210" i="36"/>
  <c r="M210" i="36"/>
  <c r="N210" i="36"/>
  <c r="L209" i="36"/>
  <c r="S209" i="36"/>
  <c r="Q209" i="36"/>
  <c r="O209" i="36"/>
  <c r="M209" i="36"/>
  <c r="K209" i="36"/>
  <c r="U208" i="36"/>
  <c r="N208" i="36"/>
  <c r="U207" i="36"/>
  <c r="N207" i="36"/>
  <c r="U206" i="36"/>
  <c r="N206" i="36"/>
  <c r="U205" i="36"/>
  <c r="N205" i="36"/>
  <c r="U204" i="36"/>
  <c r="N204" i="36"/>
  <c r="U203" i="36"/>
  <c r="N203" i="36"/>
  <c r="T202" i="36"/>
  <c r="S202" i="36"/>
  <c r="R202" i="36"/>
  <c r="Q202" i="36"/>
  <c r="P202" i="36"/>
  <c r="P199" i="36"/>
  <c r="P198" i="36"/>
  <c r="P197" i="36"/>
  <c r="O202" i="36"/>
  <c r="M202" i="36"/>
  <c r="L202" i="36"/>
  <c r="K202" i="36"/>
  <c r="U201" i="36"/>
  <c r="N201" i="36"/>
  <c r="U200" i="36"/>
  <c r="N200" i="36"/>
  <c r="T199" i="36"/>
  <c r="S199" i="36"/>
  <c r="R199" i="36"/>
  <c r="Q199" i="36"/>
  <c r="Q198" i="36"/>
  <c r="Q197" i="36"/>
  <c r="O199" i="36"/>
  <c r="O198" i="36"/>
  <c r="O197" i="36"/>
  <c r="M199" i="36"/>
  <c r="M198" i="36"/>
  <c r="L199" i="36"/>
  <c r="K199" i="36"/>
  <c r="R198" i="36"/>
  <c r="R197" i="36"/>
  <c r="M197" i="36"/>
  <c r="U196" i="36"/>
  <c r="N196" i="36"/>
  <c r="U195" i="36"/>
  <c r="N195" i="36"/>
  <c r="U194" i="36"/>
  <c r="N194" i="36"/>
  <c r="U193" i="36"/>
  <c r="N193" i="36"/>
  <c r="T192" i="36"/>
  <c r="S192" i="36"/>
  <c r="R192" i="36"/>
  <c r="R191" i="36"/>
  <c r="Q192" i="36"/>
  <c r="P192" i="36"/>
  <c r="P191" i="36"/>
  <c r="O192" i="36"/>
  <c r="M192" i="36"/>
  <c r="L192" i="36"/>
  <c r="K192" i="36"/>
  <c r="S191" i="36"/>
  <c r="Q191" i="36"/>
  <c r="O191" i="36"/>
  <c r="M191" i="36"/>
  <c r="K191" i="36"/>
  <c r="U190" i="36"/>
  <c r="N190" i="36"/>
  <c r="U189" i="36"/>
  <c r="N189" i="36"/>
  <c r="U188" i="36"/>
  <c r="N188" i="36"/>
  <c r="U187" i="36"/>
  <c r="N187" i="36"/>
  <c r="U186" i="36"/>
  <c r="N186" i="36"/>
  <c r="U185" i="36"/>
  <c r="N185" i="36"/>
  <c r="U184" i="36"/>
  <c r="N184" i="36"/>
  <c r="U183" i="36"/>
  <c r="N183" i="36"/>
  <c r="U182" i="36"/>
  <c r="N182" i="36"/>
  <c r="U181" i="36"/>
  <c r="N181" i="36"/>
  <c r="U180" i="36"/>
  <c r="N180" i="36"/>
  <c r="U179" i="36"/>
  <c r="N179" i="36"/>
  <c r="U178" i="36"/>
  <c r="N178" i="36"/>
  <c r="U177" i="36"/>
  <c r="N177" i="36"/>
  <c r="U176" i="36"/>
  <c r="N176" i="36"/>
  <c r="U175" i="36"/>
  <c r="N175" i="36"/>
  <c r="T174" i="36"/>
  <c r="S174" i="36"/>
  <c r="U174" i="36"/>
  <c r="R174" i="36"/>
  <c r="R173" i="36"/>
  <c r="Q174" i="36"/>
  <c r="P174" i="36"/>
  <c r="P173" i="36"/>
  <c r="O174" i="36"/>
  <c r="K174" i="36"/>
  <c r="L174" i="36"/>
  <c r="M174" i="36"/>
  <c r="N174" i="36"/>
  <c r="L173" i="36"/>
  <c r="S173" i="36"/>
  <c r="Q173" i="36"/>
  <c r="O173" i="36"/>
  <c r="M173" i="36"/>
  <c r="K173" i="36"/>
  <c r="N173" i="36"/>
  <c r="U172" i="36"/>
  <c r="N172" i="36"/>
  <c r="T171" i="36"/>
  <c r="S171" i="36"/>
  <c r="U171" i="36"/>
  <c r="R171" i="36"/>
  <c r="Q171" i="36"/>
  <c r="P171" i="36"/>
  <c r="O171" i="36"/>
  <c r="M171" i="36"/>
  <c r="L171" i="36"/>
  <c r="K171" i="36"/>
  <c r="N171" i="36"/>
  <c r="U170" i="36"/>
  <c r="N170" i="36"/>
  <c r="U169" i="36"/>
  <c r="N169" i="36"/>
  <c r="U168" i="36"/>
  <c r="N168" i="36"/>
  <c r="U167" i="36"/>
  <c r="N167" i="36"/>
  <c r="U166" i="36"/>
  <c r="N166" i="36"/>
  <c r="U165" i="36"/>
  <c r="N165" i="36"/>
  <c r="U164" i="36"/>
  <c r="N164" i="36"/>
  <c r="P164" i="36"/>
  <c r="P161" i="36"/>
  <c r="U163" i="36"/>
  <c r="N163" i="36"/>
  <c r="U162" i="36"/>
  <c r="N162" i="36"/>
  <c r="T161" i="36"/>
  <c r="S161" i="36"/>
  <c r="U161" i="36"/>
  <c r="R161" i="36"/>
  <c r="Q161" i="36"/>
  <c r="O161" i="36"/>
  <c r="M161" i="36"/>
  <c r="L161" i="36"/>
  <c r="K161" i="36"/>
  <c r="N161" i="36"/>
  <c r="N160" i="36"/>
  <c r="T159" i="36"/>
  <c r="S159" i="36"/>
  <c r="U159" i="36"/>
  <c r="R159" i="36"/>
  <c r="Q159" i="36"/>
  <c r="P159" i="36"/>
  <c r="P157" i="36"/>
  <c r="P156" i="36"/>
  <c r="P155" i="36"/>
  <c r="P154" i="36"/>
  <c r="P152" i="36"/>
  <c r="O159" i="36"/>
  <c r="N159" i="36"/>
  <c r="M159" i="36"/>
  <c r="L159" i="36"/>
  <c r="L157" i="36"/>
  <c r="L156" i="36"/>
  <c r="L155" i="36"/>
  <c r="L154" i="36"/>
  <c r="L152" i="36"/>
  <c r="K159" i="36"/>
  <c r="N158" i="36"/>
  <c r="N157" i="36"/>
  <c r="N156" i="36"/>
  <c r="N155" i="36"/>
  <c r="N154" i="36"/>
  <c r="N152" i="36"/>
  <c r="T157" i="36"/>
  <c r="S157" i="36"/>
  <c r="R157" i="36"/>
  <c r="R156" i="36"/>
  <c r="Q157" i="36"/>
  <c r="O157" i="36"/>
  <c r="M157" i="36"/>
  <c r="K157" i="36"/>
  <c r="S156" i="36"/>
  <c r="S155" i="36"/>
  <c r="S154" i="36"/>
  <c r="S152" i="36"/>
  <c r="Q156" i="36"/>
  <c r="Q155" i="36"/>
  <c r="O156" i="36"/>
  <c r="O155" i="36"/>
  <c r="O154" i="36"/>
  <c r="O152" i="36"/>
  <c r="M156" i="36"/>
  <c r="M155" i="36"/>
  <c r="K156" i="36"/>
  <c r="K155" i="36"/>
  <c r="K154" i="36"/>
  <c r="K152" i="36"/>
  <c r="R155" i="36"/>
  <c r="R154" i="36"/>
  <c r="R152" i="36"/>
  <c r="Q154" i="36"/>
  <c r="Q152" i="36"/>
  <c r="M154" i="36"/>
  <c r="M152" i="36"/>
  <c r="U153" i="36"/>
  <c r="U151" i="36"/>
  <c r="N151" i="36"/>
  <c r="T150" i="36"/>
  <c r="S150" i="36"/>
  <c r="U150" i="36"/>
  <c r="R150" i="36"/>
  <c r="Q150" i="36"/>
  <c r="P150" i="36"/>
  <c r="O150" i="36"/>
  <c r="K150" i="36"/>
  <c r="L150" i="36"/>
  <c r="M150" i="36"/>
  <c r="N150" i="36"/>
  <c r="U149" i="36"/>
  <c r="N149" i="36"/>
  <c r="T148" i="36"/>
  <c r="S148" i="36"/>
  <c r="S145" i="36"/>
  <c r="S144" i="36"/>
  <c r="S143" i="36"/>
  <c r="R148" i="36"/>
  <c r="Q148" i="36"/>
  <c r="Q145" i="36"/>
  <c r="P148" i="36"/>
  <c r="O148" i="36"/>
  <c r="O145" i="36"/>
  <c r="M148" i="36"/>
  <c r="M145" i="36"/>
  <c r="L148" i="36"/>
  <c r="K148" i="36"/>
  <c r="U147" i="36"/>
  <c r="N147" i="36"/>
  <c r="U146" i="36"/>
  <c r="N146" i="36"/>
  <c r="T145" i="36"/>
  <c r="R145" i="36"/>
  <c r="R144" i="36"/>
  <c r="R143" i="36"/>
  <c r="R142" i="36"/>
  <c r="P145" i="36"/>
  <c r="P144" i="36"/>
  <c r="L145" i="36"/>
  <c r="L144" i="36"/>
  <c r="Q144" i="36"/>
  <c r="Q143" i="36"/>
  <c r="O144" i="36"/>
  <c r="O143" i="36"/>
  <c r="M144" i="36"/>
  <c r="M143" i="36"/>
  <c r="P143" i="36"/>
  <c r="L143" i="36"/>
  <c r="S141" i="36"/>
  <c r="U141" i="36"/>
  <c r="N141" i="36"/>
  <c r="U140" i="36"/>
  <c r="N140" i="36"/>
  <c r="U139" i="36"/>
  <c r="N139" i="36"/>
  <c r="T138" i="36"/>
  <c r="S138" i="36"/>
  <c r="U138" i="36"/>
  <c r="R138" i="36"/>
  <c r="Q138" i="36"/>
  <c r="P138" i="36"/>
  <c r="O138" i="36"/>
  <c r="N138" i="36"/>
  <c r="M138" i="36"/>
  <c r="L138" i="36"/>
  <c r="K138" i="36"/>
  <c r="U137" i="36"/>
  <c r="N137" i="36"/>
  <c r="U136" i="36"/>
  <c r="N136" i="36"/>
  <c r="U135" i="36"/>
  <c r="N135" i="36"/>
  <c r="U134" i="36"/>
  <c r="N134" i="36"/>
  <c r="U133" i="36"/>
  <c r="N133" i="36"/>
  <c r="U132" i="36"/>
  <c r="N132" i="36"/>
  <c r="T131" i="36"/>
  <c r="S131" i="36"/>
  <c r="R131" i="36"/>
  <c r="Q131" i="36"/>
  <c r="P131" i="36"/>
  <c r="P126" i="36"/>
  <c r="P125" i="36"/>
  <c r="O131" i="36"/>
  <c r="M131" i="36"/>
  <c r="L131" i="36"/>
  <c r="K131" i="36"/>
  <c r="U130" i="36"/>
  <c r="N130" i="36"/>
  <c r="U129" i="36"/>
  <c r="N129" i="36"/>
  <c r="U128" i="36"/>
  <c r="N128" i="36"/>
  <c r="U127" i="36"/>
  <c r="N127" i="36"/>
  <c r="T126" i="36"/>
  <c r="S126" i="36"/>
  <c r="R126" i="36"/>
  <c r="Q126" i="36"/>
  <c r="Q125" i="36"/>
  <c r="O126" i="36"/>
  <c r="O125" i="36"/>
  <c r="N126" i="36"/>
  <c r="M126" i="36"/>
  <c r="M125" i="36"/>
  <c r="L126" i="36"/>
  <c r="K126" i="36"/>
  <c r="K125" i="36"/>
  <c r="R125" i="36"/>
  <c r="U124" i="36"/>
  <c r="N124" i="36"/>
  <c r="U123" i="36"/>
  <c r="N123" i="36"/>
  <c r="T122" i="36"/>
  <c r="S122" i="36"/>
  <c r="U122" i="36"/>
  <c r="R122" i="36"/>
  <c r="Q122" i="36"/>
  <c r="P122" i="36"/>
  <c r="O122" i="36"/>
  <c r="M122" i="36"/>
  <c r="L122" i="36"/>
  <c r="K122" i="36"/>
  <c r="U121" i="36"/>
  <c r="N121" i="36"/>
  <c r="U120" i="36"/>
  <c r="N120" i="36"/>
  <c r="T119" i="36"/>
  <c r="S119" i="36"/>
  <c r="U119" i="36"/>
  <c r="R119" i="36"/>
  <c r="Q119" i="36"/>
  <c r="P119" i="36"/>
  <c r="O119" i="36"/>
  <c r="M119" i="36"/>
  <c r="L119" i="36"/>
  <c r="K119" i="36"/>
  <c r="N119" i="36"/>
  <c r="U118" i="36"/>
  <c r="N118" i="36"/>
  <c r="U117" i="36"/>
  <c r="N117" i="36"/>
  <c r="T116" i="36"/>
  <c r="S116" i="36"/>
  <c r="R116" i="36"/>
  <c r="Q116" i="36"/>
  <c r="P116" i="36"/>
  <c r="O116" i="36"/>
  <c r="O113" i="36"/>
  <c r="O112" i="36"/>
  <c r="O111" i="36"/>
  <c r="M116" i="36"/>
  <c r="L116" i="36"/>
  <c r="K116" i="36"/>
  <c r="U115" i="36"/>
  <c r="N115" i="36"/>
  <c r="U114" i="36"/>
  <c r="N114" i="36"/>
  <c r="T113" i="36"/>
  <c r="S113" i="36"/>
  <c r="R113" i="36"/>
  <c r="R112" i="36"/>
  <c r="R111" i="36"/>
  <c r="R110" i="36"/>
  <c r="Q113" i="36"/>
  <c r="P113" i="36"/>
  <c r="P112" i="36"/>
  <c r="P111" i="36"/>
  <c r="P110" i="36"/>
  <c r="N113" i="36"/>
  <c r="M113" i="36"/>
  <c r="L113" i="36"/>
  <c r="L112" i="36"/>
  <c r="K113" i="36"/>
  <c r="Q112" i="36"/>
  <c r="Q111" i="36"/>
  <c r="Q110" i="36"/>
  <c r="M112" i="36"/>
  <c r="M111" i="36"/>
  <c r="M110" i="36"/>
  <c r="K112" i="36"/>
  <c r="O110" i="36"/>
  <c r="U109" i="36"/>
  <c r="N109" i="36"/>
  <c r="U108" i="36"/>
  <c r="N108" i="36"/>
  <c r="T107" i="36"/>
  <c r="S107" i="36"/>
  <c r="U107" i="36"/>
  <c r="R107" i="36"/>
  <c r="Q107" i="36"/>
  <c r="P107" i="36"/>
  <c r="O107" i="36"/>
  <c r="K107" i="36"/>
  <c r="L107" i="36"/>
  <c r="M107" i="36"/>
  <c r="N107" i="36"/>
  <c r="U106" i="36"/>
  <c r="N106" i="36"/>
  <c r="U105" i="36"/>
  <c r="N105" i="36"/>
  <c r="T104" i="36"/>
  <c r="S104" i="36"/>
  <c r="U104" i="36"/>
  <c r="R104" i="36"/>
  <c r="Q104" i="36"/>
  <c r="P104" i="36"/>
  <c r="O104" i="36"/>
  <c r="M104" i="36"/>
  <c r="L104" i="36"/>
  <c r="K104" i="36"/>
  <c r="U103" i="36"/>
  <c r="N103" i="36"/>
  <c r="U102" i="36"/>
  <c r="N102" i="36"/>
  <c r="T101" i="36"/>
  <c r="S101" i="36"/>
  <c r="U101" i="36"/>
  <c r="R101" i="36"/>
  <c r="Q101" i="36"/>
  <c r="P101" i="36"/>
  <c r="O101" i="36"/>
  <c r="K101" i="36"/>
  <c r="L101" i="36"/>
  <c r="M101" i="36"/>
  <c r="N101" i="36"/>
  <c r="U100" i="36"/>
  <c r="N100" i="36"/>
  <c r="U99" i="36"/>
  <c r="N99" i="36"/>
  <c r="T98" i="36"/>
  <c r="S98" i="36"/>
  <c r="U98" i="36"/>
  <c r="S97" i="36"/>
  <c r="R98" i="36"/>
  <c r="Q98" i="36"/>
  <c r="Q97" i="36"/>
  <c r="P98" i="36"/>
  <c r="O98" i="36"/>
  <c r="O97" i="36"/>
  <c r="M98" i="36"/>
  <c r="M97" i="36"/>
  <c r="L98" i="36"/>
  <c r="K98" i="36"/>
  <c r="T97" i="36"/>
  <c r="U97" i="36"/>
  <c r="R97" i="36"/>
  <c r="P97" i="36"/>
  <c r="L97" i="36"/>
  <c r="U96" i="36"/>
  <c r="N96" i="36"/>
  <c r="U95" i="36"/>
  <c r="N95" i="36"/>
  <c r="T94" i="36"/>
  <c r="S94" i="36"/>
  <c r="U94" i="36"/>
  <c r="R94" i="36"/>
  <c r="Q94" i="36"/>
  <c r="P94" i="36"/>
  <c r="O94" i="36"/>
  <c r="M94" i="36"/>
  <c r="L94" i="36"/>
  <c r="K94" i="36"/>
  <c r="U93" i="36"/>
  <c r="N93" i="36"/>
  <c r="U92" i="36"/>
  <c r="N92" i="36"/>
  <c r="T91" i="36"/>
  <c r="S91" i="36"/>
  <c r="U91" i="36"/>
  <c r="R91" i="36"/>
  <c r="Q91" i="36"/>
  <c r="P91" i="36"/>
  <c r="O91" i="36"/>
  <c r="K91" i="36"/>
  <c r="L91" i="36"/>
  <c r="M91" i="36"/>
  <c r="N91" i="36"/>
  <c r="U90" i="36"/>
  <c r="N90" i="36"/>
  <c r="U89" i="36"/>
  <c r="N89" i="36"/>
  <c r="T88" i="36"/>
  <c r="S88" i="36"/>
  <c r="U88" i="36"/>
  <c r="S87" i="36"/>
  <c r="R88" i="36"/>
  <c r="Q88" i="36"/>
  <c r="Q87" i="36"/>
  <c r="P88" i="36"/>
  <c r="O88" i="36"/>
  <c r="O87" i="36"/>
  <c r="M88" i="36"/>
  <c r="M87" i="36"/>
  <c r="L88" i="36"/>
  <c r="K88" i="36"/>
  <c r="T87" i="36"/>
  <c r="R87" i="36"/>
  <c r="R86" i="36"/>
  <c r="R85" i="36"/>
  <c r="R84" i="36"/>
  <c r="P87" i="36"/>
  <c r="P86" i="36"/>
  <c r="L87" i="36"/>
  <c r="L86" i="36"/>
  <c r="S86" i="36"/>
  <c r="S85" i="36"/>
  <c r="Q86" i="36"/>
  <c r="Q85" i="36"/>
  <c r="Q84" i="36"/>
  <c r="O86" i="36"/>
  <c r="O85" i="36"/>
  <c r="M86" i="36"/>
  <c r="M85" i="36"/>
  <c r="M84" i="36"/>
  <c r="P85" i="36"/>
  <c r="P84" i="36"/>
  <c r="L85" i="36"/>
  <c r="L84" i="36"/>
  <c r="S84" i="36"/>
  <c r="O84" i="36"/>
  <c r="U83" i="36"/>
  <c r="N83" i="36"/>
  <c r="U82" i="36"/>
  <c r="N82" i="36"/>
  <c r="T81" i="36"/>
  <c r="S81" i="36"/>
  <c r="U81" i="36"/>
  <c r="R81" i="36"/>
  <c r="Q81" i="36"/>
  <c r="P81" i="36"/>
  <c r="O81" i="36"/>
  <c r="M81" i="36"/>
  <c r="L81" i="36"/>
  <c r="K81" i="36"/>
  <c r="N81" i="36"/>
  <c r="S80" i="36"/>
  <c r="U80" i="36"/>
  <c r="N80" i="36"/>
  <c r="U79" i="36"/>
  <c r="N79" i="36"/>
  <c r="T78" i="36"/>
  <c r="S78" i="36"/>
  <c r="R78" i="36"/>
  <c r="R77" i="36"/>
  <c r="R76" i="36"/>
  <c r="Q78" i="36"/>
  <c r="P78" i="36"/>
  <c r="P77" i="36"/>
  <c r="O78" i="36"/>
  <c r="N78" i="36"/>
  <c r="N77" i="36"/>
  <c r="N76" i="36"/>
  <c r="M78" i="36"/>
  <c r="L78" i="36"/>
  <c r="L77" i="36"/>
  <c r="K78" i="36"/>
  <c r="S77" i="36"/>
  <c r="S76" i="36"/>
  <c r="Q77" i="36"/>
  <c r="Q76" i="36"/>
  <c r="O77" i="36"/>
  <c r="O76" i="36"/>
  <c r="M77" i="36"/>
  <c r="M76" i="36"/>
  <c r="K77" i="36"/>
  <c r="K76" i="36"/>
  <c r="P76" i="36"/>
  <c r="L76" i="36"/>
  <c r="U75" i="36"/>
  <c r="N75" i="36"/>
  <c r="U74" i="36"/>
  <c r="N74" i="36"/>
  <c r="T73" i="36"/>
  <c r="S73" i="36"/>
  <c r="U73" i="36"/>
  <c r="R73" i="36"/>
  <c r="Q73" i="36"/>
  <c r="P73" i="36"/>
  <c r="O73" i="36"/>
  <c r="M73" i="36"/>
  <c r="L73" i="36"/>
  <c r="K73" i="36"/>
  <c r="N73" i="36"/>
  <c r="U72" i="36"/>
  <c r="N72" i="36"/>
  <c r="U71" i="36"/>
  <c r="N71" i="36"/>
  <c r="T70" i="36"/>
  <c r="S70" i="36"/>
  <c r="U70" i="36"/>
  <c r="R70" i="36"/>
  <c r="Q70" i="36"/>
  <c r="P70" i="36"/>
  <c r="O70" i="36"/>
  <c r="K70" i="36"/>
  <c r="L70" i="36"/>
  <c r="M70" i="36"/>
  <c r="N70" i="36"/>
  <c r="U69" i="36"/>
  <c r="N69" i="36"/>
  <c r="U68" i="36"/>
  <c r="N68" i="36"/>
  <c r="T67" i="36"/>
  <c r="S67" i="36"/>
  <c r="U67" i="36"/>
  <c r="R67" i="36"/>
  <c r="Q67" i="36"/>
  <c r="P67" i="36"/>
  <c r="O67" i="36"/>
  <c r="M67" i="36"/>
  <c r="L67" i="36"/>
  <c r="K67" i="36"/>
  <c r="N67" i="36"/>
  <c r="U66" i="36"/>
  <c r="N66" i="36"/>
  <c r="U65" i="36"/>
  <c r="N65" i="36"/>
  <c r="T64" i="36"/>
  <c r="S64" i="36"/>
  <c r="U64" i="36"/>
  <c r="R64" i="36"/>
  <c r="Q64" i="36"/>
  <c r="P64" i="36"/>
  <c r="O64" i="36"/>
  <c r="K64" i="36"/>
  <c r="L64" i="36"/>
  <c r="M64" i="36"/>
  <c r="N64" i="36"/>
  <c r="U63" i="36"/>
  <c r="N63" i="36"/>
  <c r="U62" i="36"/>
  <c r="N62" i="36"/>
  <c r="T61" i="36"/>
  <c r="S61" i="36"/>
  <c r="U61" i="36"/>
  <c r="R61" i="36"/>
  <c r="Q61" i="36"/>
  <c r="P61" i="36"/>
  <c r="O61" i="36"/>
  <c r="M61" i="36"/>
  <c r="L61" i="36"/>
  <c r="K61" i="36"/>
  <c r="N61" i="36"/>
  <c r="U60" i="36"/>
  <c r="N60" i="36"/>
  <c r="U59" i="36"/>
  <c r="N59" i="36"/>
  <c r="T58" i="36"/>
  <c r="S58" i="36"/>
  <c r="U58" i="36"/>
  <c r="R58" i="36"/>
  <c r="Q58" i="36"/>
  <c r="P58" i="36"/>
  <c r="O58" i="36"/>
  <c r="K58" i="36"/>
  <c r="L58" i="36"/>
  <c r="M58" i="36"/>
  <c r="N58" i="36"/>
  <c r="S57" i="36"/>
  <c r="U57" i="36"/>
  <c r="N57" i="36"/>
  <c r="S56" i="36"/>
  <c r="U56" i="36"/>
  <c r="N56" i="36"/>
  <c r="T55" i="36"/>
  <c r="R55" i="36"/>
  <c r="Q55" i="36"/>
  <c r="Q52" i="36"/>
  <c r="Q51" i="36"/>
  <c r="P55" i="36"/>
  <c r="O55" i="36"/>
  <c r="O52" i="36"/>
  <c r="O51" i="36"/>
  <c r="M55" i="36"/>
  <c r="L55" i="36"/>
  <c r="K55" i="36"/>
  <c r="U54" i="36"/>
  <c r="N54" i="36"/>
  <c r="U53" i="36"/>
  <c r="N53" i="36"/>
  <c r="T52" i="36"/>
  <c r="S52" i="36"/>
  <c r="R52" i="36"/>
  <c r="R51" i="36"/>
  <c r="P52" i="36"/>
  <c r="P51" i="36"/>
  <c r="N52" i="36"/>
  <c r="M52" i="36"/>
  <c r="L52" i="36"/>
  <c r="L51" i="36"/>
  <c r="K52" i="36"/>
  <c r="M51" i="36"/>
  <c r="U50" i="36"/>
  <c r="N50" i="36"/>
  <c r="U49" i="36"/>
  <c r="N49" i="36"/>
  <c r="T48" i="36"/>
  <c r="S48" i="36"/>
  <c r="U48" i="36"/>
  <c r="R48" i="36"/>
  <c r="Q48" i="36"/>
  <c r="P48" i="36"/>
  <c r="O48" i="36"/>
  <c r="K48" i="36"/>
  <c r="L48" i="36"/>
  <c r="M48" i="36"/>
  <c r="N48" i="36"/>
  <c r="U47" i="36"/>
  <c r="N47" i="36"/>
  <c r="U46" i="36"/>
  <c r="N46" i="36"/>
  <c r="T45" i="36"/>
  <c r="S45" i="36"/>
  <c r="U45" i="36"/>
  <c r="R45" i="36"/>
  <c r="Q45" i="36"/>
  <c r="P45" i="36"/>
  <c r="O45" i="36"/>
  <c r="M45" i="36"/>
  <c r="L45" i="36"/>
  <c r="K45" i="36"/>
  <c r="U44" i="36"/>
  <c r="N44" i="36"/>
  <c r="U43" i="36"/>
  <c r="N43" i="36"/>
  <c r="T42" i="36"/>
  <c r="S42" i="36"/>
  <c r="U42" i="36"/>
  <c r="R42" i="36"/>
  <c r="R36" i="36"/>
  <c r="R39" i="36"/>
  <c r="R35" i="36"/>
  <c r="R34" i="36"/>
  <c r="R33" i="36"/>
  <c r="Q42" i="36"/>
  <c r="P42" i="36"/>
  <c r="O42" i="36"/>
  <c r="K42" i="36"/>
  <c r="L42" i="36"/>
  <c r="M42" i="36"/>
  <c r="N42" i="36"/>
  <c r="S41" i="36"/>
  <c r="U41" i="36"/>
  <c r="N41" i="36"/>
  <c r="U40" i="36"/>
  <c r="N40" i="36"/>
  <c r="T39" i="36"/>
  <c r="S39" i="36"/>
  <c r="U39" i="36"/>
  <c r="Q39" i="36"/>
  <c r="P39" i="36"/>
  <c r="O39" i="36"/>
  <c r="K39" i="36"/>
  <c r="L39" i="36"/>
  <c r="M39" i="36"/>
  <c r="N39" i="36"/>
  <c r="U38" i="36"/>
  <c r="N38" i="36"/>
  <c r="U37" i="36"/>
  <c r="N37" i="36"/>
  <c r="T36" i="36"/>
  <c r="S36" i="36"/>
  <c r="U36" i="36"/>
  <c r="Q36" i="36"/>
  <c r="P36" i="36"/>
  <c r="O36" i="36"/>
  <c r="N36" i="36"/>
  <c r="M36" i="36"/>
  <c r="M35" i="36"/>
  <c r="L36" i="36"/>
  <c r="K36" i="36"/>
  <c r="K35" i="36"/>
  <c r="T35" i="36"/>
  <c r="P35" i="36"/>
  <c r="P34" i="36"/>
  <c r="P33" i="36"/>
  <c r="L35" i="36"/>
  <c r="L34" i="36"/>
  <c r="L33" i="36"/>
  <c r="M34" i="36"/>
  <c r="K34" i="36"/>
  <c r="U32" i="36"/>
  <c r="N32" i="36"/>
  <c r="U31" i="36"/>
  <c r="N31" i="36"/>
  <c r="T30" i="36"/>
  <c r="S30" i="36"/>
  <c r="U30" i="36"/>
  <c r="R30" i="36"/>
  <c r="Q30" i="36"/>
  <c r="P30" i="36"/>
  <c r="O30" i="36"/>
  <c r="N30" i="36"/>
  <c r="M30" i="36"/>
  <c r="L30" i="36"/>
  <c r="K30" i="36"/>
  <c r="U29" i="36"/>
  <c r="N29" i="36"/>
  <c r="U28" i="36"/>
  <c r="N28" i="36"/>
  <c r="N27" i="36"/>
  <c r="T27" i="36"/>
  <c r="S27" i="36"/>
  <c r="U27" i="36"/>
  <c r="R27" i="36"/>
  <c r="Q27" i="36"/>
  <c r="P27" i="36"/>
  <c r="O27" i="36"/>
  <c r="M27" i="36"/>
  <c r="L27" i="36"/>
  <c r="K27" i="36"/>
  <c r="U26" i="36"/>
  <c r="N26" i="36"/>
  <c r="S25" i="36"/>
  <c r="U25" i="36"/>
  <c r="N25" i="36"/>
  <c r="T24" i="36"/>
  <c r="S24" i="36"/>
  <c r="U24" i="36"/>
  <c r="R24" i="36"/>
  <c r="Q24" i="36"/>
  <c r="P24" i="36"/>
  <c r="P21" i="36"/>
  <c r="P20" i="36"/>
  <c r="P19" i="36"/>
  <c r="P18" i="36"/>
  <c r="P17" i="36"/>
  <c r="O24" i="36"/>
  <c r="M24" i="36"/>
  <c r="L24" i="36"/>
  <c r="K24" i="36"/>
  <c r="N24" i="36"/>
  <c r="U23" i="36"/>
  <c r="N23" i="36"/>
  <c r="U22" i="36"/>
  <c r="N22" i="36"/>
  <c r="T21" i="36"/>
  <c r="S21" i="36"/>
  <c r="S20" i="36"/>
  <c r="S19" i="36"/>
  <c r="S18" i="36"/>
  <c r="R21" i="36"/>
  <c r="Q21" i="36"/>
  <c r="Q20" i="36"/>
  <c r="O21" i="36"/>
  <c r="O20" i="36"/>
  <c r="O19" i="36"/>
  <c r="O18" i="36"/>
  <c r="N21" i="36"/>
  <c r="M21" i="36"/>
  <c r="M20" i="36"/>
  <c r="L21" i="36"/>
  <c r="K21" i="36"/>
  <c r="K20" i="36"/>
  <c r="K19" i="36"/>
  <c r="K18" i="36"/>
  <c r="R20" i="36"/>
  <c r="R19" i="36"/>
  <c r="R18" i="36"/>
  <c r="Q19" i="36"/>
  <c r="Q18" i="36"/>
  <c r="M19" i="36"/>
  <c r="M18" i="36"/>
  <c r="U16" i="36"/>
  <c r="N16" i="36"/>
  <c r="U15" i="36"/>
  <c r="N15" i="36"/>
  <c r="N14" i="36"/>
  <c r="T14" i="36"/>
  <c r="S14" i="36"/>
  <c r="U14" i="36"/>
  <c r="R14" i="36"/>
  <c r="Q14" i="36"/>
  <c r="P14" i="36"/>
  <c r="O14" i="36"/>
  <c r="M14" i="36"/>
  <c r="L14" i="36"/>
  <c r="K14" i="36"/>
  <c r="U13" i="36"/>
  <c r="U12" i="36"/>
  <c r="N12" i="36"/>
  <c r="T11" i="36"/>
  <c r="S11" i="36"/>
  <c r="R11" i="36"/>
  <c r="R10" i="36"/>
  <c r="R9" i="36"/>
  <c r="Q11" i="36"/>
  <c r="P11" i="36"/>
  <c r="P10" i="36"/>
  <c r="P9" i="36"/>
  <c r="P8" i="36"/>
  <c r="O11" i="36"/>
  <c r="N11" i="36"/>
  <c r="M11" i="36"/>
  <c r="L11" i="36"/>
  <c r="L10" i="36"/>
  <c r="L9" i="36"/>
  <c r="K11" i="36"/>
  <c r="S10" i="36"/>
  <c r="S9" i="36"/>
  <c r="Q10" i="36"/>
  <c r="Q9" i="36"/>
  <c r="O10" i="36"/>
  <c r="O9" i="36"/>
  <c r="M10" i="36"/>
  <c r="M9" i="36"/>
  <c r="K10" i="36"/>
  <c r="K9" i="36"/>
  <c r="L125" i="36"/>
  <c r="L111" i="36"/>
  <c r="L110" i="36"/>
  <c r="R17" i="36"/>
  <c r="R8" i="36"/>
  <c r="R7" i="36"/>
  <c r="N20" i="36"/>
  <c r="N19" i="36"/>
  <c r="N18" i="36"/>
  <c r="O259" i="36"/>
  <c r="O142" i="36"/>
  <c r="M33" i="36"/>
  <c r="M17" i="36"/>
  <c r="M8" i="36"/>
  <c r="M142" i="36"/>
  <c r="M7" i="36"/>
  <c r="U11" i="36"/>
  <c r="T10" i="36"/>
  <c r="U52" i="36"/>
  <c r="T51" i="36"/>
  <c r="S55" i="36"/>
  <c r="L20" i="36"/>
  <c r="L19" i="36"/>
  <c r="L18" i="36"/>
  <c r="L17" i="36"/>
  <c r="L8" i="36"/>
  <c r="L191" i="36"/>
  <c r="L198" i="36"/>
  <c r="L197" i="36"/>
  <c r="L142" i="36"/>
  <c r="L7" i="36"/>
  <c r="T20" i="36"/>
  <c r="O35" i="36"/>
  <c r="O34" i="36"/>
  <c r="O33" i="36"/>
  <c r="O17" i="36"/>
  <c r="O8" i="36"/>
  <c r="O7" i="36"/>
  <c r="S35" i="36"/>
  <c r="S34" i="36"/>
  <c r="N45" i="36"/>
  <c r="N35" i="36"/>
  <c r="N34" i="36"/>
  <c r="K51" i="36"/>
  <c r="K33" i="36"/>
  <c r="N55" i="36"/>
  <c r="N51" i="36"/>
  <c r="U87" i="36"/>
  <c r="T86" i="36"/>
  <c r="N98" i="36"/>
  <c r="K97" i="36"/>
  <c r="N97" i="36"/>
  <c r="N104" i="36"/>
  <c r="U113" i="36"/>
  <c r="T112" i="36"/>
  <c r="U116" i="36"/>
  <c r="S112" i="36"/>
  <c r="U131" i="36"/>
  <c r="T125" i="36"/>
  <c r="N192" i="36"/>
  <c r="N250" i="36"/>
  <c r="N246" i="36"/>
  <c r="K87" i="36"/>
  <c r="N88" i="36"/>
  <c r="Q35" i="36"/>
  <c r="Q34" i="36"/>
  <c r="Q33" i="36"/>
  <c r="Q17" i="36"/>
  <c r="Q8" i="36"/>
  <c r="N131" i="36"/>
  <c r="N125" i="36"/>
  <c r="U199" i="36"/>
  <c r="S198" i="36"/>
  <c r="S197" i="36"/>
  <c r="N10" i="36"/>
  <c r="N9" i="36"/>
  <c r="U21" i="36"/>
  <c r="U35" i="36"/>
  <c r="T34" i="36"/>
  <c r="U78" i="36"/>
  <c r="T77" i="36"/>
  <c r="S125" i="36"/>
  <c r="U126" i="36"/>
  <c r="N148" i="36"/>
  <c r="N145" i="36"/>
  <c r="N144" i="36"/>
  <c r="N143" i="36"/>
  <c r="K145" i="36"/>
  <c r="K144" i="36"/>
  <c r="K143" i="36"/>
  <c r="T272" i="36"/>
  <c r="U276" i="36"/>
  <c r="K111" i="36"/>
  <c r="K110" i="36"/>
  <c r="N116" i="36"/>
  <c r="N122" i="36"/>
  <c r="N112" i="36"/>
  <c r="N111" i="36"/>
  <c r="N110" i="36"/>
  <c r="U148" i="36"/>
  <c r="U157" i="36"/>
  <c r="T156" i="36"/>
  <c r="N199" i="36"/>
  <c r="K198" i="36"/>
  <c r="N216" i="36"/>
  <c r="N290" i="36"/>
  <c r="U290" i="36"/>
  <c r="P142" i="36"/>
  <c r="P7" i="36"/>
  <c r="N191" i="36"/>
  <c r="T198" i="36"/>
  <c r="U202" i="36"/>
  <c r="Q259" i="36"/>
  <c r="Q142" i="36"/>
  <c r="S259" i="36"/>
  <c r="S142" i="36"/>
  <c r="N94" i="36"/>
  <c r="U145" i="36"/>
  <c r="T144" i="36"/>
  <c r="U192" i="36"/>
  <c r="T191" i="36"/>
  <c r="U191" i="36"/>
  <c r="N202" i="36"/>
  <c r="N209" i="36"/>
  <c r="N225" i="36"/>
  <c r="T216" i="36"/>
  <c r="U216" i="36"/>
  <c r="U225" i="36"/>
  <c r="N243" i="36"/>
  <c r="K246" i="36"/>
  <c r="U250" i="36"/>
  <c r="N264" i="36"/>
  <c r="K260" i="36"/>
  <c r="U264" i="36"/>
  <c r="U273" i="36"/>
  <c r="N301" i="36"/>
  <c r="K300" i="36"/>
  <c r="N300" i="36"/>
  <c r="U301" i="36"/>
  <c r="T173" i="36"/>
  <c r="U173" i="36"/>
  <c r="T209" i="36"/>
  <c r="U209" i="36"/>
  <c r="T246" i="36"/>
  <c r="U246" i="36"/>
  <c r="Q7" i="36"/>
  <c r="N33" i="36"/>
  <c r="U156" i="36"/>
  <c r="T155" i="36"/>
  <c r="U125" i="36"/>
  <c r="U112" i="36"/>
  <c r="T111" i="36"/>
  <c r="U10" i="36"/>
  <c r="T9" i="36"/>
  <c r="N260" i="36"/>
  <c r="K286" i="36"/>
  <c r="N286" i="36"/>
  <c r="N259" i="36"/>
  <c r="T76" i="36"/>
  <c r="U76" i="36"/>
  <c r="U77" i="36"/>
  <c r="U20" i="36"/>
  <c r="T19" i="36"/>
  <c r="U198" i="36"/>
  <c r="T197" i="36"/>
  <c r="U197" i="36"/>
  <c r="K197" i="36"/>
  <c r="N197" i="36"/>
  <c r="N142" i="36"/>
  <c r="N198" i="36"/>
  <c r="S111" i="36"/>
  <c r="S110" i="36"/>
  <c r="U86" i="36"/>
  <c r="T85" i="36"/>
  <c r="U144" i="36"/>
  <c r="T143" i="36"/>
  <c r="U272" i="36"/>
  <c r="T259" i="36"/>
  <c r="U259" i="36"/>
  <c r="U34" i="36"/>
  <c r="T33" i="36"/>
  <c r="K86" i="36"/>
  <c r="N87" i="36"/>
  <c r="S51" i="36"/>
  <c r="S33" i="36"/>
  <c r="S17" i="36"/>
  <c r="S8" i="36"/>
  <c r="S7" i="36"/>
  <c r="U55" i="36"/>
  <c r="U51" i="36"/>
  <c r="U143" i="36"/>
  <c r="U155" i="36"/>
  <c r="T154" i="36"/>
  <c r="K259" i="36"/>
  <c r="K142" i="36"/>
  <c r="U111" i="36"/>
  <c r="T110" i="36"/>
  <c r="U110" i="36"/>
  <c r="N86" i="36"/>
  <c r="K85" i="36"/>
  <c r="U85" i="36"/>
  <c r="T84" i="36"/>
  <c r="U84" i="36"/>
  <c r="U9" i="36"/>
  <c r="U33" i="36"/>
  <c r="U19" i="36"/>
  <c r="T18" i="36"/>
  <c r="U18" i="36"/>
  <c r="T17" i="36"/>
  <c r="T152" i="36"/>
  <c r="U154" i="36"/>
  <c r="K84" i="36"/>
  <c r="N85" i="36"/>
  <c r="U152" i="36"/>
  <c r="T142" i="36"/>
  <c r="U142" i="36"/>
  <c r="U17" i="36"/>
  <c r="T8" i="36"/>
  <c r="N84" i="36"/>
  <c r="N17" i="36"/>
  <c r="N8" i="36"/>
  <c r="N7" i="36"/>
  <c r="K17" i="36"/>
  <c r="K8" i="36"/>
  <c r="K7" i="36"/>
  <c r="T7" i="36"/>
  <c r="U7" i="36"/>
  <c r="U8" i="36"/>
  <c r="E168" i="34"/>
  <c r="E169" i="34"/>
  <c r="E166" i="34"/>
  <c r="I163" i="34"/>
  <c r="J163" i="34"/>
  <c r="I164" i="34"/>
  <c r="J164" i="34"/>
  <c r="I165" i="34"/>
  <c r="J165" i="34"/>
  <c r="I166" i="34"/>
  <c r="J166" i="34"/>
  <c r="I167" i="34"/>
  <c r="J167" i="34"/>
  <c r="I168" i="34"/>
  <c r="J168" i="34"/>
  <c r="I169" i="34"/>
  <c r="J169" i="34"/>
  <c r="I170" i="34"/>
  <c r="J170" i="34"/>
  <c r="I171" i="34"/>
  <c r="J171" i="34"/>
  <c r="I172" i="34"/>
  <c r="J172" i="34"/>
  <c r="I173" i="34"/>
  <c r="J173" i="34"/>
  <c r="I174" i="34"/>
  <c r="J174" i="34"/>
  <c r="I175" i="34"/>
  <c r="J175" i="34"/>
  <c r="I162" i="34"/>
  <c r="J162" i="34"/>
  <c r="E163" i="34"/>
  <c r="E164" i="34"/>
  <c r="E165" i="34"/>
  <c r="E167" i="34"/>
  <c r="E170" i="34"/>
  <c r="E171" i="34"/>
  <c r="E172" i="34"/>
  <c r="E173" i="34"/>
  <c r="E174" i="34"/>
  <c r="E175" i="34"/>
  <c r="E162" i="34"/>
  <c r="E119" i="34"/>
  <c r="E120" i="34"/>
  <c r="E121" i="34"/>
  <c r="E124" i="34"/>
  <c r="E125" i="34"/>
  <c r="E126" i="34"/>
  <c r="E128" i="34"/>
  <c r="E116" i="34"/>
  <c r="L165" i="34"/>
  <c r="L169" i="34"/>
  <c r="L173" i="34"/>
  <c r="L166" i="34"/>
  <c r="L170" i="34"/>
  <c r="L174" i="34"/>
  <c r="L163" i="34"/>
  <c r="L167" i="34"/>
  <c r="L171" i="34"/>
  <c r="L175" i="34"/>
  <c r="L164" i="34"/>
  <c r="L168" i="34"/>
  <c r="L172" i="34"/>
  <c r="L162" i="34"/>
  <c r="O165" i="34"/>
  <c r="O169" i="34"/>
  <c r="O173" i="34"/>
  <c r="O166" i="34"/>
  <c r="O170" i="34"/>
  <c r="O174" i="34"/>
  <c r="O163" i="34"/>
  <c r="O167" i="34"/>
  <c r="O171" i="34"/>
  <c r="O175" i="34"/>
  <c r="O164" i="34"/>
  <c r="O168" i="34"/>
  <c r="O172" i="34"/>
  <c r="O162" i="34"/>
  <c r="M166" i="34"/>
  <c r="M170" i="34"/>
  <c r="M174" i="34"/>
  <c r="M163" i="34"/>
  <c r="M167" i="34"/>
  <c r="M171" i="34"/>
  <c r="M175" i="34"/>
  <c r="M164" i="34"/>
  <c r="M168" i="34"/>
  <c r="M172" i="34"/>
  <c r="M162" i="34"/>
  <c r="M165" i="34"/>
  <c r="M169" i="34"/>
  <c r="M173" i="34"/>
  <c r="E161" i="34"/>
  <c r="O152" i="34"/>
  <c r="O156" i="34"/>
  <c r="O160" i="34"/>
  <c r="O153" i="34"/>
  <c r="O157" i="34"/>
  <c r="O149" i="34"/>
  <c r="O154" i="34"/>
  <c r="O147" i="34"/>
  <c r="O155" i="34"/>
  <c r="O150" i="34"/>
  <c r="O158" i="34"/>
  <c r="O151" i="34"/>
  <c r="O159" i="34"/>
  <c r="L146" i="34"/>
  <c r="Q161" i="34"/>
  <c r="P167" i="34"/>
  <c r="P171" i="34"/>
  <c r="P175" i="34"/>
  <c r="P164" i="34"/>
  <c r="P168" i="34"/>
  <c r="P172" i="34"/>
  <c r="P162" i="34"/>
  <c r="P165" i="34"/>
  <c r="P169" i="34"/>
  <c r="P173" i="34"/>
  <c r="P166" i="34"/>
  <c r="P170" i="34"/>
  <c r="P174" i="34"/>
  <c r="P163" i="34"/>
  <c r="L145" i="34"/>
  <c r="L150" i="34"/>
  <c r="L154" i="34"/>
  <c r="L158" i="34"/>
  <c r="L147" i="34"/>
  <c r="L155" i="34"/>
  <c r="L159" i="34"/>
  <c r="L152" i="34"/>
  <c r="L156" i="34"/>
  <c r="L153" i="34"/>
  <c r="L149" i="34"/>
  <c r="L151" i="34"/>
  <c r="L160" i="34"/>
  <c r="L157" i="34"/>
  <c r="M151" i="34"/>
  <c r="M155" i="34"/>
  <c r="M159" i="34"/>
  <c r="M152" i="34"/>
  <c r="M156" i="34"/>
  <c r="M160" i="34"/>
  <c r="M157" i="34"/>
  <c r="M150" i="34"/>
  <c r="M158" i="34"/>
  <c r="M153" i="34"/>
  <c r="M149" i="34"/>
  <c r="M154" i="34"/>
  <c r="M147" i="34"/>
  <c r="M145" i="34"/>
  <c r="N145" i="34"/>
  <c r="N146" i="34"/>
  <c r="P153" i="34"/>
  <c r="P157" i="34"/>
  <c r="P149" i="34"/>
  <c r="P150" i="34"/>
  <c r="P154" i="34"/>
  <c r="P158" i="34"/>
  <c r="P147" i="34"/>
  <c r="P151" i="34"/>
  <c r="P159" i="34"/>
  <c r="P152" i="34"/>
  <c r="P160" i="34"/>
  <c r="P155" i="34"/>
  <c r="P156" i="34"/>
  <c r="Q145" i="34"/>
  <c r="Q146" i="34"/>
  <c r="I160" i="34"/>
  <c r="J160" i="34"/>
  <c r="I159" i="34"/>
  <c r="J159" i="34"/>
  <c r="I158" i="34"/>
  <c r="J158" i="34"/>
  <c r="I157" i="34"/>
  <c r="J157" i="34"/>
  <c r="I156" i="34"/>
  <c r="J156" i="34"/>
  <c r="I155" i="34"/>
  <c r="J155" i="34"/>
  <c r="I154" i="34"/>
  <c r="J154" i="34"/>
  <c r="I153" i="34"/>
  <c r="J153" i="34"/>
  <c r="I152" i="34"/>
  <c r="J152" i="34"/>
  <c r="I151" i="34"/>
  <c r="J151" i="34"/>
  <c r="I150" i="34"/>
  <c r="J150" i="34"/>
  <c r="I149" i="34"/>
  <c r="J149" i="34"/>
  <c r="I148" i="34"/>
  <c r="J148" i="34"/>
  <c r="I147" i="34"/>
  <c r="J147" i="34"/>
  <c r="E148" i="34"/>
  <c r="E149" i="34"/>
  <c r="E150" i="34"/>
  <c r="E151" i="34"/>
  <c r="E152" i="34"/>
  <c r="E153" i="34"/>
  <c r="E154" i="34"/>
  <c r="E156" i="34"/>
  <c r="E157" i="34"/>
  <c r="E158" i="34"/>
  <c r="E147" i="34"/>
  <c r="J146" i="34"/>
  <c r="E146" i="34"/>
  <c r="E145" i="34"/>
  <c r="I95" i="37"/>
  <c r="I94" i="37"/>
  <c r="I93" i="37"/>
  <c r="I92" i="37"/>
  <c r="U94" i="37"/>
  <c r="U93" i="37"/>
  <c r="U92" i="37"/>
  <c r="Y92" i="37"/>
  <c r="L133" i="34"/>
  <c r="I90" i="37"/>
  <c r="I89" i="37"/>
  <c r="I88" i="37"/>
  <c r="U90" i="37"/>
  <c r="U89" i="37"/>
  <c r="U88" i="37"/>
  <c r="Y88" i="37"/>
  <c r="L115" i="34"/>
  <c r="I135" i="34"/>
  <c r="J135" i="34"/>
  <c r="I136" i="34"/>
  <c r="J136" i="34"/>
  <c r="I137" i="34"/>
  <c r="J137" i="34"/>
  <c r="I138" i="34"/>
  <c r="J138" i="34"/>
  <c r="I139" i="34"/>
  <c r="J139" i="34"/>
  <c r="I140" i="34"/>
  <c r="J140" i="34"/>
  <c r="I141" i="34"/>
  <c r="J141" i="34"/>
  <c r="I142" i="34"/>
  <c r="J142" i="34"/>
  <c r="I143" i="34"/>
  <c r="J143" i="34"/>
  <c r="I134" i="34"/>
  <c r="J134" i="34"/>
  <c r="E135" i="34"/>
  <c r="E136" i="34"/>
  <c r="E137" i="34"/>
  <c r="E140" i="34"/>
  <c r="E134" i="34"/>
  <c r="I117" i="34"/>
  <c r="J117" i="34"/>
  <c r="I118" i="34"/>
  <c r="J118" i="34"/>
  <c r="I119" i="34"/>
  <c r="J119" i="34"/>
  <c r="I120" i="34"/>
  <c r="J120" i="34"/>
  <c r="I121" i="34"/>
  <c r="J121" i="34"/>
  <c r="I122" i="34"/>
  <c r="J122" i="34"/>
  <c r="I123" i="34"/>
  <c r="J123" i="34"/>
  <c r="I124" i="34"/>
  <c r="J124" i="34"/>
  <c r="I125" i="34"/>
  <c r="J125" i="34"/>
  <c r="I126" i="34"/>
  <c r="J126" i="34"/>
  <c r="I127" i="34"/>
  <c r="J127" i="34"/>
  <c r="I128" i="34"/>
  <c r="J128" i="34"/>
  <c r="I129" i="34"/>
  <c r="J129" i="34"/>
  <c r="I130" i="34"/>
  <c r="J130" i="34"/>
  <c r="I131" i="34"/>
  <c r="J131" i="34"/>
  <c r="I116" i="34"/>
  <c r="J116" i="34"/>
  <c r="L114" i="34"/>
  <c r="L117" i="34"/>
  <c r="L118" i="34"/>
  <c r="O117" i="34"/>
  <c r="O121" i="34"/>
  <c r="O125" i="34"/>
  <c r="O129" i="34"/>
  <c r="O116" i="34"/>
  <c r="O128" i="34"/>
  <c r="O118" i="34"/>
  <c r="O122" i="34"/>
  <c r="O126" i="34"/>
  <c r="O130" i="34"/>
  <c r="O119" i="34"/>
  <c r="O123" i="34"/>
  <c r="O127" i="34"/>
  <c r="O131" i="34"/>
  <c r="O124" i="34"/>
  <c r="O132" i="34"/>
  <c r="O120" i="34"/>
  <c r="O135" i="34"/>
  <c r="O139" i="34"/>
  <c r="O143" i="34"/>
  <c r="O134" i="34"/>
  <c r="O136" i="34"/>
  <c r="O140" i="34"/>
  <c r="O144" i="34"/>
  <c r="O141" i="34"/>
  <c r="O138" i="34"/>
  <c r="O142" i="34"/>
  <c r="O137" i="34"/>
  <c r="M114" i="34"/>
  <c r="N114" i="34"/>
  <c r="P136" i="34"/>
  <c r="P140" i="34"/>
  <c r="P144" i="34"/>
  <c r="P142" i="34"/>
  <c r="P139" i="34"/>
  <c r="P143" i="34"/>
  <c r="P137" i="34"/>
  <c r="P141" i="34"/>
  <c r="P134" i="34"/>
  <c r="P138" i="34"/>
  <c r="P135" i="34"/>
  <c r="Q133" i="34"/>
  <c r="N115" i="34"/>
  <c r="L136" i="34"/>
  <c r="L140" i="34"/>
  <c r="L144" i="34"/>
  <c r="L141" i="34"/>
  <c r="L142" i="34"/>
  <c r="L135" i="34"/>
  <c r="L143" i="34"/>
  <c r="L137" i="34"/>
  <c r="L134" i="34"/>
  <c r="L138" i="34"/>
  <c r="L139" i="34"/>
  <c r="L122" i="34"/>
  <c r="L126" i="34"/>
  <c r="L130" i="34"/>
  <c r="L119" i="34"/>
  <c r="L131" i="34"/>
  <c r="L120" i="34"/>
  <c r="L132" i="34"/>
  <c r="L127" i="34"/>
  <c r="L128" i="34"/>
  <c r="L121" i="34"/>
  <c r="L125" i="34"/>
  <c r="L129" i="34"/>
  <c r="L116" i="34"/>
  <c r="L123" i="34"/>
  <c r="L124" i="34"/>
  <c r="M135" i="34"/>
  <c r="M139" i="34"/>
  <c r="M143" i="34"/>
  <c r="M137" i="34"/>
  <c r="M141" i="34"/>
  <c r="M134" i="34"/>
  <c r="M138" i="34"/>
  <c r="M142" i="34"/>
  <c r="M136" i="34"/>
  <c r="M140" i="34"/>
  <c r="M144" i="34"/>
  <c r="M119" i="34"/>
  <c r="M123" i="34"/>
  <c r="M127" i="34"/>
  <c r="M131" i="34"/>
  <c r="M120" i="34"/>
  <c r="M124" i="34"/>
  <c r="M128" i="34"/>
  <c r="M132" i="34"/>
  <c r="M117" i="34"/>
  <c r="M121" i="34"/>
  <c r="M125" i="34"/>
  <c r="M116" i="34"/>
  <c r="M118" i="34"/>
  <c r="M122" i="34"/>
  <c r="M126" i="34"/>
  <c r="M130" i="34"/>
  <c r="M129" i="34"/>
  <c r="N133" i="34"/>
  <c r="I85" i="37"/>
  <c r="I84" i="37"/>
  <c r="I83" i="37"/>
  <c r="M85" i="37"/>
  <c r="M84" i="37"/>
  <c r="M83" i="37"/>
  <c r="Q85" i="37"/>
  <c r="Q84" i="37"/>
  <c r="Q83" i="37"/>
  <c r="Y83" i="37"/>
  <c r="L106" i="34"/>
  <c r="O112" i="34"/>
  <c r="O107" i="34"/>
  <c r="O110" i="34"/>
  <c r="O109" i="34"/>
  <c r="O108" i="34"/>
  <c r="M108" i="34"/>
  <c r="M109" i="34"/>
  <c r="M112" i="34"/>
  <c r="M107" i="34"/>
  <c r="M110" i="34"/>
  <c r="N106" i="34"/>
  <c r="P117" i="34"/>
  <c r="P121" i="34"/>
  <c r="P125" i="34"/>
  <c r="P129" i="34"/>
  <c r="P116" i="34"/>
  <c r="P118" i="34"/>
  <c r="P122" i="34"/>
  <c r="P126" i="34"/>
  <c r="P130" i="34"/>
  <c r="P119" i="34"/>
  <c r="P123" i="34"/>
  <c r="P127" i="34"/>
  <c r="P131" i="34"/>
  <c r="P120" i="34"/>
  <c r="P124" i="34"/>
  <c r="P128" i="34"/>
  <c r="P132" i="34"/>
  <c r="Q115" i="34"/>
  <c r="L110" i="34"/>
  <c r="L108" i="34"/>
  <c r="L109" i="34"/>
  <c r="L112" i="34"/>
  <c r="L107" i="34"/>
  <c r="Q106" i="34"/>
  <c r="P112" i="34"/>
  <c r="P107" i="34"/>
  <c r="P110" i="34"/>
  <c r="P108" i="34"/>
  <c r="P109" i="34"/>
  <c r="O99" i="34"/>
  <c r="O96" i="34"/>
  <c r="O98" i="34"/>
  <c r="O105" i="34"/>
  <c r="O93" i="34"/>
  <c r="O97" i="34"/>
  <c r="O94" i="34"/>
  <c r="O103" i="34"/>
  <c r="O102" i="34"/>
  <c r="O95" i="34"/>
  <c r="O92" i="34"/>
  <c r="I81" i="37"/>
  <c r="I80" i="37"/>
  <c r="I79" i="37"/>
  <c r="M81" i="37"/>
  <c r="M80" i="37"/>
  <c r="M79" i="37"/>
  <c r="Q81" i="37"/>
  <c r="Q80" i="37"/>
  <c r="Q79" i="37"/>
  <c r="U81" i="37"/>
  <c r="U80" i="37"/>
  <c r="U79" i="37"/>
  <c r="Y79" i="37"/>
  <c r="L91" i="34"/>
  <c r="M102" i="34"/>
  <c r="M96" i="34"/>
  <c r="M92" i="34"/>
  <c r="M94" i="34"/>
  <c r="M98" i="34"/>
  <c r="M103" i="34"/>
  <c r="M93" i="34"/>
  <c r="M99" i="34"/>
  <c r="M97" i="34"/>
  <c r="M95" i="34"/>
  <c r="M105" i="34"/>
  <c r="L99" i="34"/>
  <c r="L95" i="34"/>
  <c r="L105" i="34"/>
  <c r="L96" i="34"/>
  <c r="L93" i="34"/>
  <c r="L97" i="34"/>
  <c r="L102" i="34"/>
  <c r="L92" i="34"/>
  <c r="L98" i="34"/>
  <c r="L103" i="34"/>
  <c r="L94" i="34"/>
  <c r="N91" i="34"/>
  <c r="Q91" i="34"/>
  <c r="P102" i="34"/>
  <c r="P94" i="34"/>
  <c r="P92" i="34"/>
  <c r="P99" i="34"/>
  <c r="P95" i="34"/>
  <c r="P105" i="34"/>
  <c r="P98" i="34"/>
  <c r="P96" i="34"/>
  <c r="P103" i="34"/>
  <c r="P93" i="34"/>
  <c r="P97" i="34"/>
  <c r="E87" i="34"/>
  <c r="E76" i="34"/>
  <c r="N75" i="34"/>
  <c r="Q75" i="34"/>
  <c r="F40" i="10"/>
  <c r="G40" i="10"/>
  <c r="F21" i="10"/>
  <c r="F24" i="10"/>
  <c r="E21" i="10"/>
  <c r="E24" i="10"/>
  <c r="E22" i="10"/>
  <c r="F22" i="10"/>
  <c r="I73" i="37"/>
  <c r="I72" i="37"/>
  <c r="I71" i="37"/>
  <c r="M73" i="37"/>
  <c r="M72" i="37"/>
  <c r="M71" i="37"/>
  <c r="Q73" i="37"/>
  <c r="Q72" i="37"/>
  <c r="Q71" i="37"/>
  <c r="U74" i="37"/>
  <c r="U73" i="37"/>
  <c r="U72" i="37"/>
  <c r="U71" i="37"/>
  <c r="Y71" i="37"/>
  <c r="L67" i="34"/>
  <c r="L66" i="34"/>
  <c r="M66" i="34"/>
  <c r="N66" i="34"/>
  <c r="L72" i="34"/>
  <c r="L69" i="34"/>
  <c r="L73" i="34"/>
  <c r="L68" i="34"/>
  <c r="L70" i="34"/>
  <c r="L74" i="34"/>
  <c r="L71" i="34"/>
  <c r="M71" i="34"/>
  <c r="M72" i="34"/>
  <c r="M69" i="34"/>
  <c r="M73" i="34"/>
  <c r="M70" i="34"/>
  <c r="M74" i="34"/>
  <c r="M68" i="34"/>
  <c r="N67" i="34"/>
  <c r="P74" i="34"/>
  <c r="Q66" i="34"/>
  <c r="P71" i="34"/>
  <c r="P68" i="34"/>
  <c r="P73" i="34"/>
  <c r="P69" i="34"/>
  <c r="P70" i="34"/>
  <c r="P72" i="34"/>
  <c r="Q67" i="34"/>
  <c r="I68" i="37"/>
  <c r="I67" i="37"/>
  <c r="I66" i="37"/>
  <c r="M68" i="37"/>
  <c r="M67" i="37"/>
  <c r="M66" i="37"/>
  <c r="Q68" i="37"/>
  <c r="Q67" i="37"/>
  <c r="Q66" i="37"/>
  <c r="U68" i="37"/>
  <c r="U67" i="37"/>
  <c r="U66" i="37"/>
  <c r="Y66" i="37"/>
  <c r="L56" i="34"/>
  <c r="M53" i="34"/>
  <c r="L52" i="34"/>
  <c r="L37" i="34"/>
  <c r="M21" i="34"/>
  <c r="L28" i="34"/>
  <c r="M12" i="34"/>
  <c r="L11" i="34"/>
  <c r="Y114" i="37"/>
  <c r="K108" i="37"/>
  <c r="W108" i="37"/>
  <c r="AA108" i="37"/>
  <c r="AA107" i="37"/>
  <c r="AA109" i="37"/>
  <c r="L108" i="37"/>
  <c r="X108" i="37"/>
  <c r="AB108" i="37"/>
  <c r="AB107" i="37"/>
  <c r="Z109" i="37"/>
  <c r="Z108" i="37"/>
  <c r="Z107" i="37"/>
  <c r="L107" i="37"/>
  <c r="L106" i="37"/>
  <c r="X107" i="37"/>
  <c r="X106" i="37"/>
  <c r="AB106" i="37"/>
  <c r="K107" i="37"/>
  <c r="K106" i="37"/>
  <c r="W107" i="37"/>
  <c r="W106" i="37"/>
  <c r="AA106" i="37"/>
  <c r="P38" i="34"/>
  <c r="P33" i="34"/>
  <c r="P34" i="34"/>
  <c r="P35" i="34"/>
  <c r="P37" i="34"/>
  <c r="P36" i="34"/>
  <c r="P64" i="34"/>
  <c r="P58" i="34"/>
  <c r="P65" i="34"/>
  <c r="P57" i="34"/>
  <c r="P63" i="34"/>
  <c r="M15" i="34"/>
  <c r="L33" i="34"/>
  <c r="L9" i="34"/>
  <c r="M11" i="34"/>
  <c r="M28" i="34"/>
  <c r="L35" i="34"/>
  <c r="L46" i="34"/>
  <c r="L10" i="34"/>
  <c r="M20" i="34"/>
  <c r="M37" i="34"/>
  <c r="M44" i="34"/>
  <c r="M54" i="34"/>
  <c r="M9" i="34"/>
  <c r="M10" i="34"/>
  <c r="M19" i="34"/>
  <c r="L36" i="34"/>
  <c r="M34" i="34"/>
  <c r="L41" i="34"/>
  <c r="M48" i="34"/>
  <c r="M49" i="34"/>
  <c r="L14" i="34"/>
  <c r="M14" i="34"/>
  <c r="M24" i="34"/>
  <c r="N32" i="34"/>
  <c r="M38" i="34"/>
  <c r="L53" i="34"/>
  <c r="M41" i="34"/>
  <c r="M52" i="34"/>
  <c r="L23" i="34"/>
  <c r="L17" i="34"/>
  <c r="L13" i="34"/>
  <c r="L24" i="34"/>
  <c r="L44" i="34"/>
  <c r="L49" i="34"/>
  <c r="N56" i="34"/>
  <c r="L16" i="34"/>
  <c r="L12" i="34"/>
  <c r="M17" i="34"/>
  <c r="M13" i="34"/>
  <c r="N18" i="34"/>
  <c r="L21" i="34"/>
  <c r="L27" i="34"/>
  <c r="L29" i="34"/>
  <c r="M30" i="34"/>
  <c r="M26" i="34"/>
  <c r="M22" i="34"/>
  <c r="L38" i="34"/>
  <c r="L34" i="34"/>
  <c r="M36" i="34"/>
  <c r="L45" i="34"/>
  <c r="L51" i="34"/>
  <c r="M45" i="34"/>
  <c r="M51" i="34"/>
  <c r="L25" i="34"/>
  <c r="L31" i="34"/>
  <c r="M39" i="34"/>
  <c r="M202" i="34"/>
  <c r="M58" i="34"/>
  <c r="M57" i="34"/>
  <c r="M65" i="34"/>
  <c r="M64" i="34"/>
  <c r="M63" i="34"/>
  <c r="L22" i="34"/>
  <c r="L30" i="34"/>
  <c r="M31" i="34"/>
  <c r="M27" i="34"/>
  <c r="M23" i="34"/>
  <c r="L54" i="34"/>
  <c r="N8" i="34"/>
  <c r="L15" i="34"/>
  <c r="M16" i="34"/>
  <c r="L19" i="34"/>
  <c r="L20" i="34"/>
  <c r="L26" i="34"/>
  <c r="M29" i="34"/>
  <c r="M25" i="34"/>
  <c r="M33" i="34"/>
  <c r="M35" i="34"/>
  <c r="N40" i="34"/>
  <c r="L48" i="34"/>
  <c r="L39" i="34"/>
  <c r="L202" i="34"/>
  <c r="N202" i="34"/>
  <c r="L63" i="34"/>
  <c r="L58" i="34"/>
  <c r="L64" i="34"/>
  <c r="L65" i="34"/>
  <c r="L57" i="34"/>
  <c r="M46" i="34"/>
  <c r="AA113" i="37"/>
  <c r="X96" i="37"/>
  <c r="W99" i="37"/>
  <c r="W98" i="37"/>
  <c r="W97" i="37"/>
  <c r="W102" i="37"/>
  <c r="W101" i="37"/>
  <c r="W96" i="37"/>
  <c r="V96" i="37"/>
  <c r="U96" i="37"/>
  <c r="X90" i="37"/>
  <c r="X89" i="37"/>
  <c r="X88" i="37"/>
  <c r="X94" i="37"/>
  <c r="X93" i="37"/>
  <c r="X92" i="37"/>
  <c r="X87" i="37"/>
  <c r="W90" i="37"/>
  <c r="W89" i="37"/>
  <c r="W88" i="37"/>
  <c r="W94" i="37"/>
  <c r="W93" i="37"/>
  <c r="W92" i="37"/>
  <c r="W87" i="37"/>
  <c r="V87" i="37"/>
  <c r="U87" i="37"/>
  <c r="X81" i="37"/>
  <c r="X80" i="37"/>
  <c r="W81" i="37"/>
  <c r="Q40" i="34"/>
  <c r="P52" i="34"/>
  <c r="P45" i="34"/>
  <c r="P49" i="34"/>
  <c r="P41" i="34"/>
  <c r="P53" i="34"/>
  <c r="P46" i="34"/>
  <c r="P50" i="34"/>
  <c r="P54" i="34"/>
  <c r="P47" i="34"/>
  <c r="P51" i="34"/>
  <c r="P55" i="34"/>
  <c r="P48" i="34"/>
  <c r="P44" i="34"/>
  <c r="Q18" i="34"/>
  <c r="P31" i="34"/>
  <c r="P24" i="34"/>
  <c r="P21" i="34"/>
  <c r="P27" i="34"/>
  <c r="P25" i="34"/>
  <c r="P22" i="34"/>
  <c r="P29" i="34"/>
  <c r="P28" i="34"/>
  <c r="P26" i="34"/>
  <c r="P19" i="34"/>
  <c r="P30" i="34"/>
  <c r="P23" i="34"/>
  <c r="P20" i="34"/>
  <c r="N39" i="34"/>
  <c r="Y113" i="37"/>
  <c r="Z113" i="37"/>
  <c r="X112" i="37"/>
  <c r="AB113" i="37"/>
  <c r="W112" i="37"/>
  <c r="U105" i="37"/>
  <c r="Y112" i="37"/>
  <c r="Z112" i="37"/>
  <c r="Z111" i="37"/>
  <c r="X111" i="37"/>
  <c r="X110" i="37"/>
  <c r="L112" i="37"/>
  <c r="AB112" i="37"/>
  <c r="AB111" i="37"/>
  <c r="W111" i="37"/>
  <c r="W110" i="37"/>
  <c r="K112" i="37"/>
  <c r="O112" i="37"/>
  <c r="AA112" i="37"/>
  <c r="AA111" i="37"/>
  <c r="W80" i="37"/>
  <c r="W79" i="37"/>
  <c r="X79" i="37"/>
  <c r="V70" i="37"/>
  <c r="U70" i="37"/>
  <c r="V105" i="37"/>
  <c r="J105" i="37"/>
  <c r="N105" i="37"/>
  <c r="Z105" i="37"/>
  <c r="X105" i="37"/>
  <c r="L111" i="37"/>
  <c r="L110" i="37"/>
  <c r="L105" i="37"/>
  <c r="AB105" i="37"/>
  <c r="AB110" i="37"/>
  <c r="W105" i="37"/>
  <c r="K111" i="37"/>
  <c r="K110" i="37"/>
  <c r="K105" i="37"/>
  <c r="AA105" i="37"/>
  <c r="AA110" i="37"/>
  <c r="Y56" i="37"/>
  <c r="Q70" i="37"/>
  <c r="Q48" i="37"/>
  <c r="Q61" i="37"/>
  <c r="Q47" i="37"/>
  <c r="Q38" i="37"/>
  <c r="Q42" i="37"/>
  <c r="Q37" i="37"/>
  <c r="Q6" i="37"/>
  <c r="Q12" i="37"/>
  <c r="Q11" i="37"/>
  <c r="Q15" i="37"/>
  <c r="Q10" i="37"/>
  <c r="Q21" i="37"/>
  <c r="Q9" i="37"/>
  <c r="Q26" i="37"/>
  <c r="Q25" i="37"/>
  <c r="Q29" i="37"/>
  <c r="Q31" i="37"/>
  <c r="Q33" i="37"/>
  <c r="Q24" i="37"/>
  <c r="Q4" i="37"/>
  <c r="Q125" i="37"/>
  <c r="Y111" i="37"/>
  <c r="Y109" i="37"/>
  <c r="Y108" i="37"/>
  <c r="Y107" i="37"/>
  <c r="I105" i="37"/>
  <c r="M105" i="37"/>
  <c r="Y105" i="37"/>
  <c r="Z104" i="37"/>
  <c r="AA104" i="37"/>
  <c r="AB104" i="37"/>
  <c r="Z103" i="37"/>
  <c r="Z102" i="37"/>
  <c r="K103" i="37"/>
  <c r="AA103" i="37"/>
  <c r="AB103" i="37"/>
  <c r="AB102" i="37"/>
  <c r="AA102" i="37"/>
  <c r="K102" i="37"/>
  <c r="K101" i="37"/>
  <c r="AA101" i="37"/>
  <c r="Y104" i="37"/>
  <c r="Y103" i="37"/>
  <c r="Y102" i="37"/>
  <c r="Z100" i="37"/>
  <c r="AA100" i="37"/>
  <c r="AB100" i="37"/>
  <c r="Z99" i="37"/>
  <c r="Z98" i="37"/>
  <c r="K99" i="37"/>
  <c r="AA99" i="37"/>
  <c r="AA98" i="37"/>
  <c r="AB99" i="37"/>
  <c r="AB98" i="37"/>
  <c r="K98" i="37"/>
  <c r="K97" i="37"/>
  <c r="AA97" i="37"/>
  <c r="J96" i="37"/>
  <c r="Z96" i="37"/>
  <c r="K96" i="37"/>
  <c r="AA96" i="37"/>
  <c r="L96" i="37"/>
  <c r="AB96" i="37"/>
  <c r="Y100" i="37"/>
  <c r="Y99" i="37"/>
  <c r="Y98" i="37"/>
  <c r="I96" i="37"/>
  <c r="Y96" i="37"/>
  <c r="Z95" i="37"/>
  <c r="AA95" i="37"/>
  <c r="AB95" i="37"/>
  <c r="Z94" i="37"/>
  <c r="Z93" i="37"/>
  <c r="K94" i="37"/>
  <c r="AA94" i="37"/>
  <c r="AA93" i="37"/>
  <c r="L94" i="37"/>
  <c r="AB94" i="37"/>
  <c r="AB93" i="37"/>
  <c r="K93" i="37"/>
  <c r="K92" i="37"/>
  <c r="AA92" i="37"/>
  <c r="L93" i="37"/>
  <c r="L92" i="37"/>
  <c r="AB92" i="37"/>
  <c r="Y95" i="37"/>
  <c r="Y94" i="37"/>
  <c r="Y93" i="37"/>
  <c r="Z90" i="37"/>
  <c r="K90" i="37"/>
  <c r="AA90" i="37"/>
  <c r="L90" i="37"/>
  <c r="AB90" i="37"/>
  <c r="Z91" i="37"/>
  <c r="AA91" i="37"/>
  <c r="AB91" i="37"/>
  <c r="Y91" i="37"/>
  <c r="Y90" i="37"/>
  <c r="Z89" i="37"/>
  <c r="AA89" i="37"/>
  <c r="AB89" i="37"/>
  <c r="Y89" i="37"/>
  <c r="K89" i="37"/>
  <c r="K88" i="37"/>
  <c r="AA88" i="37"/>
  <c r="L89" i="37"/>
  <c r="L88" i="37"/>
  <c r="AB88" i="37"/>
  <c r="J87" i="37"/>
  <c r="Z87" i="37"/>
  <c r="K87" i="37"/>
  <c r="AA87" i="37"/>
  <c r="L87" i="37"/>
  <c r="AB87" i="37"/>
  <c r="I87" i="37"/>
  <c r="Y87" i="37"/>
  <c r="Z86" i="37"/>
  <c r="AA86" i="37"/>
  <c r="AB86" i="37"/>
  <c r="Y86" i="37"/>
  <c r="Z85" i="37"/>
  <c r="K85" i="37"/>
  <c r="O85" i="37"/>
  <c r="AA85" i="37"/>
  <c r="L85" i="37"/>
  <c r="P85" i="37"/>
  <c r="AB85" i="37"/>
  <c r="Y85" i="37"/>
  <c r="Y84" i="37"/>
  <c r="Z84" i="37"/>
  <c r="AA84" i="37"/>
  <c r="AB84" i="37"/>
  <c r="K84" i="37"/>
  <c r="K83" i="37"/>
  <c r="O84" i="37"/>
  <c r="O83" i="37"/>
  <c r="AA83" i="37"/>
  <c r="L84" i="37"/>
  <c r="L83" i="37"/>
  <c r="P84" i="37"/>
  <c r="P83" i="37"/>
  <c r="AB83" i="37"/>
  <c r="Z60" i="37"/>
  <c r="AA60" i="37"/>
  <c r="AB60" i="37"/>
  <c r="Z59" i="37"/>
  <c r="Z58" i="37"/>
  <c r="K59" i="37"/>
  <c r="AA59" i="37"/>
  <c r="L59" i="37"/>
  <c r="AB59" i="37"/>
  <c r="AB58" i="37"/>
  <c r="AA58" i="37"/>
  <c r="K58" i="37"/>
  <c r="K57" i="37"/>
  <c r="AA57" i="37"/>
  <c r="L58" i="37"/>
  <c r="L57" i="37"/>
  <c r="AB57" i="37"/>
  <c r="Z82" i="37"/>
  <c r="AA82" i="37"/>
  <c r="AB82" i="37"/>
  <c r="Z81" i="37"/>
  <c r="Z80" i="37"/>
  <c r="K81" i="37"/>
  <c r="O81" i="37"/>
  <c r="AA81" i="37"/>
  <c r="AA80" i="37"/>
  <c r="L81" i="37"/>
  <c r="P81" i="37"/>
  <c r="AB81" i="37"/>
  <c r="AB80" i="37"/>
  <c r="K80" i="37"/>
  <c r="K79" i="37"/>
  <c r="O80" i="37"/>
  <c r="O79" i="37"/>
  <c r="AA79" i="37"/>
  <c r="L80" i="37"/>
  <c r="L79" i="37"/>
  <c r="P80" i="37"/>
  <c r="P79" i="37"/>
  <c r="AB79" i="37"/>
  <c r="Y82" i="37"/>
  <c r="Y81" i="37"/>
  <c r="Y80" i="37"/>
  <c r="Y60" i="37"/>
  <c r="Y59" i="37"/>
  <c r="Y58" i="37"/>
  <c r="M48" i="37"/>
  <c r="M61" i="37"/>
  <c r="M70" i="37"/>
  <c r="M47" i="37"/>
  <c r="N48" i="37"/>
  <c r="N61" i="37"/>
  <c r="N70" i="37"/>
  <c r="N47" i="37"/>
  <c r="O51" i="37"/>
  <c r="O50" i="37"/>
  <c r="O49" i="37"/>
  <c r="O55" i="37"/>
  <c r="O54" i="37"/>
  <c r="O53" i="37"/>
  <c r="O48" i="37"/>
  <c r="O64" i="37"/>
  <c r="O63" i="37"/>
  <c r="O62" i="37"/>
  <c r="O68" i="37"/>
  <c r="O67" i="37"/>
  <c r="O66" i="37"/>
  <c r="O61" i="37"/>
  <c r="O73" i="37"/>
  <c r="O72" i="37"/>
  <c r="O71" i="37"/>
  <c r="O77" i="37"/>
  <c r="O76" i="37"/>
  <c r="O75" i="37"/>
  <c r="O70" i="37"/>
  <c r="O47" i="37"/>
  <c r="P51" i="37"/>
  <c r="P50" i="37"/>
  <c r="P49" i="37"/>
  <c r="P55" i="37"/>
  <c r="P54" i="37"/>
  <c r="P53" i="37"/>
  <c r="P48" i="37"/>
  <c r="P64" i="37"/>
  <c r="P63" i="37"/>
  <c r="P62" i="37"/>
  <c r="P68" i="37"/>
  <c r="P67" i="37"/>
  <c r="P66" i="37"/>
  <c r="P61" i="37"/>
  <c r="P73" i="37"/>
  <c r="P72" i="37"/>
  <c r="P71" i="37"/>
  <c r="P77" i="37"/>
  <c r="P76" i="37"/>
  <c r="P75" i="37"/>
  <c r="P70" i="37"/>
  <c r="P47" i="37"/>
  <c r="R48" i="37"/>
  <c r="R61" i="37"/>
  <c r="R70" i="37"/>
  <c r="R47" i="37"/>
  <c r="S51" i="37"/>
  <c r="S50" i="37"/>
  <c r="S49" i="37"/>
  <c r="S55" i="37"/>
  <c r="S54" i="37"/>
  <c r="S53" i="37"/>
  <c r="S48" i="37"/>
  <c r="S64" i="37"/>
  <c r="S63" i="37"/>
  <c r="S62" i="37"/>
  <c r="S68" i="37"/>
  <c r="S67" i="37"/>
  <c r="S66" i="37"/>
  <c r="S61" i="37"/>
  <c r="S73" i="37"/>
  <c r="S72" i="37"/>
  <c r="S71" i="37"/>
  <c r="S77" i="37"/>
  <c r="S76" i="37"/>
  <c r="S75" i="37"/>
  <c r="S70" i="37"/>
  <c r="S47" i="37"/>
  <c r="T51" i="37"/>
  <c r="T50" i="37"/>
  <c r="T49" i="37"/>
  <c r="T55" i="37"/>
  <c r="T54" i="37"/>
  <c r="T53" i="37"/>
  <c r="T48" i="37"/>
  <c r="T64" i="37"/>
  <c r="T63" i="37"/>
  <c r="T62" i="37"/>
  <c r="T68" i="37"/>
  <c r="T67" i="37"/>
  <c r="T66" i="37"/>
  <c r="T61" i="37"/>
  <c r="T73" i="37"/>
  <c r="T72" i="37"/>
  <c r="T71" i="37"/>
  <c r="T77" i="37"/>
  <c r="T76" i="37"/>
  <c r="T75" i="37"/>
  <c r="T70" i="37"/>
  <c r="T47" i="37"/>
  <c r="J48" i="37"/>
  <c r="J61" i="37"/>
  <c r="J70" i="37"/>
  <c r="J47" i="37"/>
  <c r="K51" i="37"/>
  <c r="K50" i="37"/>
  <c r="K49" i="37"/>
  <c r="K55" i="37"/>
  <c r="K54" i="37"/>
  <c r="K53" i="37"/>
  <c r="K48" i="37"/>
  <c r="K64" i="37"/>
  <c r="K63" i="37"/>
  <c r="K62" i="37"/>
  <c r="K68" i="37"/>
  <c r="K67" i="37"/>
  <c r="K66" i="37"/>
  <c r="K61" i="37"/>
  <c r="K73" i="37"/>
  <c r="K72" i="37"/>
  <c r="K71" i="37"/>
  <c r="K77" i="37"/>
  <c r="K76" i="37"/>
  <c r="K75" i="37"/>
  <c r="K70" i="37"/>
  <c r="K47" i="37"/>
  <c r="L51" i="37"/>
  <c r="L50" i="37"/>
  <c r="L49" i="37"/>
  <c r="L55" i="37"/>
  <c r="L54" i="37"/>
  <c r="L53" i="37"/>
  <c r="L48" i="37"/>
  <c r="L64" i="37"/>
  <c r="L63" i="37"/>
  <c r="L62" i="37"/>
  <c r="L68" i="37"/>
  <c r="L67" i="37"/>
  <c r="L66" i="37"/>
  <c r="L61" i="37"/>
  <c r="L73" i="37"/>
  <c r="L72" i="37"/>
  <c r="L71" i="37"/>
  <c r="L77" i="37"/>
  <c r="L76" i="37"/>
  <c r="L75" i="37"/>
  <c r="L70" i="37"/>
  <c r="L47" i="37"/>
  <c r="I70" i="37"/>
  <c r="AB78" i="37"/>
  <c r="AA78" i="37"/>
  <c r="Z78" i="37"/>
  <c r="Y78" i="37"/>
  <c r="X77" i="37"/>
  <c r="W77" i="37"/>
  <c r="W76" i="37"/>
  <c r="W75" i="37"/>
  <c r="Z77" i="37"/>
  <c r="Z76" i="37"/>
  <c r="X76" i="37"/>
  <c r="X75" i="37"/>
  <c r="AB74" i="37"/>
  <c r="AA74" i="37"/>
  <c r="Z74" i="37"/>
  <c r="Y74" i="37"/>
  <c r="X73" i="37"/>
  <c r="W73" i="37"/>
  <c r="AB73" i="37"/>
  <c r="AB72" i="37"/>
  <c r="AA73" i="37"/>
  <c r="AA72" i="37"/>
  <c r="Z73" i="37"/>
  <c r="Z72" i="37"/>
  <c r="Y73" i="37"/>
  <c r="Y72" i="37"/>
  <c r="X72" i="37"/>
  <c r="W72" i="37"/>
  <c r="W71" i="37"/>
  <c r="X71" i="37"/>
  <c r="Y7" i="37"/>
  <c r="Z7" i="37"/>
  <c r="AA7" i="37"/>
  <c r="AB7" i="37"/>
  <c r="Y8" i="37"/>
  <c r="Z8" i="37"/>
  <c r="AA8" i="37"/>
  <c r="AB8" i="37"/>
  <c r="Y5" i="37"/>
  <c r="Z5" i="37"/>
  <c r="AA5" i="37"/>
  <c r="AB5" i="37"/>
  <c r="Y13" i="37"/>
  <c r="Z13" i="37"/>
  <c r="AA13" i="37"/>
  <c r="AB13" i="37"/>
  <c r="Y14" i="37"/>
  <c r="Z14" i="37"/>
  <c r="AA14" i="37"/>
  <c r="AB14" i="37"/>
  <c r="AB71" i="37"/>
  <c r="X70" i="37"/>
  <c r="AA71" i="37"/>
  <c r="W70" i="37"/>
  <c r="AB77" i="37"/>
  <c r="AB76" i="37"/>
  <c r="AA77" i="37"/>
  <c r="AA76" i="37"/>
  <c r="Y77" i="37"/>
  <c r="Y76" i="37"/>
  <c r="Y70" i="37"/>
  <c r="I48" i="37"/>
  <c r="I61" i="37"/>
  <c r="I47" i="37"/>
  <c r="AA75" i="37"/>
  <c r="AA70" i="37"/>
  <c r="AB75" i="37"/>
  <c r="AB70" i="37"/>
  <c r="Z70" i="37"/>
  <c r="O69" i="34"/>
  <c r="O70" i="34"/>
  <c r="O71" i="34"/>
  <c r="O72" i="34"/>
  <c r="O73" i="34"/>
  <c r="O74" i="34"/>
  <c r="O68" i="34"/>
  <c r="E71" i="34"/>
  <c r="E73" i="34"/>
  <c r="E74" i="34"/>
  <c r="E23" i="4"/>
  <c r="D8" i="4"/>
  <c r="D50" i="34"/>
  <c r="E23" i="2"/>
  <c r="D8" i="2"/>
  <c r="D48" i="34"/>
  <c r="D8" i="1"/>
  <c r="D45" i="34"/>
  <c r="J64" i="34"/>
  <c r="J65" i="34"/>
  <c r="J63" i="34"/>
  <c r="J58" i="34"/>
  <c r="J59" i="34"/>
  <c r="J60" i="34"/>
  <c r="J61" i="34"/>
  <c r="J57" i="34"/>
  <c r="I55" i="34"/>
  <c r="J55" i="34"/>
  <c r="I54" i="34"/>
  <c r="J54" i="34"/>
  <c r="I53" i="34"/>
  <c r="J53" i="34"/>
  <c r="I52" i="34"/>
  <c r="J52" i="34"/>
  <c r="I51" i="34"/>
  <c r="J51" i="34"/>
  <c r="E65" i="34"/>
  <c r="E64" i="34"/>
  <c r="E63" i="34"/>
  <c r="E61" i="34"/>
  <c r="E60" i="34"/>
  <c r="E59" i="34"/>
  <c r="E58" i="34"/>
  <c r="E57" i="34"/>
  <c r="E56" i="34"/>
  <c r="J56" i="34"/>
  <c r="E38" i="34"/>
  <c r="E37" i="34"/>
  <c r="E35" i="34"/>
  <c r="E34" i="34"/>
  <c r="E33" i="34"/>
  <c r="E53" i="34"/>
  <c r="E52" i="34"/>
  <c r="I50" i="34"/>
  <c r="I49" i="34"/>
  <c r="J49" i="34"/>
  <c r="I48" i="34"/>
  <c r="I47" i="34"/>
  <c r="J47" i="34"/>
  <c r="I45" i="34"/>
  <c r="I44" i="34"/>
  <c r="J44" i="34"/>
  <c r="I43" i="34"/>
  <c r="J43" i="34"/>
  <c r="I42" i="34"/>
  <c r="J42" i="34"/>
  <c r="E42" i="34"/>
  <c r="E43" i="34"/>
  <c r="E44" i="34"/>
  <c r="E41" i="34"/>
  <c r="I41" i="34"/>
  <c r="J41" i="34"/>
  <c r="E40" i="34"/>
  <c r="E39" i="34"/>
  <c r="J40" i="34"/>
  <c r="J39" i="34"/>
  <c r="O51" i="34"/>
  <c r="O54" i="34"/>
  <c r="O53" i="34"/>
  <c r="O49" i="34"/>
  <c r="O48" i="34"/>
  <c r="O46" i="34"/>
  <c r="O45" i="34"/>
  <c r="O41" i="34"/>
  <c r="O20" i="34"/>
  <c r="O21" i="34"/>
  <c r="O22" i="34"/>
  <c r="O23" i="34"/>
  <c r="O24" i="34"/>
  <c r="O25" i="34"/>
  <c r="O26" i="34"/>
  <c r="O27" i="34"/>
  <c r="O28" i="34"/>
  <c r="O29" i="34"/>
  <c r="O30" i="34"/>
  <c r="O31" i="34"/>
  <c r="O19" i="34"/>
  <c r="Q32" i="34"/>
  <c r="O9" i="34"/>
  <c r="O17" i="34"/>
  <c r="O16" i="34"/>
  <c r="O14" i="34"/>
  <c r="O13" i="34"/>
  <c r="O12" i="34"/>
  <c r="O11" i="34"/>
  <c r="O10" i="34"/>
  <c r="Q56" i="34"/>
  <c r="Q39" i="34"/>
  <c r="O65" i="34"/>
  <c r="O64" i="34"/>
  <c r="O58" i="34"/>
  <c r="O33" i="34"/>
  <c r="O34" i="34"/>
  <c r="O35" i="34"/>
  <c r="O36" i="34"/>
  <c r="O37" i="34"/>
  <c r="O38" i="34"/>
  <c r="I38" i="34"/>
  <c r="J38" i="34"/>
  <c r="I37" i="34"/>
  <c r="J37" i="34"/>
  <c r="I36" i="34"/>
  <c r="J36" i="34"/>
  <c r="I35" i="34"/>
  <c r="J35" i="34"/>
  <c r="I34" i="34"/>
  <c r="J34" i="34"/>
  <c r="I33" i="34"/>
  <c r="J33" i="34"/>
  <c r="E32" i="34"/>
  <c r="J32" i="34"/>
  <c r="I29" i="34"/>
  <c r="J29" i="34"/>
  <c r="I30" i="34"/>
  <c r="J30" i="34"/>
  <c r="J28" i="34"/>
  <c r="I27" i="34"/>
  <c r="J27" i="34"/>
  <c r="I26" i="34"/>
  <c r="J26" i="34"/>
  <c r="I24" i="34"/>
  <c r="J24" i="34"/>
  <c r="I25" i="34"/>
  <c r="J25" i="34"/>
  <c r="I23" i="34"/>
  <c r="J23" i="34"/>
  <c r="I22" i="34"/>
  <c r="J22" i="34"/>
  <c r="I21" i="34"/>
  <c r="J21" i="34"/>
  <c r="I20" i="34"/>
  <c r="J20" i="34"/>
  <c r="E30" i="34"/>
  <c r="E28" i="34"/>
  <c r="E27" i="34"/>
  <c r="E25" i="34"/>
  <c r="E24" i="34"/>
  <c r="E22" i="34"/>
  <c r="I19" i="34"/>
  <c r="J19" i="34"/>
  <c r="E19" i="8"/>
  <c r="D8" i="8"/>
  <c r="E19" i="34"/>
  <c r="F20" i="11"/>
  <c r="D8" i="11"/>
  <c r="D15" i="34"/>
  <c r="E26" i="34"/>
  <c r="P17" i="34"/>
  <c r="P13" i="34"/>
  <c r="P14" i="34"/>
  <c r="P10" i="34"/>
  <c r="P9" i="34"/>
  <c r="P15" i="34"/>
  <c r="P11" i="34"/>
  <c r="P16" i="34"/>
  <c r="P12" i="34"/>
  <c r="Q8" i="34"/>
  <c r="Q7" i="34"/>
  <c r="I10" i="34"/>
  <c r="J10" i="34"/>
  <c r="I12" i="34"/>
  <c r="J12" i="34"/>
  <c r="I13" i="34"/>
  <c r="J13" i="34"/>
  <c r="I14" i="34"/>
  <c r="J14" i="34"/>
  <c r="I16" i="34"/>
  <c r="J16" i="34"/>
  <c r="E12" i="34"/>
  <c r="E13" i="34"/>
  <c r="E16" i="34"/>
  <c r="E10" i="34"/>
  <c r="E17" i="26"/>
  <c r="D7" i="26"/>
  <c r="D11" i="34"/>
  <c r="D9" i="34"/>
  <c r="I9" i="34"/>
  <c r="J9" i="34"/>
  <c r="E11" i="34"/>
  <c r="I11" i="34"/>
  <c r="J11" i="34"/>
  <c r="A2" i="34"/>
  <c r="L38" i="37"/>
  <c r="L42" i="37"/>
  <c r="L37" i="37"/>
  <c r="L6" i="37"/>
  <c r="L12" i="37"/>
  <c r="L11" i="37"/>
  <c r="L15" i="37"/>
  <c r="L21" i="37"/>
  <c r="L26" i="37"/>
  <c r="L25" i="37"/>
  <c r="L29" i="37"/>
  <c r="L31" i="37"/>
  <c r="L33" i="37"/>
  <c r="P38" i="37"/>
  <c r="P42" i="37"/>
  <c r="P37" i="37"/>
  <c r="P6" i="37"/>
  <c r="P12" i="37"/>
  <c r="P11" i="37"/>
  <c r="P15" i="37"/>
  <c r="P21" i="37"/>
  <c r="P26" i="37"/>
  <c r="P25" i="37"/>
  <c r="P29" i="37"/>
  <c r="P31" i="37"/>
  <c r="P33" i="37"/>
  <c r="T38" i="37"/>
  <c r="T42" i="37"/>
  <c r="T37" i="37"/>
  <c r="T6" i="37"/>
  <c r="T12" i="37"/>
  <c r="T11" i="37"/>
  <c r="T15" i="37"/>
  <c r="T21" i="37"/>
  <c r="T26" i="37"/>
  <c r="T25" i="37"/>
  <c r="T29" i="37"/>
  <c r="T31" i="37"/>
  <c r="T33" i="37"/>
  <c r="X51" i="37"/>
  <c r="X55" i="37"/>
  <c r="X54" i="37"/>
  <c r="X53" i="37"/>
  <c r="X64" i="37"/>
  <c r="X63" i="37"/>
  <c r="X62" i="37"/>
  <c r="X68" i="37"/>
  <c r="X67" i="37"/>
  <c r="X66" i="37"/>
  <c r="X38" i="37"/>
  <c r="X42" i="37"/>
  <c r="X6" i="37"/>
  <c r="X12" i="37"/>
  <c r="X11" i="37"/>
  <c r="X15" i="37"/>
  <c r="X10" i="37"/>
  <c r="X21" i="37"/>
  <c r="X9" i="37"/>
  <c r="X26" i="37"/>
  <c r="X25" i="37"/>
  <c r="X29" i="37"/>
  <c r="X31" i="37"/>
  <c r="X33" i="37"/>
  <c r="K38" i="37"/>
  <c r="K42" i="37"/>
  <c r="K37" i="37"/>
  <c r="K6" i="37"/>
  <c r="K12" i="37"/>
  <c r="K11" i="37"/>
  <c r="K15" i="37"/>
  <c r="K21" i="37"/>
  <c r="K26" i="37"/>
  <c r="K25" i="37"/>
  <c r="K29" i="37"/>
  <c r="K31" i="37"/>
  <c r="K33" i="37"/>
  <c r="O38" i="37"/>
  <c r="O42" i="37"/>
  <c r="O37" i="37"/>
  <c r="O6" i="37"/>
  <c r="O12" i="37"/>
  <c r="O11" i="37"/>
  <c r="O15" i="37"/>
  <c r="O21" i="37"/>
  <c r="O26" i="37"/>
  <c r="O25" i="37"/>
  <c r="O29" i="37"/>
  <c r="O31" i="37"/>
  <c r="O33" i="37"/>
  <c r="S38" i="37"/>
  <c r="S42" i="37"/>
  <c r="S6" i="37"/>
  <c r="S12" i="37"/>
  <c r="S11" i="37"/>
  <c r="S15" i="37"/>
  <c r="S21" i="37"/>
  <c r="S26" i="37"/>
  <c r="S25" i="37"/>
  <c r="S29" i="37"/>
  <c r="S31" i="37"/>
  <c r="S33" i="37"/>
  <c r="W51" i="37"/>
  <c r="W50" i="37"/>
  <c r="W49" i="37"/>
  <c r="W55" i="37"/>
  <c r="W64" i="37"/>
  <c r="W63" i="37"/>
  <c r="W62" i="37"/>
  <c r="W68" i="37"/>
  <c r="W67" i="37"/>
  <c r="W66" i="37"/>
  <c r="W38" i="37"/>
  <c r="W42" i="37"/>
  <c r="W6" i="37"/>
  <c r="W12" i="37"/>
  <c r="W11" i="37"/>
  <c r="W15" i="37"/>
  <c r="W21" i="37"/>
  <c r="W26" i="37"/>
  <c r="W25" i="37"/>
  <c r="W29" i="37"/>
  <c r="AA29" i="37"/>
  <c r="W31" i="37"/>
  <c r="W33" i="37"/>
  <c r="J38" i="37"/>
  <c r="J42" i="37"/>
  <c r="J37" i="37"/>
  <c r="J6" i="37"/>
  <c r="J12" i="37"/>
  <c r="J11" i="37"/>
  <c r="J15" i="37"/>
  <c r="J21" i="37"/>
  <c r="J26" i="37"/>
  <c r="J29" i="37"/>
  <c r="J31" i="37"/>
  <c r="J33" i="37"/>
  <c r="N38" i="37"/>
  <c r="N42" i="37"/>
  <c r="N37" i="37"/>
  <c r="N6" i="37"/>
  <c r="N12" i="37"/>
  <c r="N11" i="37"/>
  <c r="N15" i="37"/>
  <c r="N21" i="37"/>
  <c r="N26" i="37"/>
  <c r="N25" i="37"/>
  <c r="N29" i="37"/>
  <c r="N31" i="37"/>
  <c r="N33" i="37"/>
  <c r="R38" i="37"/>
  <c r="R42" i="37"/>
  <c r="R37" i="37"/>
  <c r="R6" i="37"/>
  <c r="R12" i="37"/>
  <c r="R11" i="37"/>
  <c r="R15" i="37"/>
  <c r="R10" i="37"/>
  <c r="R21" i="37"/>
  <c r="R9" i="37"/>
  <c r="R26" i="37"/>
  <c r="R25" i="37"/>
  <c r="R29" i="37"/>
  <c r="R31" i="37"/>
  <c r="R33" i="37"/>
  <c r="V38" i="37"/>
  <c r="V42" i="37"/>
  <c r="V6" i="37"/>
  <c r="V12" i="37"/>
  <c r="V11" i="37"/>
  <c r="V15" i="37"/>
  <c r="V21" i="37"/>
  <c r="V26" i="37"/>
  <c r="V25" i="37"/>
  <c r="V29" i="37"/>
  <c r="V31" i="37"/>
  <c r="V33" i="37"/>
  <c r="I38" i="37"/>
  <c r="I42" i="37"/>
  <c r="I6" i="37"/>
  <c r="I12" i="37"/>
  <c r="I11" i="37"/>
  <c r="I15" i="37"/>
  <c r="I21" i="37"/>
  <c r="I26" i="37"/>
  <c r="I29" i="37"/>
  <c r="I31" i="37"/>
  <c r="I33" i="37"/>
  <c r="M38" i="37"/>
  <c r="M42" i="37"/>
  <c r="M6" i="37"/>
  <c r="M12" i="37"/>
  <c r="M11" i="37"/>
  <c r="M15" i="37"/>
  <c r="M21" i="37"/>
  <c r="M26" i="37"/>
  <c r="M25" i="37"/>
  <c r="M29" i="37"/>
  <c r="M31" i="37"/>
  <c r="M33" i="37"/>
  <c r="U61" i="37"/>
  <c r="U38" i="37"/>
  <c r="U42" i="37"/>
  <c r="U37" i="37"/>
  <c r="U6" i="37"/>
  <c r="U12" i="37"/>
  <c r="U11" i="37"/>
  <c r="U15" i="37"/>
  <c r="U10" i="37"/>
  <c r="U21" i="37"/>
  <c r="U26" i="37"/>
  <c r="U25" i="37"/>
  <c r="U29" i="37"/>
  <c r="U31" i="37"/>
  <c r="U33" i="37"/>
  <c r="AB69" i="37"/>
  <c r="AA69" i="37"/>
  <c r="Z69" i="37"/>
  <c r="Y69" i="37"/>
  <c r="AA68" i="37"/>
  <c r="AB65" i="37"/>
  <c r="AA65" i="37"/>
  <c r="Z65" i="37"/>
  <c r="Y65" i="37"/>
  <c r="Y64" i="37"/>
  <c r="AB56" i="37"/>
  <c r="AA56" i="37"/>
  <c r="Z56" i="37"/>
  <c r="AB52" i="37"/>
  <c r="AA52" i="37"/>
  <c r="Z52" i="37"/>
  <c r="Y52" i="37"/>
  <c r="AB46" i="37"/>
  <c r="AA46" i="37"/>
  <c r="Z46" i="37"/>
  <c r="Y46" i="37"/>
  <c r="AB45" i="37"/>
  <c r="AA45" i="37"/>
  <c r="Z45" i="37"/>
  <c r="Y45" i="37"/>
  <c r="AB44" i="37"/>
  <c r="AA44" i="37"/>
  <c r="Z44" i="37"/>
  <c r="Y44" i="37"/>
  <c r="AB43" i="37"/>
  <c r="AA43" i="37"/>
  <c r="Z43" i="37"/>
  <c r="Y43" i="37"/>
  <c r="Z42" i="37"/>
  <c r="AB41" i="37"/>
  <c r="AA41" i="37"/>
  <c r="Z41" i="37"/>
  <c r="Y41" i="37"/>
  <c r="AB40" i="37"/>
  <c r="AA40" i="37"/>
  <c r="Z40" i="37"/>
  <c r="Y40" i="37"/>
  <c r="AB39" i="37"/>
  <c r="AA39" i="37"/>
  <c r="Z39" i="37"/>
  <c r="Y39" i="37"/>
  <c r="AB38" i="37"/>
  <c r="Z38" i="37"/>
  <c r="AB36" i="37"/>
  <c r="AA36" i="37"/>
  <c r="Z36" i="37"/>
  <c r="Y36" i="37"/>
  <c r="AB35" i="37"/>
  <c r="AA35" i="37"/>
  <c r="Z35" i="37"/>
  <c r="Y35" i="37"/>
  <c r="AB34" i="37"/>
  <c r="AA34" i="37"/>
  <c r="Z34" i="37"/>
  <c r="Y34" i="37"/>
  <c r="AB33" i="37"/>
  <c r="AA33" i="37"/>
  <c r="Z33" i="37"/>
  <c r="AB32" i="37"/>
  <c r="AA32" i="37"/>
  <c r="Z32" i="37"/>
  <c r="Y32" i="37"/>
  <c r="Z31" i="37"/>
  <c r="AB30" i="37"/>
  <c r="AA30" i="37"/>
  <c r="Z30" i="37"/>
  <c r="Y30" i="37"/>
  <c r="AB29" i="37"/>
  <c r="AB28" i="37"/>
  <c r="AA28" i="37"/>
  <c r="Z28" i="37"/>
  <c r="Y28" i="37"/>
  <c r="AB27" i="37"/>
  <c r="AA27" i="37"/>
  <c r="Z27" i="37"/>
  <c r="Y27" i="37"/>
  <c r="AA26" i="37"/>
  <c r="AB23" i="37"/>
  <c r="AA23" i="37"/>
  <c r="Z23" i="37"/>
  <c r="Y23" i="37"/>
  <c r="AB22" i="37"/>
  <c r="AA22" i="37"/>
  <c r="Z22" i="37"/>
  <c r="Y22" i="37"/>
  <c r="AB20" i="37"/>
  <c r="AA20" i="37"/>
  <c r="Z20" i="37"/>
  <c r="Y20" i="37"/>
  <c r="AB19" i="37"/>
  <c r="AA19" i="37"/>
  <c r="Z19" i="37"/>
  <c r="Y19" i="37"/>
  <c r="L18" i="37"/>
  <c r="L17" i="37"/>
  <c r="P18" i="37"/>
  <c r="T18" i="37"/>
  <c r="X18" i="37"/>
  <c r="AB18" i="37"/>
  <c r="K18" i="37"/>
  <c r="O18" i="37"/>
  <c r="S18" i="37"/>
  <c r="W18" i="37"/>
  <c r="AA18" i="37"/>
  <c r="W17" i="37"/>
  <c r="J18" i="37"/>
  <c r="N18" i="37"/>
  <c r="R18" i="37"/>
  <c r="V18" i="37"/>
  <c r="V17" i="37"/>
  <c r="I18" i="37"/>
  <c r="M18" i="37"/>
  <c r="Q18" i="37"/>
  <c r="Q17" i="37"/>
  <c r="U18" i="37"/>
  <c r="P17" i="37"/>
  <c r="T17" i="37"/>
  <c r="X17" i="37"/>
  <c r="K17" i="37"/>
  <c r="O17" i="37"/>
  <c r="S17" i="37"/>
  <c r="J17" i="37"/>
  <c r="N17" i="37"/>
  <c r="I17" i="37"/>
  <c r="U17" i="37"/>
  <c r="AB16" i="37"/>
  <c r="AA16" i="37"/>
  <c r="Z16" i="37"/>
  <c r="Y16" i="37"/>
  <c r="AB15" i="37"/>
  <c r="AA15" i="37"/>
  <c r="Z15" i="37"/>
  <c r="AB12" i="37"/>
  <c r="Z12" i="37"/>
  <c r="E4" i="29"/>
  <c r="A2" i="29"/>
  <c r="E4" i="28"/>
  <c r="A2" i="28"/>
  <c r="E4" i="27"/>
  <c r="A2" i="27"/>
  <c r="E4" i="26"/>
  <c r="A2" i="26"/>
  <c r="E4" i="25"/>
  <c r="A2" i="25"/>
  <c r="E4" i="24"/>
  <c r="A2" i="24"/>
  <c r="E4" i="23"/>
  <c r="A2" i="23"/>
  <c r="E36" i="22"/>
  <c r="E37" i="22"/>
  <c r="E38" i="22"/>
  <c r="E39" i="22"/>
  <c r="E40" i="22"/>
  <c r="E41" i="22"/>
  <c r="E4" i="22"/>
  <c r="A2" i="22"/>
  <c r="E4" i="21"/>
  <c r="A2" i="21"/>
  <c r="E4" i="20"/>
  <c r="A2" i="20"/>
  <c r="E4" i="18"/>
  <c r="A2" i="18"/>
  <c r="E4" i="17"/>
  <c r="A2" i="17"/>
  <c r="E4" i="16"/>
  <c r="A2" i="16"/>
  <c r="E4" i="15"/>
  <c r="A2" i="15"/>
  <c r="E4" i="14"/>
  <c r="A2" i="14"/>
  <c r="E4" i="13"/>
  <c r="A2" i="13"/>
  <c r="E4" i="12"/>
  <c r="A2" i="12"/>
  <c r="E4" i="11"/>
  <c r="A2" i="11"/>
  <c r="E4" i="10"/>
  <c r="A2" i="10"/>
  <c r="E4" i="9"/>
  <c r="A2" i="9"/>
  <c r="E4" i="8"/>
  <c r="A2" i="8"/>
  <c r="E4" i="6"/>
  <c r="A2" i="6"/>
  <c r="E4" i="5"/>
  <c r="A2" i="5"/>
  <c r="E4" i="4"/>
  <c r="A2" i="4"/>
  <c r="E4" i="3"/>
  <c r="A2" i="3"/>
  <c r="E4" i="2"/>
  <c r="A2" i="2"/>
  <c r="E4" i="1"/>
  <c r="A2" i="1"/>
  <c r="C4" i="19"/>
  <c r="A2" i="19"/>
  <c r="B4" i="34"/>
  <c r="D11" i="22"/>
  <c r="J11" i="19"/>
  <c r="N11" i="19"/>
  <c r="J10" i="19"/>
  <c r="N10" i="19"/>
  <c r="J9" i="19"/>
  <c r="N9" i="19"/>
  <c r="J8" i="19"/>
  <c r="N8" i="19"/>
  <c r="J7" i="19"/>
  <c r="N7" i="19"/>
  <c r="J6" i="19"/>
  <c r="N6" i="19"/>
  <c r="J32" i="19"/>
  <c r="N32" i="19"/>
  <c r="J31" i="19"/>
  <c r="N31" i="19"/>
  <c r="J30" i="19"/>
  <c r="N30" i="19"/>
  <c r="J29" i="19"/>
  <c r="N29" i="19"/>
  <c r="J28" i="19"/>
  <c r="N28" i="19"/>
  <c r="J27" i="19"/>
  <c r="N27" i="19"/>
  <c r="J26" i="19"/>
  <c r="N26" i="19"/>
  <c r="J25" i="19"/>
  <c r="N25" i="19"/>
  <c r="J24" i="19"/>
  <c r="N24" i="19"/>
  <c r="J23" i="19"/>
  <c r="N23" i="19"/>
  <c r="J22" i="19"/>
  <c r="N22" i="19"/>
  <c r="J21" i="19"/>
  <c r="N21" i="19"/>
  <c r="J20" i="19"/>
  <c r="N20" i="19"/>
  <c r="J19" i="19"/>
  <c r="N19" i="19"/>
  <c r="J18" i="19"/>
  <c r="N18" i="19"/>
  <c r="J17" i="19"/>
  <c r="N17" i="19"/>
  <c r="J16" i="19"/>
  <c r="N16" i="19"/>
  <c r="J15" i="19"/>
  <c r="N15" i="19"/>
  <c r="J14" i="19"/>
  <c r="N14" i="19"/>
  <c r="J13" i="19"/>
  <c r="N13" i="19"/>
  <c r="J12" i="19"/>
  <c r="N12" i="19"/>
  <c r="H6" i="19"/>
  <c r="I32" i="19"/>
  <c r="M32" i="19"/>
  <c r="I31" i="19"/>
  <c r="M31" i="19"/>
  <c r="I30" i="19"/>
  <c r="M30" i="19"/>
  <c r="I29" i="19"/>
  <c r="M29" i="19"/>
  <c r="I28" i="19"/>
  <c r="M28" i="19"/>
  <c r="I27" i="19"/>
  <c r="M27" i="19"/>
  <c r="I26" i="19"/>
  <c r="M26" i="19"/>
  <c r="I25" i="19"/>
  <c r="M25" i="19"/>
  <c r="I24" i="19"/>
  <c r="M24" i="19"/>
  <c r="I23" i="19"/>
  <c r="M23" i="19"/>
  <c r="I22" i="19"/>
  <c r="M22" i="19"/>
  <c r="I21" i="19"/>
  <c r="M21" i="19"/>
  <c r="I20" i="19"/>
  <c r="M20" i="19"/>
  <c r="I19" i="19"/>
  <c r="M19" i="19"/>
  <c r="I18" i="19"/>
  <c r="M18" i="19"/>
  <c r="I17" i="19"/>
  <c r="M17" i="19"/>
  <c r="I16" i="19"/>
  <c r="M16" i="19"/>
  <c r="I15" i="19"/>
  <c r="M15" i="19"/>
  <c r="I14" i="19"/>
  <c r="M14" i="19"/>
  <c r="I13" i="19"/>
  <c r="M13" i="19"/>
  <c r="I12" i="19"/>
  <c r="M12" i="19"/>
  <c r="I11" i="19"/>
  <c r="M11" i="19"/>
  <c r="I10" i="19"/>
  <c r="M10" i="19"/>
  <c r="I9" i="19"/>
  <c r="M9" i="19"/>
  <c r="I8" i="19"/>
  <c r="M8" i="19"/>
  <c r="I7" i="19"/>
  <c r="M7" i="19"/>
  <c r="H29" i="19"/>
  <c r="H15" i="19"/>
  <c r="H32" i="19"/>
  <c r="H31" i="19"/>
  <c r="H30" i="19"/>
  <c r="H28" i="19"/>
  <c r="H27" i="19"/>
  <c r="H26" i="19"/>
  <c r="H25" i="19"/>
  <c r="H24" i="19"/>
  <c r="H23" i="19"/>
  <c r="H22" i="19"/>
  <c r="H21" i="19"/>
  <c r="H20" i="19"/>
  <c r="H19" i="19"/>
  <c r="H18" i="19"/>
  <c r="H17" i="19"/>
  <c r="H16" i="19"/>
  <c r="H14" i="19"/>
  <c r="H13" i="19"/>
  <c r="H12" i="19"/>
  <c r="H11" i="19"/>
  <c r="H10" i="19"/>
  <c r="H9" i="19"/>
  <c r="H8" i="19"/>
  <c r="H7" i="19"/>
  <c r="D12" i="3"/>
  <c r="D11" i="3"/>
  <c r="F10" i="3"/>
  <c r="D12" i="4"/>
  <c r="D11" i="4"/>
  <c r="F10" i="4"/>
  <c r="D12" i="5"/>
  <c r="D11" i="5"/>
  <c r="F10" i="5"/>
  <c r="D12" i="6"/>
  <c r="D11" i="6"/>
  <c r="F10" i="6"/>
  <c r="D12" i="8"/>
  <c r="D11" i="8"/>
  <c r="F10" i="8"/>
  <c r="D12" i="9"/>
  <c r="D11" i="9"/>
  <c r="F10" i="9"/>
  <c r="D13" i="10"/>
  <c r="D12" i="10"/>
  <c r="F11" i="10"/>
  <c r="D12" i="11"/>
  <c r="D11" i="11"/>
  <c r="F10" i="11"/>
  <c r="D12" i="12"/>
  <c r="D11" i="12"/>
  <c r="F10" i="12"/>
  <c r="D12" i="13"/>
  <c r="D11" i="13"/>
  <c r="F10" i="13"/>
  <c r="D12" i="14"/>
  <c r="D11" i="14"/>
  <c r="F10" i="14"/>
  <c r="D12" i="15"/>
  <c r="D11" i="15"/>
  <c r="F10" i="15"/>
  <c r="D12" i="16"/>
  <c r="D11" i="16"/>
  <c r="F10" i="16"/>
  <c r="D12" i="17"/>
  <c r="D11" i="17"/>
  <c r="F10" i="17"/>
  <c r="D12" i="18"/>
  <c r="D11" i="18"/>
  <c r="F10" i="18"/>
  <c r="D12" i="20"/>
  <c r="D11" i="20"/>
  <c r="F10" i="20"/>
  <c r="D12" i="21"/>
  <c r="D11" i="21"/>
  <c r="F10" i="21"/>
  <c r="D12" i="22"/>
  <c r="F10" i="22"/>
  <c r="D12" i="23"/>
  <c r="D11" i="23"/>
  <c r="F10" i="23"/>
  <c r="D12" i="24"/>
  <c r="D11" i="24"/>
  <c r="F10" i="24"/>
  <c r="D12" i="25"/>
  <c r="D11" i="25"/>
  <c r="F10" i="25"/>
  <c r="D11" i="26"/>
  <c r="D10" i="26"/>
  <c r="F9" i="26"/>
  <c r="D12" i="27"/>
  <c r="D11" i="27"/>
  <c r="F10" i="27"/>
  <c r="D12" i="28"/>
  <c r="D11" i="28"/>
  <c r="F10" i="28"/>
  <c r="D12" i="29"/>
  <c r="D11" i="29"/>
  <c r="F10" i="29"/>
  <c r="D12" i="2"/>
  <c r="D11" i="2"/>
  <c r="F10" i="2"/>
  <c r="I6" i="19"/>
  <c r="M6" i="19"/>
  <c r="D12" i="1"/>
  <c r="D11" i="1"/>
  <c r="F10" i="1"/>
  <c r="D29" i="33"/>
  <c r="E81" i="27"/>
  <c r="F57" i="23"/>
  <c r="D56" i="23"/>
  <c r="D55" i="23"/>
  <c r="D54" i="23"/>
  <c r="D53" i="23"/>
  <c r="D52" i="23"/>
  <c r="D26" i="33"/>
  <c r="F122" i="24"/>
  <c r="D117" i="24"/>
  <c r="D118" i="24"/>
  <c r="D119" i="24"/>
  <c r="D120" i="24"/>
  <c r="D121" i="24"/>
  <c r="I23" i="21"/>
  <c r="D20" i="33"/>
  <c r="H30" i="17"/>
  <c r="H21" i="16"/>
  <c r="H22" i="16"/>
  <c r="G21" i="16"/>
  <c r="G22" i="16"/>
  <c r="F21" i="16"/>
  <c r="F22" i="16"/>
  <c r="E21" i="16"/>
  <c r="E22" i="16"/>
  <c r="D8" i="16"/>
  <c r="E99" i="34"/>
  <c r="Q19" i="14"/>
  <c r="L45" i="12"/>
  <c r="N17" i="12"/>
  <c r="N18" i="12"/>
  <c r="N19" i="12"/>
  <c r="N20" i="12"/>
  <c r="N21" i="12"/>
  <c r="M22" i="12"/>
  <c r="K28" i="12"/>
  <c r="K43" i="12"/>
  <c r="K27" i="12"/>
  <c r="K42" i="12"/>
  <c r="K26" i="12"/>
  <c r="K41" i="12"/>
  <c r="K29" i="12"/>
  <c r="K44" i="12"/>
  <c r="E20" i="12"/>
  <c r="I15" i="33"/>
  <c r="I25" i="12"/>
  <c r="M31" i="12"/>
  <c r="G15" i="33"/>
  <c r="E69" i="10"/>
  <c r="H58" i="10"/>
  <c r="G58" i="10"/>
  <c r="F58" i="10"/>
  <c r="E58" i="10"/>
  <c r="E46" i="10"/>
  <c r="E35" i="10"/>
  <c r="J18" i="11"/>
  <c r="H69" i="10"/>
  <c r="G69" i="10"/>
  <c r="F69" i="10"/>
  <c r="H94" i="10"/>
  <c r="H95" i="10"/>
  <c r="H96" i="10"/>
  <c r="G94" i="10"/>
  <c r="G95" i="10"/>
  <c r="G96" i="10"/>
  <c r="F94" i="10"/>
  <c r="F95" i="10"/>
  <c r="F96" i="10"/>
  <c r="H46" i="10"/>
  <c r="G46" i="10"/>
  <c r="F46" i="10"/>
  <c r="E95" i="10"/>
  <c r="E94" i="10"/>
  <c r="H35" i="10"/>
  <c r="G35" i="10"/>
  <c r="F35" i="10"/>
  <c r="D70" i="1"/>
  <c r="D88" i="1"/>
  <c r="E63" i="1"/>
  <c r="E81" i="1"/>
  <c r="G81" i="1"/>
  <c r="H81" i="1"/>
  <c r="I81" i="1"/>
  <c r="J81" i="1"/>
  <c r="G82" i="1"/>
  <c r="H82" i="1"/>
  <c r="I82" i="1"/>
  <c r="J82" i="1"/>
  <c r="G83" i="1"/>
  <c r="H83" i="1"/>
  <c r="I83" i="1"/>
  <c r="J83" i="1"/>
  <c r="D66" i="1"/>
  <c r="D84" i="1"/>
  <c r="G84" i="1"/>
  <c r="H84" i="1"/>
  <c r="I84" i="1"/>
  <c r="J84" i="1"/>
  <c r="G85" i="1"/>
  <c r="H85" i="1"/>
  <c r="I85" i="1"/>
  <c r="J85" i="1"/>
  <c r="F68" i="1"/>
  <c r="F86" i="1"/>
  <c r="G86" i="1"/>
  <c r="H86" i="1"/>
  <c r="I86" i="1"/>
  <c r="J86" i="1"/>
  <c r="G87" i="1"/>
  <c r="H87" i="1"/>
  <c r="I87" i="1"/>
  <c r="J87" i="1"/>
  <c r="G88" i="1"/>
  <c r="H88" i="1"/>
  <c r="I88" i="1"/>
  <c r="J88" i="1"/>
  <c r="F71" i="1"/>
  <c r="F89" i="1"/>
  <c r="G89" i="1"/>
  <c r="H89" i="1"/>
  <c r="I89" i="1"/>
  <c r="J89" i="1"/>
  <c r="G90" i="1"/>
  <c r="H90" i="1"/>
  <c r="I90" i="1"/>
  <c r="J90" i="1"/>
  <c r="G91" i="1"/>
  <c r="H91" i="1"/>
  <c r="I91" i="1"/>
  <c r="J91" i="1"/>
  <c r="E74" i="1"/>
  <c r="E92" i="1"/>
  <c r="G92" i="1"/>
  <c r="H92" i="1"/>
  <c r="I92" i="1"/>
  <c r="J92" i="1"/>
  <c r="G93" i="1"/>
  <c r="H93" i="1"/>
  <c r="I93" i="1"/>
  <c r="J93" i="1"/>
  <c r="D63" i="1"/>
  <c r="D81" i="1"/>
  <c r="F63" i="1"/>
  <c r="F81" i="1"/>
  <c r="D64" i="1"/>
  <c r="D82" i="1"/>
  <c r="E64" i="1"/>
  <c r="E82" i="1"/>
  <c r="F64" i="1"/>
  <c r="F82" i="1"/>
  <c r="D65" i="1"/>
  <c r="D83" i="1"/>
  <c r="E65" i="1"/>
  <c r="E83" i="1"/>
  <c r="F65" i="1"/>
  <c r="F83" i="1"/>
  <c r="E66" i="1"/>
  <c r="E84" i="1"/>
  <c r="F66" i="1"/>
  <c r="F84" i="1"/>
  <c r="D67" i="1"/>
  <c r="D85" i="1"/>
  <c r="E67" i="1"/>
  <c r="E85" i="1"/>
  <c r="F67" i="1"/>
  <c r="F85" i="1"/>
  <c r="D68" i="1"/>
  <c r="D86" i="1"/>
  <c r="E68" i="1"/>
  <c r="E86" i="1"/>
  <c r="D69" i="1"/>
  <c r="D87" i="1"/>
  <c r="E69" i="1"/>
  <c r="E87" i="1"/>
  <c r="F69" i="1"/>
  <c r="F87" i="1"/>
  <c r="E70" i="1"/>
  <c r="E88" i="1"/>
  <c r="F70" i="1"/>
  <c r="F88" i="1"/>
  <c r="D71" i="1"/>
  <c r="D89" i="1"/>
  <c r="E71" i="1"/>
  <c r="E89" i="1"/>
  <c r="D72" i="1"/>
  <c r="D90" i="1"/>
  <c r="E72" i="1"/>
  <c r="E90" i="1"/>
  <c r="F72" i="1"/>
  <c r="F90" i="1"/>
  <c r="D73" i="1"/>
  <c r="D91" i="1"/>
  <c r="E73" i="1"/>
  <c r="E91" i="1"/>
  <c r="F73" i="1"/>
  <c r="F91" i="1"/>
  <c r="D74" i="1"/>
  <c r="D92" i="1"/>
  <c r="F74" i="1"/>
  <c r="F92" i="1"/>
  <c r="D75" i="1"/>
  <c r="D93" i="1"/>
  <c r="E75" i="1"/>
  <c r="E93" i="1"/>
  <c r="F75" i="1"/>
  <c r="F93" i="1"/>
  <c r="D62" i="1"/>
  <c r="D80" i="1"/>
  <c r="D15" i="33"/>
  <c r="E15" i="33"/>
  <c r="F15" i="33"/>
  <c r="G30" i="12"/>
  <c r="I95" i="10"/>
  <c r="F44" i="20"/>
  <c r="F43" i="20"/>
  <c r="F42" i="20"/>
  <c r="F41" i="20"/>
  <c r="F40" i="20"/>
  <c r="F39" i="20"/>
  <c r="E43" i="20"/>
  <c r="E42" i="20"/>
  <c r="E41" i="20"/>
  <c r="E40" i="20"/>
  <c r="E39" i="20"/>
  <c r="E44" i="20"/>
  <c r="I18" i="20"/>
  <c r="E61" i="21"/>
  <c r="E60" i="21"/>
  <c r="E55" i="21"/>
  <c r="E54" i="21"/>
  <c r="E47" i="21"/>
  <c r="E46" i="21"/>
  <c r="G62" i="21"/>
  <c r="H62" i="21"/>
  <c r="I62" i="21"/>
  <c r="F36" i="22"/>
  <c r="G41" i="29"/>
  <c r="G40" i="29"/>
  <c r="G39" i="29"/>
  <c r="G38" i="29"/>
  <c r="G37" i="29"/>
  <c r="G36" i="29"/>
  <c r="G41" i="22"/>
  <c r="G40" i="22"/>
  <c r="G39" i="22"/>
  <c r="G38" i="22"/>
  <c r="G37" i="22"/>
  <c r="G36" i="22"/>
  <c r="F41" i="22"/>
  <c r="F40" i="22"/>
  <c r="F39" i="22"/>
  <c r="F38" i="22"/>
  <c r="F37" i="22"/>
  <c r="F37" i="29"/>
  <c r="F36" i="29"/>
  <c r="F27" i="28"/>
  <c r="E27" i="28"/>
  <c r="E21" i="28"/>
  <c r="G21" i="28"/>
  <c r="F21" i="28"/>
  <c r="J20" i="27"/>
  <c r="E24" i="27"/>
  <c r="I20" i="27"/>
  <c r="E23" i="27"/>
  <c r="F41" i="29"/>
  <c r="F40" i="29"/>
  <c r="F39" i="29"/>
  <c r="E41" i="29"/>
  <c r="E40" i="29"/>
  <c r="E39" i="29"/>
  <c r="E37" i="29"/>
  <c r="E36" i="29"/>
  <c r="J46" i="21"/>
  <c r="H20" i="20"/>
  <c r="G20" i="20"/>
  <c r="F20" i="20"/>
  <c r="H22" i="18"/>
  <c r="G22" i="18"/>
  <c r="F22" i="18"/>
  <c r="C22" i="19"/>
  <c r="L22" i="19"/>
  <c r="I21" i="15"/>
  <c r="H21" i="15"/>
  <c r="F21" i="15"/>
  <c r="E21" i="15"/>
  <c r="P22" i="14"/>
  <c r="O22" i="14"/>
  <c r="N22" i="14"/>
  <c r="M22" i="14"/>
  <c r="L22" i="14"/>
  <c r="K22" i="14"/>
  <c r="J22" i="14"/>
  <c r="I22" i="14"/>
  <c r="H22" i="14"/>
  <c r="G22" i="14"/>
  <c r="F22" i="14"/>
  <c r="E22" i="14"/>
  <c r="E20" i="13"/>
  <c r="F20" i="13"/>
  <c r="I20" i="11"/>
  <c r="H20" i="11"/>
  <c r="G20" i="11"/>
  <c r="C15" i="19"/>
  <c r="L15" i="19"/>
  <c r="E20" i="11"/>
  <c r="H19" i="9"/>
  <c r="G19" i="9"/>
  <c r="F19" i="9"/>
  <c r="E19" i="9"/>
  <c r="D8" i="9"/>
  <c r="C13" i="19"/>
  <c r="L13" i="19"/>
  <c r="H19" i="8"/>
  <c r="G19" i="8"/>
  <c r="F19" i="8"/>
  <c r="H22" i="5"/>
  <c r="G22" i="5"/>
  <c r="F22" i="5"/>
  <c r="C10" i="19"/>
  <c r="L10" i="19"/>
  <c r="H23" i="4"/>
  <c r="G23" i="4"/>
  <c r="F23" i="4"/>
  <c r="C9" i="19"/>
  <c r="L9" i="19"/>
  <c r="H22" i="3"/>
  <c r="G22" i="3"/>
  <c r="F22" i="3"/>
  <c r="C8" i="19"/>
  <c r="L8" i="19"/>
  <c r="H23" i="2"/>
  <c r="G23" i="2"/>
  <c r="F23" i="2"/>
  <c r="H40" i="13"/>
  <c r="H30" i="12"/>
  <c r="E30" i="12"/>
  <c r="I52" i="10"/>
  <c r="C7" i="19"/>
  <c r="L7" i="19"/>
  <c r="E42" i="29"/>
  <c r="D8" i="29"/>
  <c r="F30" i="12"/>
  <c r="D24" i="33"/>
  <c r="D42" i="22"/>
  <c r="D23" i="33"/>
  <c r="H40" i="21"/>
  <c r="D22" i="33"/>
  <c r="D45" i="20"/>
  <c r="D5" i="33"/>
  <c r="D100" i="1"/>
  <c r="I17" i="29"/>
  <c r="D31" i="33"/>
  <c r="D42" i="29"/>
  <c r="H26" i="6"/>
  <c r="G26" i="6"/>
  <c r="G24" i="6"/>
  <c r="G25" i="6"/>
  <c r="G27" i="6"/>
  <c r="F26" i="6"/>
  <c r="H25" i="6"/>
  <c r="F25" i="6"/>
  <c r="H24" i="6"/>
  <c r="F24" i="6"/>
  <c r="J80" i="1"/>
  <c r="I80" i="1"/>
  <c r="H80" i="1"/>
  <c r="G80" i="1"/>
  <c r="H27" i="6"/>
  <c r="F62" i="1"/>
  <c r="F80" i="1"/>
  <c r="H65" i="27"/>
  <c r="H43" i="27"/>
  <c r="G46" i="27"/>
  <c r="G47" i="27"/>
  <c r="F46" i="27"/>
  <c r="F47" i="27"/>
  <c r="E46" i="27"/>
  <c r="E47" i="27"/>
  <c r="E68" i="27"/>
  <c r="E69" i="27"/>
  <c r="F68" i="27"/>
  <c r="F69" i="27"/>
  <c r="H69" i="27"/>
  <c r="H70" i="27"/>
  <c r="E74" i="27"/>
  <c r="N59" i="27"/>
  <c r="N60" i="27"/>
  <c r="M59" i="27"/>
  <c r="M60" i="27"/>
  <c r="J59" i="27"/>
  <c r="J60" i="27"/>
  <c r="I59" i="27"/>
  <c r="I60" i="27"/>
  <c r="H59" i="27"/>
  <c r="H60" i="27"/>
  <c r="G59" i="27"/>
  <c r="G60" i="27"/>
  <c r="F59" i="27"/>
  <c r="F60" i="27"/>
  <c r="E59" i="27"/>
  <c r="E60" i="27"/>
  <c r="M37" i="27"/>
  <c r="M38" i="27"/>
  <c r="J37" i="27"/>
  <c r="J38" i="27"/>
  <c r="I37" i="27"/>
  <c r="I38" i="27"/>
  <c r="H37" i="27"/>
  <c r="H38" i="27"/>
  <c r="G37" i="27"/>
  <c r="G38" i="27"/>
  <c r="F37" i="27"/>
  <c r="F38" i="27"/>
  <c r="E37" i="27"/>
  <c r="E38" i="27"/>
  <c r="G68" i="27"/>
  <c r="G69" i="27"/>
  <c r="H67" i="27"/>
  <c r="H66" i="27"/>
  <c r="H45" i="27"/>
  <c r="H44" i="27"/>
  <c r="H17" i="26"/>
  <c r="G17" i="26"/>
  <c r="F17" i="26"/>
  <c r="C29" i="19"/>
  <c r="L29" i="19"/>
  <c r="H21" i="25"/>
  <c r="G21" i="25"/>
  <c r="F21" i="25"/>
  <c r="H114" i="24"/>
  <c r="G114" i="24"/>
  <c r="F114" i="24"/>
  <c r="H101" i="24"/>
  <c r="G101" i="24"/>
  <c r="F101" i="24"/>
  <c r="E101" i="24"/>
  <c r="I100" i="24"/>
  <c r="I99" i="24"/>
  <c r="I101" i="24"/>
  <c r="H94" i="24"/>
  <c r="G94" i="24"/>
  <c r="F94" i="24"/>
  <c r="H83" i="24"/>
  <c r="G83" i="24"/>
  <c r="F83" i="24"/>
  <c r="E83" i="24"/>
  <c r="H76" i="24"/>
  <c r="G76" i="24"/>
  <c r="F76" i="24"/>
  <c r="H62" i="24"/>
  <c r="G62" i="24"/>
  <c r="F62" i="24"/>
  <c r="E62" i="24"/>
  <c r="H55" i="24"/>
  <c r="G55" i="24"/>
  <c r="F55" i="24"/>
  <c r="H41" i="24"/>
  <c r="G41" i="24"/>
  <c r="E41" i="24"/>
  <c r="F41" i="24"/>
  <c r="H24" i="24"/>
  <c r="G24" i="24"/>
  <c r="F24" i="24"/>
  <c r="H49" i="23"/>
  <c r="G49" i="23"/>
  <c r="F49" i="23"/>
  <c r="H42" i="23"/>
  <c r="G42" i="23"/>
  <c r="F42" i="23"/>
  <c r="H35" i="23"/>
  <c r="G35" i="23"/>
  <c r="F35" i="23"/>
  <c r="H28" i="23"/>
  <c r="G28" i="23"/>
  <c r="F28" i="23"/>
  <c r="H21" i="23"/>
  <c r="G21" i="23"/>
  <c r="F21" i="23"/>
  <c r="E21" i="23"/>
  <c r="E57" i="23"/>
  <c r="J30" i="22"/>
  <c r="K61" i="21"/>
  <c r="J61" i="21"/>
  <c r="K60" i="21"/>
  <c r="J60" i="21"/>
  <c r="K55" i="21"/>
  <c r="J55" i="21"/>
  <c r="K54" i="21"/>
  <c r="J54" i="21"/>
  <c r="K53" i="21"/>
  <c r="J53" i="21"/>
  <c r="K47" i="21"/>
  <c r="J47" i="21"/>
  <c r="K46" i="21"/>
  <c r="G33" i="20"/>
  <c r="C21" i="19"/>
  <c r="L21" i="19"/>
  <c r="J18" i="15"/>
  <c r="G18" i="15"/>
  <c r="K18" i="15"/>
  <c r="G17" i="13"/>
  <c r="I22" i="4"/>
  <c r="I21" i="4"/>
  <c r="E62" i="1"/>
  <c r="E80" i="1"/>
  <c r="I51" i="6"/>
  <c r="H51" i="6"/>
  <c r="G51" i="6"/>
  <c r="F51" i="6"/>
  <c r="J37" i="9"/>
  <c r="I37" i="9"/>
  <c r="H37" i="9"/>
  <c r="G37" i="9"/>
  <c r="F37" i="9"/>
  <c r="G23" i="10"/>
  <c r="G22" i="10"/>
  <c r="G21" i="10"/>
  <c r="G20" i="10"/>
  <c r="G19" i="10"/>
  <c r="K40" i="13"/>
  <c r="J40" i="13"/>
  <c r="I40" i="13"/>
  <c r="K40" i="14"/>
  <c r="J40" i="14"/>
  <c r="I40" i="14"/>
  <c r="H40" i="14"/>
  <c r="K37" i="15"/>
  <c r="J37" i="15"/>
  <c r="H37" i="15"/>
  <c r="I37" i="15"/>
  <c r="F33" i="16"/>
  <c r="J33" i="16"/>
  <c r="I33" i="16"/>
  <c r="H33" i="16"/>
  <c r="G33" i="16"/>
  <c r="J33" i="20"/>
  <c r="I33" i="20"/>
  <c r="H33" i="20"/>
  <c r="K30" i="22"/>
  <c r="I30" i="22"/>
  <c r="I19" i="22"/>
  <c r="H30" i="22"/>
  <c r="I18" i="22"/>
  <c r="J30" i="29"/>
  <c r="I30" i="29"/>
  <c r="I19" i="29"/>
  <c r="I18" i="29"/>
  <c r="I20" i="25"/>
  <c r="I19" i="25"/>
  <c r="I18" i="25"/>
  <c r="I113" i="24"/>
  <c r="I112" i="24"/>
  <c r="I93" i="24"/>
  <c r="I92" i="24"/>
  <c r="I94" i="24"/>
  <c r="I82" i="24"/>
  <c r="I81" i="24"/>
  <c r="I83" i="24"/>
  <c r="I75" i="24"/>
  <c r="I74" i="24"/>
  <c r="I61" i="24"/>
  <c r="I60" i="24"/>
  <c r="I54" i="24"/>
  <c r="I53" i="24"/>
  <c r="I23" i="24"/>
  <c r="I22" i="24"/>
  <c r="I48" i="23"/>
  <c r="I47" i="23"/>
  <c r="I41" i="23"/>
  <c r="I40" i="23"/>
  <c r="I34" i="23"/>
  <c r="I33" i="23"/>
  <c r="I27" i="23"/>
  <c r="I26" i="23"/>
  <c r="I28" i="23"/>
  <c r="I20" i="23"/>
  <c r="I19" i="23"/>
  <c r="I17" i="22"/>
  <c r="I18" i="21"/>
  <c r="I19" i="20"/>
  <c r="I21" i="18"/>
  <c r="I20" i="18"/>
  <c r="I22" i="18"/>
  <c r="J19" i="11"/>
  <c r="I63" i="10"/>
  <c r="I40" i="10"/>
  <c r="I29" i="10"/>
  <c r="I22" i="2"/>
  <c r="I21" i="2"/>
  <c r="J20" i="11"/>
  <c r="I23" i="4"/>
  <c r="K62" i="21"/>
  <c r="I49" i="23"/>
  <c r="I35" i="23"/>
  <c r="I76" i="24"/>
  <c r="I62" i="24"/>
  <c r="I55" i="24"/>
  <c r="I23" i="2"/>
  <c r="H98" i="1"/>
  <c r="C6" i="19"/>
  <c r="L6" i="19"/>
  <c r="I21" i="25"/>
  <c r="I42" i="23"/>
  <c r="I21" i="23"/>
  <c r="F45" i="20"/>
  <c r="E45" i="20"/>
  <c r="I20" i="20"/>
  <c r="C23" i="19"/>
  <c r="L23" i="19"/>
  <c r="J62" i="21"/>
  <c r="E23" i="33"/>
  <c r="I40" i="21"/>
  <c r="D8" i="21"/>
  <c r="C24" i="19"/>
  <c r="L24" i="19"/>
  <c r="C20" i="19"/>
  <c r="L20" i="19"/>
  <c r="C17" i="19"/>
  <c r="L17" i="19"/>
  <c r="I94" i="10"/>
  <c r="I96" i="10"/>
  <c r="G24" i="10"/>
  <c r="AA64" i="37"/>
  <c r="V48" i="37"/>
  <c r="Y63" i="37"/>
  <c r="Y31" i="37"/>
  <c r="W10" i="37"/>
  <c r="W9" i="37"/>
  <c r="AA21" i="37"/>
  <c r="AB67" i="37"/>
  <c r="Z29" i="37"/>
  <c r="Z6" i="37"/>
  <c r="X24" i="37"/>
  <c r="M24" i="37"/>
  <c r="V10" i="37"/>
  <c r="Z67" i="37"/>
  <c r="AA31" i="37"/>
  <c r="AA66" i="37"/>
  <c r="AA67" i="37"/>
  <c r="Y33" i="37"/>
  <c r="AA63" i="37"/>
  <c r="X61" i="37"/>
  <c r="AB21" i="37"/>
  <c r="AB31" i="37"/>
  <c r="Y55" i="37"/>
  <c r="Y54" i="37"/>
  <c r="U48" i="37"/>
  <c r="U47" i="37"/>
  <c r="U9" i="37"/>
  <c r="U24" i="37"/>
  <c r="U4" i="37"/>
  <c r="U125" i="37"/>
  <c r="Z51" i="37"/>
  <c r="Z50" i="37"/>
  <c r="P24" i="37"/>
  <c r="R24" i="37"/>
  <c r="K24" i="37"/>
  <c r="K10" i="37"/>
  <c r="K9" i="37"/>
  <c r="K4" i="37"/>
  <c r="T24" i="37"/>
  <c r="V24" i="37"/>
  <c r="Z21" i="37"/>
  <c r="M10" i="37"/>
  <c r="M9" i="37"/>
  <c r="M4" i="37"/>
  <c r="O10" i="37"/>
  <c r="O9" i="37"/>
  <c r="P10" i="37"/>
  <c r="L10" i="37"/>
  <c r="L9" i="37"/>
  <c r="AA6" i="37"/>
  <c r="AB6" i="37"/>
  <c r="S10" i="37"/>
  <c r="AA11" i="37"/>
  <c r="R4" i="37"/>
  <c r="AB11" i="37"/>
  <c r="E25" i="27"/>
  <c r="E79" i="27"/>
  <c r="C12" i="19"/>
  <c r="L12" i="19"/>
  <c r="E30" i="28"/>
  <c r="D8" i="28"/>
  <c r="G99" i="1"/>
  <c r="J98" i="1"/>
  <c r="J97" i="1"/>
  <c r="J99" i="1"/>
  <c r="H99" i="1"/>
  <c r="I99" i="1"/>
  <c r="H97" i="1"/>
  <c r="G97" i="1"/>
  <c r="I97" i="1"/>
  <c r="L24" i="37"/>
  <c r="AB24" i="37"/>
  <c r="AB25" i="37"/>
  <c r="I24" i="24"/>
  <c r="G42" i="29"/>
  <c r="F42" i="22"/>
  <c r="D8" i="22"/>
  <c r="C25" i="19"/>
  <c r="L25" i="19"/>
  <c r="G21" i="15"/>
  <c r="G98" i="1"/>
  <c r="C28" i="19"/>
  <c r="L28" i="19"/>
  <c r="C27" i="19"/>
  <c r="L27" i="19"/>
  <c r="H47" i="27"/>
  <c r="H48" i="27"/>
  <c r="E73" i="27"/>
  <c r="E75" i="27"/>
  <c r="E80" i="27"/>
  <c r="E29" i="33"/>
  <c r="F81" i="27"/>
  <c r="D8" i="27"/>
  <c r="F27" i="6"/>
  <c r="E96" i="10"/>
  <c r="D9" i="10"/>
  <c r="J21" i="15"/>
  <c r="F24" i="33"/>
  <c r="G42" i="22"/>
  <c r="E24" i="33"/>
  <c r="I114" i="24"/>
  <c r="I98" i="1"/>
  <c r="F42" i="29"/>
  <c r="C16" i="19"/>
  <c r="L16" i="19"/>
  <c r="M45" i="12"/>
  <c r="M32" i="12"/>
  <c r="E42" i="22"/>
  <c r="Y68" i="37"/>
  <c r="X37" i="37"/>
  <c r="AB37" i="37"/>
  <c r="AB42" i="37"/>
  <c r="X50" i="37"/>
  <c r="X49" i="37"/>
  <c r="AB51" i="37"/>
  <c r="AB50" i="37"/>
  <c r="P9" i="37"/>
  <c r="P4" i="37"/>
  <c r="AB64" i="37"/>
  <c r="D8" i="23"/>
  <c r="AA17" i="37"/>
  <c r="AA62" i="37"/>
  <c r="AA51" i="37"/>
  <c r="AA50" i="37"/>
  <c r="O24" i="37"/>
  <c r="AA25" i="37"/>
  <c r="AB26" i="37"/>
  <c r="Y6" i="37"/>
  <c r="Z55" i="37"/>
  <c r="Z54" i="37"/>
  <c r="Z18" i="37"/>
  <c r="R17" i="37"/>
  <c r="Z17" i="37"/>
  <c r="AB17" i="37"/>
  <c r="Y29" i="37"/>
  <c r="M37" i="37"/>
  <c r="Y38" i="37"/>
  <c r="Y42" i="37"/>
  <c r="I37" i="37"/>
  <c r="J10" i="37"/>
  <c r="J9" i="37"/>
  <c r="Z11" i="37"/>
  <c r="S37" i="37"/>
  <c r="AA42" i="37"/>
  <c r="Y18" i="37"/>
  <c r="M17" i="37"/>
  <c r="Y17" i="37"/>
  <c r="I25" i="37"/>
  <c r="Y26" i="37"/>
  <c r="I10" i="37"/>
  <c r="I9" i="37"/>
  <c r="Y11" i="37"/>
  <c r="V9" i="37"/>
  <c r="V4" i="37"/>
  <c r="Z64" i="37"/>
  <c r="V37" i="37"/>
  <c r="Z37" i="37"/>
  <c r="J25" i="37"/>
  <c r="Z26" i="37"/>
  <c r="W37" i="37"/>
  <c r="AA38" i="37"/>
  <c r="W54" i="37"/>
  <c r="W53" i="37"/>
  <c r="AA53" i="37"/>
  <c r="AA55" i="37"/>
  <c r="AA54" i="37"/>
  <c r="Y12" i="37"/>
  <c r="M125" i="37"/>
  <c r="V61" i="37"/>
  <c r="N10" i="37"/>
  <c r="N9" i="37"/>
  <c r="AB66" i="37"/>
  <c r="AB53" i="37"/>
  <c r="AB55" i="37"/>
  <c r="AB54" i="37"/>
  <c r="AA12" i="37"/>
  <c r="AB68" i="37"/>
  <c r="Y21" i="37"/>
  <c r="Y15" i="37"/>
  <c r="Y51" i="37"/>
  <c r="Y50" i="37"/>
  <c r="N24" i="37"/>
  <c r="W24" i="37"/>
  <c r="S24" i="37"/>
  <c r="W61" i="37"/>
  <c r="X4" i="37"/>
  <c r="T10" i="37"/>
  <c r="T9" i="37"/>
  <c r="T4" i="37"/>
  <c r="Z68" i="37"/>
  <c r="C30" i="19"/>
  <c r="L30" i="19"/>
  <c r="D31" i="34"/>
  <c r="C31" i="19"/>
  <c r="L31" i="19"/>
  <c r="D17" i="34"/>
  <c r="C26" i="19"/>
  <c r="L26" i="19"/>
  <c r="E178" i="34"/>
  <c r="E177" i="34"/>
  <c r="C32" i="19"/>
  <c r="L32" i="19"/>
  <c r="I176" i="34"/>
  <c r="D176" i="34"/>
  <c r="E176" i="34"/>
  <c r="D132" i="34"/>
  <c r="C18" i="19"/>
  <c r="L18" i="19"/>
  <c r="E70" i="34"/>
  <c r="E67" i="34"/>
  <c r="C11" i="19"/>
  <c r="L11" i="19"/>
  <c r="D46" i="34"/>
  <c r="I46" i="34"/>
  <c r="C14" i="19"/>
  <c r="L14" i="19"/>
  <c r="D69" i="34"/>
  <c r="AA61" i="37"/>
  <c r="V47" i="37"/>
  <c r="V125" i="37"/>
  <c r="W4" i="37"/>
  <c r="Z63" i="37"/>
  <c r="N4" i="37"/>
  <c r="N125" i="37"/>
  <c r="AB63" i="37"/>
  <c r="Y67" i="37"/>
  <c r="T125" i="37"/>
  <c r="P125" i="37"/>
  <c r="AA37" i="37"/>
  <c r="R125" i="37"/>
  <c r="AA49" i="37"/>
  <c r="W48" i="37"/>
  <c r="S9" i="37"/>
  <c r="AA9" i="37"/>
  <c r="AA10" i="37"/>
  <c r="F5" i="33"/>
  <c r="H100" i="1"/>
  <c r="H5" i="33"/>
  <c r="J100" i="1"/>
  <c r="AB9" i="37"/>
  <c r="L4" i="37"/>
  <c r="AB4" i="37"/>
  <c r="K125" i="37"/>
  <c r="AA48" i="37"/>
  <c r="AA47" i="37"/>
  <c r="AB10" i="37"/>
  <c r="X48" i="37"/>
  <c r="AB49" i="37"/>
  <c r="G5" i="33"/>
  <c r="I100" i="1"/>
  <c r="I24" i="37"/>
  <c r="Y24" i="37"/>
  <c r="Y25" i="37"/>
  <c r="Z61" i="37"/>
  <c r="Y37" i="37"/>
  <c r="AA24" i="37"/>
  <c r="AB61" i="37"/>
  <c r="AB62" i="37"/>
  <c r="Y10" i="37"/>
  <c r="Z10" i="37"/>
  <c r="J24" i="37"/>
  <c r="Z24" i="37"/>
  <c r="Z25" i="37"/>
  <c r="O4" i="37"/>
  <c r="O125" i="37"/>
  <c r="Z48" i="37"/>
  <c r="Z47" i="37"/>
  <c r="E5" i="33"/>
  <c r="G100" i="1"/>
  <c r="I31" i="34"/>
  <c r="J31" i="34"/>
  <c r="J18" i="34"/>
  <c r="E31" i="34"/>
  <c r="E18" i="34"/>
  <c r="E17" i="34"/>
  <c r="E8" i="34"/>
  <c r="I17" i="34"/>
  <c r="J17" i="34"/>
  <c r="J8" i="34"/>
  <c r="J161" i="34"/>
  <c r="J176" i="34"/>
  <c r="E115" i="34"/>
  <c r="E114" i="34"/>
  <c r="I132" i="34"/>
  <c r="J132" i="34"/>
  <c r="J115" i="34"/>
  <c r="J114" i="34"/>
  <c r="C19" i="19"/>
  <c r="L19" i="19"/>
  <c r="W47" i="37"/>
  <c r="W125" i="37"/>
  <c r="X47" i="37"/>
  <c r="X125" i="37"/>
  <c r="AB48" i="37"/>
  <c r="AB47" i="37"/>
  <c r="L125" i="37"/>
  <c r="S4" i="37"/>
  <c r="AA4" i="37"/>
  <c r="Y48" i="37"/>
  <c r="Y9" i="37"/>
  <c r="I4" i="37"/>
  <c r="Y4" i="37"/>
  <c r="Z9" i="37"/>
  <c r="J4" i="37"/>
  <c r="Z4" i="37"/>
  <c r="J7" i="34"/>
  <c r="E7" i="34"/>
  <c r="E91" i="34"/>
  <c r="E66" i="34"/>
  <c r="E202" i="34"/>
  <c r="AB125" i="37"/>
  <c r="J125" i="37"/>
  <c r="Z125" i="37"/>
  <c r="S125" i="37"/>
  <c r="AA125" i="37"/>
  <c r="I125" i="37"/>
  <c r="Y125" i="37"/>
  <c r="Y61" i="37"/>
  <c r="Y47" i="37"/>
  <c r="J145" i="34"/>
  <c r="J202" i="34"/>
</calcChain>
</file>

<file path=xl/comments1.xml><?xml version="1.0" encoding="utf-8"?>
<comments xmlns="http://schemas.openxmlformats.org/spreadsheetml/2006/main">
  <authors>
    <author>Preferred Customer</author>
  </authors>
  <commentList>
    <comment ref="A53"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67"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86"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91"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97"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List>
</comments>
</file>

<file path=xl/sharedStrings.xml><?xml version="1.0" encoding="utf-8"?>
<sst xmlns="http://schemas.openxmlformats.org/spreadsheetml/2006/main" count="7290" uniqueCount="2368">
  <si>
    <r>
      <t>Porcentaje de avance en la formulación y/o ajuste de los Planes de Ordenación y Manejo de Cuencas (POMCAS), Planes de Manejo de Acuíferos (PMA) y Planes de Manejo de Microcuencas (PMM</t>
    </r>
    <r>
      <rPr>
        <b/>
        <sz val="9"/>
        <color rgb="FF000000"/>
        <rFont val="Calibri"/>
        <family val="2"/>
        <scheme val="minor"/>
      </rPr>
      <t>)</t>
    </r>
  </si>
  <si>
    <t>(Hoja metodológica versión 1,00)</t>
  </si>
  <si>
    <t>Metodología de cálculo</t>
  </si>
  <si>
    <t>Para su cálculo, se diligencia la siguiente información:</t>
  </si>
  <si>
    <t>Número de cuencas objeto de POMCA en la jurisdicción de la CAR según la zonificación hidrográfica:</t>
  </si>
  <si>
    <t>Número de cuencas objeto de POMCA priorizadas para el cuatrienio en la jurisdicción de la CAR:</t>
  </si>
  <si>
    <t>Datos generales de los POMCAS:</t>
  </si>
  <si>
    <t>Cuencas, acuíferos y microcuencas objeto de planes en la jurisdicción de la CAR</t>
  </si>
  <si>
    <t>Tipo de Plan (a)</t>
  </si>
  <si>
    <t>Código (b)</t>
  </si>
  <si>
    <t>Nombre de Cuenca, Microcuenca, Acuífero</t>
  </si>
  <si>
    <t>POMCA</t>
  </si>
  <si>
    <t>PMA</t>
  </si>
  <si>
    <t>PMM</t>
  </si>
  <si>
    <t>Utilice tantas líneas cuantas sean necesarias.</t>
  </si>
  <si>
    <r>
      <t>(a)</t>
    </r>
    <r>
      <rPr>
        <sz val="7"/>
        <color rgb="FF000000"/>
        <rFont val="Times New Roman"/>
        <family val="1"/>
      </rPr>
      <t xml:space="preserve">     </t>
    </r>
    <r>
      <rPr>
        <sz val="9"/>
        <color rgb="FF000000"/>
        <rFont val="Calibri"/>
        <family val="2"/>
      </rPr>
      <t>POMCA, PMA, PMM</t>
    </r>
  </si>
  <si>
    <r>
      <t>(b)</t>
    </r>
    <r>
      <rPr>
        <sz val="7"/>
        <color rgb="FF000000"/>
        <rFont val="Times New Roman"/>
        <family val="1"/>
      </rPr>
      <t xml:space="preserve">     </t>
    </r>
    <r>
      <rPr>
        <sz val="9"/>
        <color rgb="FF000000"/>
        <rFont val="Calibri"/>
        <family val="2"/>
      </rPr>
      <t>Si aplica</t>
    </r>
  </si>
  <si>
    <r>
      <t>(c)</t>
    </r>
    <r>
      <rPr>
        <sz val="7"/>
        <color rgb="FF000000"/>
        <rFont val="Times New Roman"/>
        <family val="1"/>
      </rPr>
      <t xml:space="preserve">     </t>
    </r>
    <r>
      <rPr>
        <sz val="9"/>
        <color rgb="FF000000"/>
        <rFont val="Calibri"/>
        <family val="2"/>
      </rPr>
      <t>Procesos formales previos, En Fase de Aprestamiento, Diagnóstico, En Fase de Prospectiva y Zonificación Ambiental, en Fase de Formulación y Aprobado. Si está aprobado, escriba el número del acto administrativo.</t>
    </r>
  </si>
  <si>
    <t>Meta anual de avance (%) en la formulación de cada plan</t>
  </si>
  <si>
    <t>N</t>
  </si>
  <si>
    <t>Año 1</t>
  </si>
  <si>
    <t>Año 2</t>
  </si>
  <si>
    <t>Año 3</t>
  </si>
  <si>
    <t>Año 4</t>
  </si>
  <si>
    <t>Utilice tantas líneas cuantas sean necesarias e indique las metas anuales teniendo como base la ponderación establecida para cada fase, hasta alcanzar el 100% con la aprobación del plan.</t>
  </si>
  <si>
    <t>Reporte de porcentaje de avance en la formulación de cada plan (*) (%)</t>
  </si>
  <si>
    <t>Código</t>
  </si>
  <si>
    <t>(*) Para el caso de los POMCA, el avance alcanza el 100% cuando ha sido aprobado a través del respectivo acto administrativo, pues de acuerdo con la Guía Técnica para la formulación de Planes de Ordenación y manejo de Cuencas Hidrográficas (Resolución 1907 de 2013), la fase de formulación concluye con la publicidad y aprobación del plan.</t>
  </si>
  <si>
    <t>Porcentaje de avance de la meta anual en la formulación de cada plan</t>
  </si>
  <si>
    <t>Porcentaje promedio de avance anual en la formulación de los planes</t>
  </si>
  <si>
    <t>Tipo de Plan</t>
  </si>
  <si>
    <t>Ponderación regional</t>
  </si>
  <si>
    <t>POMCAS</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</si>
  <si>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y/o ajuste de los Planes de Ordenación y Manejo de Cuencas (POMCAS), Planes de Manejo de Acuíferos (PMA) y Planes de Manejo de Microcuencas (PMM)</t>
    </r>
  </si>
  <si>
    <t>Interpretación</t>
  </si>
  <si>
    <t>El indicador hace seguimiento a la función de planificación ambiental relacionada con el recurso hídrico a cargo de las corporaciones autónomas regionales. Cuanto más cercano a cien por ciento, mayor es el cumplimiento de las metas establecidas en la planificación de dicho recurso.</t>
  </si>
  <si>
    <t>Restricciones o Limitaciones</t>
  </si>
  <si>
    <t>Teniendo en cuenta que la formulación de los POMCAS, PMA y PMM que realizan las Corporaciones Autónomas Regionales y de Desarrollo Sostenible en el marco de sus competencias obedecen a procesos técnicos y sociales particulares de cada región, se pueden presentar situaciones de orden operativo, político y social que pueden afectar los cronogramas definidos para la formulación de dichos instrumentos de planificación.</t>
  </si>
  <si>
    <t>Responsable del reporte de las variables del indicador</t>
  </si>
  <si>
    <t>Entidad</t>
  </si>
  <si>
    <t>Dependencia</t>
  </si>
  <si>
    <t>Nombre del funcionario</t>
  </si>
  <si>
    <t>Cargo</t>
  </si>
  <si>
    <t>Correo electrónico</t>
  </si>
  <si>
    <t>Teléfono</t>
  </si>
  <si>
    <t>Dirección</t>
  </si>
  <si>
    <t>Responsable del cálculo del indicador</t>
  </si>
  <si>
    <t>Ministerio de Ambiente y Desarrollo Sostenible MADS</t>
  </si>
  <si>
    <t>Dirección de Ordenamiento Territorial y Coordinación del Sistema Ambiental – SINA</t>
  </si>
  <si>
    <t xml:space="preserve">Información sobre la Hoja Metodológica </t>
  </si>
  <si>
    <t>Fecha</t>
  </si>
  <si>
    <t>Versión</t>
  </si>
  <si>
    <t>Datos del autor o de quien ajustó la hoja metodológica</t>
  </si>
  <si>
    <t>Descripción de los ajustes</t>
  </si>
  <si>
    <r>
      <t>Hoja Metodológica de referencia:</t>
    </r>
    <r>
      <rPr>
        <sz val="9"/>
        <color rgb="FF000000"/>
        <rFont val="Calibri"/>
        <family val="2"/>
        <scheme val="minor"/>
      </rPr>
      <t xml:space="preserve"> MADS (2016). </t>
    </r>
    <r>
      <rPr>
        <i/>
        <sz val="9"/>
        <color rgb="FF000000"/>
        <rFont val="Calibri"/>
        <family val="2"/>
        <scheme val="minor"/>
      </rPr>
      <t>Hoja metodológica del Porcentaje de avance en la formulación de los Planes de Ordenación y Manejo de Cuencas (POMCAS), Planes de Manejo de Acuíferos (PMA) y Planes de Manejo de Microcuencas (PMM) (Versión 1.0).</t>
    </r>
    <r>
      <rPr>
        <sz val="9"/>
        <color rgb="FF000000"/>
        <rFont val="Calibri"/>
        <family val="2"/>
        <scheme val="minor"/>
      </rPr>
      <t xml:space="preserve"> Ministerio de Ambiente y Desarrollo Sostenible MADS, DGOAT-SINA y DRH.</t>
    </r>
  </si>
  <si>
    <t>Observaciones</t>
  </si>
  <si>
    <t>Descripción del Indicador</t>
  </si>
  <si>
    <t>Definición</t>
  </si>
  <si>
    <t>Es el porcentaje de avance en la formulación o ajuste de los Planes de Ordenación y Manejo de Cuencas (POMCAS), Planes de Manejo de Acuíferos (PMA) y Planes de Manejo de Microcuencas (PMM) priorizados por la Corporación.</t>
  </si>
  <si>
    <t>Pertinencia</t>
  </si>
  <si>
    <t>Finalidad / Propósito:</t>
  </si>
  <si>
    <t>El indicador mide el cumplimiento de las metas establecidas en relación con la formulación o ajuste de los Planes de Ordenación y Manejo de Cuencas (POMCAS), Planes de Manejo de Acuíferos (PMA) y Planes de Manejo de Microcuencas (PMM).</t>
  </si>
  <si>
    <t>Seguimiento a las metas del Plan Nacional de Desarrollo 2014-2018 (POMCAS formulados)</t>
  </si>
  <si>
    <t>Normatividad de soporte:</t>
  </si>
  <si>
    <t>Ley 99 de 1993.</t>
  </si>
  <si>
    <t>Decreto 1076 de 2015.</t>
  </si>
  <si>
    <t>Resolución 1907 de 2013.</t>
  </si>
  <si>
    <t>Resolución 509 de 2013.</t>
  </si>
  <si>
    <t>Documentación de Referencia:</t>
  </si>
  <si>
    <t>Política Nacional para la Gestión Integral del Recurso Hídrico</t>
  </si>
  <si>
    <t>Plan Nacional de Desarrollo 2014-2018</t>
  </si>
  <si>
    <t>Guía Técnica para la formulación de Planes de Ordenación y manejo de Cuencas Hidrográficas.</t>
  </si>
  <si>
    <t>Metas / Estándares</t>
  </si>
  <si>
    <t>Marco conceptual</t>
  </si>
  <si>
    <t>El Plan de Ordenación y manejo de Cuencas Hidrográficas (POMCA) es el instrumento a través del cual se realiza la planeación del uso coordinado del suelo, de las aguas, de la flora y la fauna; y el manejo de la cuenca, entendido como la ejecución de obras y tratamientos, en la perspectiva de mantener el equilibrio entre el aprovechamiento social y económico de tales recursos, y la conservación de la estructura físico -biótica de la cuenca y particularmente del recurso hídrico (Artículo 2.2.3.1.5.1 del Decreto 1076 de 2015).</t>
  </si>
  <si>
    <r>
      <t>Plan de Ordenación y Manejo de Cuenca (POMCA)</t>
    </r>
    <r>
      <rPr>
        <sz val="9"/>
        <color rgb="FF000000"/>
        <rFont val="Calibri"/>
        <family val="2"/>
        <scheme val="minor"/>
      </rPr>
      <t>:</t>
    </r>
  </si>
  <si>
    <t>Para la elaboración o ajuste de los POMCAS, las Corporaciones Autónomas Regionales y de Desarrollo Sostenible deberán desarrollar los siguientes procesos formales previos, las fases e hitos establecidos en la Resolución 1907 de 2013:</t>
  </si>
  <si>
    <r>
      <t>1.</t>
    </r>
    <r>
      <rPr>
        <sz val="7"/>
        <color rgb="FF000000"/>
        <rFont val="Times New Roman"/>
        <family val="1"/>
      </rPr>
      <t xml:space="preserve">       </t>
    </r>
    <r>
      <rPr>
        <sz val="9"/>
        <color rgb="FF000000"/>
        <rFont val="Calibri"/>
        <family val="2"/>
        <scheme val="minor"/>
      </rPr>
      <t>Procesos formales previos (Priorización de Cuencas, Conformación o Reconformación de Comisiones Conjuntas, Declaratoria de Cuencas en Ordenación)</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</si>
  <si>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</si>
  <si>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</si>
  <si>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</si>
  <si>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</si>
  <si>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Plan de Manejo de Acuíferos (PMA)</t>
    </r>
    <r>
      <rPr>
        <sz val="9"/>
        <color rgb="FF000000"/>
        <rFont val="Calibri"/>
        <family val="2"/>
        <scheme val="minor"/>
      </rPr>
      <t>:</t>
    </r>
  </si>
  <si>
    <t>Para la elaboración o ajuste de PMA con base en el Decreto 1076 de 2015 (Dto 1640 de 2012), las Corporaciones Autónomas Regionales y de Desarrollo Sostenible deberán desarrollar las siguientes fases:</t>
  </si>
  <si>
    <r>
      <t>1.</t>
    </r>
    <r>
      <rPr>
        <sz val="7"/>
        <color rgb="FF000000"/>
        <rFont val="Times New Roman"/>
        <family val="1"/>
      </rPr>
      <t xml:space="preserve">       </t>
    </r>
    <r>
      <rPr>
        <sz val="9"/>
        <color rgb="FF000000"/>
        <rFont val="Calibri"/>
        <family val="2"/>
        <scheme val="minor"/>
      </rPr>
      <t>Fase de Aprestamiento</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</si>
  <si>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</si>
  <si>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</si>
  <si>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 (PMM)</t>
    </r>
    <r>
      <rPr>
        <sz val="9"/>
        <color rgb="FF000000"/>
        <rFont val="Calibri"/>
        <family val="2"/>
        <scheme val="minor"/>
      </rPr>
      <t>:</t>
    </r>
  </si>
  <si>
    <t>Para la elaboración o ajuste de PMM con base en el Decreto 1076 de 2015 (Dto 1640 de 2012), las Corporaciones Autónomas Regionales y de Desarrollo Sostenible deberán desarrollar las siguientes fases:</t>
  </si>
  <si>
    <r>
      <t>3.</t>
    </r>
    <r>
      <rPr>
        <i/>
        <sz val="7"/>
        <color rgb="FF000000"/>
        <rFont val="Times New Roman"/>
        <family val="1"/>
      </rPr>
      <t xml:space="preserve">       </t>
    </r>
    <r>
      <rPr>
        <sz val="9"/>
        <color rgb="FF000000"/>
        <rFont val="Calibri"/>
        <family val="2"/>
        <scheme val="minor"/>
      </rPr>
      <t>Fase de Formulación</t>
    </r>
  </si>
  <si>
    <t>Fórmula de cálculo</t>
  </si>
  <si>
    <t>Donde:</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</si>
  <si>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de los Planes de Ordenación y Manejo de Cuencas (POMCAS), Planes de Manejo de Acuíferos (PMA) y Planes de Manejo de Microcuencas (PMM), en el tiempo t.</t>
    </r>
  </si>
  <si>
    <r>
      <t xml:space="preserve">PPAPOMCAS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Ordenación y Manejo de Cuencas (POMCAS), en el tiempo t.</t>
    </r>
  </si>
  <si>
    <r>
      <t xml:space="preserve">PPAPMA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Manejo de Acuíferos (PMA), en el tiempo t.</t>
    </r>
  </si>
  <si>
    <r>
      <t xml:space="preserve">PPAPMM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Microcuencas (PMM), en el tiempo t.</t>
    </r>
  </si>
  <si>
    <t>a = ponderador de POMCAS</t>
  </si>
  <si>
    <t>b = ponderador de PMA</t>
  </si>
  <si>
    <t>c = ponderador de PMM</t>
  </si>
  <si>
    <t>a + b + c = 1</t>
  </si>
  <si>
    <t>Los ponderadores de POMCAS, PMA y PMM serán definidos por cada CAR teniendo en cuenta las metas de los diferentes tipos de planes y las condiciones particulares regionales.</t>
  </si>
  <si>
    <t>Los ponderadores de las fases de POMCAS, PMA y PMM en el cuatrienio son los siguientes:</t>
  </si>
  <si>
    <r>
      <t>Plan de Ordenación y Manejo de Cuenca (POMCA)</t>
    </r>
    <r>
      <rPr>
        <sz val="9"/>
        <color rgb="FF000000"/>
        <rFont val="Calibri"/>
        <family val="2"/>
        <scheme val="minor"/>
      </rPr>
      <t xml:space="preserve">: </t>
    </r>
  </si>
  <si>
    <t>Fase</t>
  </si>
  <si>
    <t>Ponderación fase</t>
  </si>
  <si>
    <t>Ponderación acumulada</t>
  </si>
  <si>
    <r>
      <t>1.</t>
    </r>
    <r>
      <rPr>
        <sz val="7"/>
        <color rgb="FF000000"/>
        <rFont val="Times New Roman"/>
        <family val="1"/>
      </rPr>
      <t xml:space="preserve"> </t>
    </r>
    <r>
      <rPr>
        <sz val="9"/>
        <color rgb="FF000000"/>
        <rFont val="Calibri"/>
        <family val="2"/>
        <scheme val="minor"/>
      </rPr>
      <t>Procesos formales previos</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</si>
  <si>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</si>
  <si>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</si>
  <si>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</si>
  <si>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</si>
  <si>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1.</t>
    </r>
    <r>
      <rPr>
        <sz val="7"/>
        <color rgb="FF000000"/>
        <rFont val="Times New Roman"/>
        <family val="1"/>
      </rPr>
      <t xml:space="preserve">                </t>
    </r>
    <r>
      <rPr>
        <sz val="9"/>
        <color rgb="FF000000"/>
        <rFont val="Calibri"/>
        <family val="2"/>
        <scheme val="minor"/>
      </rPr>
      <t xml:space="preserve">Fase de Aprestamiento </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</si>
  <si>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</si>
  <si>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</si>
  <si>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t>
    </r>
    <r>
      <rPr>
        <sz val="9"/>
        <color rgb="FF000000"/>
        <rFont val="Calibri"/>
        <family val="2"/>
        <scheme val="minor"/>
      </rPr>
      <t xml:space="preserve"> </t>
    </r>
  </si>
  <si>
    <r>
      <t>1.</t>
    </r>
    <r>
      <rPr>
        <sz val="7"/>
        <color rgb="FF000000"/>
        <rFont val="Times New Roman"/>
        <family val="1"/>
      </rPr>
      <t xml:space="preserve">                </t>
    </r>
    <r>
      <rPr>
        <sz val="9"/>
        <color rgb="FF000000"/>
        <rFont val="Calibri"/>
        <family val="2"/>
        <scheme val="minor"/>
      </rPr>
      <t>Fase de Aprestamiento</t>
    </r>
  </si>
  <si>
    <r>
      <t>Porcentaje de avance de la meta anual en la formulación de cada plan</t>
    </r>
    <r>
      <rPr>
        <sz val="9"/>
        <color rgb="FF000000"/>
        <rFont val="Calibri"/>
        <family val="2"/>
        <scheme val="minor"/>
      </rPr>
      <t xml:space="preserve"> (ejemplo: POMCA de Cuenca Río Frío)</t>
    </r>
  </si>
  <si>
    <t>Es resultado del cociente entre el avance en la formulación de cada plan y la meta anual en la formulación de un determinado plan, al cierre de cada vigencia.</t>
  </si>
  <si>
    <t xml:space="preserve"> * 100</t>
  </si>
  <si>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del Plan z, en el tiempo t.</t>
    </r>
  </si>
  <si>
    <r>
      <t xml:space="preserve">PAFP </t>
    </r>
    <r>
      <rPr>
        <vertAlign val="subscript"/>
        <sz val="9"/>
        <color rgb="FF000000"/>
        <rFont val="Calibri"/>
        <family val="2"/>
        <scheme val="minor"/>
      </rPr>
      <t>zt</t>
    </r>
    <r>
      <rPr>
        <sz val="9"/>
        <color rgb="FF000000"/>
        <rFont val="Calibri"/>
        <family val="2"/>
        <scheme val="minor"/>
      </rPr>
      <t xml:space="preserve"> = Porcentaje de avance en la formulación del Plan z, en el tiempo t.</t>
    </r>
  </si>
  <si>
    <r>
      <t>MFP</t>
    </r>
    <r>
      <rPr>
        <vertAlign val="subscript"/>
        <sz val="9"/>
        <color rgb="FF000000"/>
        <rFont val="Calibri"/>
        <family val="2"/>
        <scheme val="minor"/>
      </rPr>
      <t xml:space="preserve"> zt</t>
    </r>
    <r>
      <rPr>
        <sz val="9"/>
        <color rgb="FF000000"/>
        <rFont val="Calibri"/>
        <family val="2"/>
        <scheme val="minor"/>
      </rPr>
      <t xml:space="preserve"> = Meta anual de avance (%) en la formulación del plan z, en el tiempo t.</t>
    </r>
  </si>
  <si>
    <r>
      <t xml:space="preserve">Porcentaje promedio de avance anual en la formulación de los planes </t>
    </r>
    <r>
      <rPr>
        <sz val="9"/>
        <color rgb="FF000000"/>
        <rFont val="Calibri"/>
        <family val="2"/>
        <scheme val="minor"/>
      </rPr>
      <t>(ejemplo: los POMCAS priorizados para el cuatrienio)</t>
    </r>
  </si>
  <si>
    <t>El cálculo del Porcentaje promedio de avance anual en la formulación de los planes se obtiene de la siguiente manera:</t>
  </si>
  <si>
    <r>
      <t xml:space="preserve">PPAP </t>
    </r>
    <r>
      <rPr>
        <vertAlign val="subscript"/>
        <sz val="9"/>
        <color rgb="FF000000"/>
        <rFont val="Calibri"/>
        <family val="2"/>
        <scheme val="minor"/>
      </rPr>
      <t>it</t>
    </r>
    <r>
      <rPr>
        <sz val="9"/>
        <color rgb="FF000000"/>
        <rFont val="Calibri"/>
        <family val="2"/>
        <scheme val="minor"/>
      </rPr>
      <t xml:space="preserve"> = Porcentaje promedio de avance anual en la formulación de los planes i, en el tiempo t.</t>
    </r>
  </si>
  <si>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en la formulación del Plan z, en el tiempo t.</t>
    </r>
  </si>
  <si>
    <r>
      <t xml:space="preserve">N </t>
    </r>
    <r>
      <rPr>
        <vertAlign val="subscript"/>
        <sz val="9"/>
        <color rgb="FF000000"/>
        <rFont val="Calibri"/>
        <family val="2"/>
        <scheme val="minor"/>
      </rPr>
      <t>t</t>
    </r>
    <r>
      <rPr>
        <sz val="9"/>
        <color rgb="FF000000"/>
        <rFont val="Calibri"/>
        <family val="2"/>
        <scheme val="minor"/>
      </rPr>
      <t xml:space="preserve"> = número total de planes en el tiempo t</t>
    </r>
  </si>
  <si>
    <r>
      <t xml:space="preserve">i = </t>
    </r>
    <r>
      <rPr>
        <sz val="9"/>
        <color rgb="FF000000"/>
        <rFont val="Calibri"/>
        <family val="2"/>
        <scheme val="minor"/>
      </rPr>
      <t>Planes de Ordenación y Manejo de Cuencas (POMCAS), Planes de Manejo de Acuíferos (PMA) y Planes de Manejo de Microcuencas (PMM)</t>
    </r>
    <r>
      <rPr>
        <i/>
        <sz val="9"/>
        <color rgb="FF000000"/>
        <rFont val="Calibri"/>
        <family val="2"/>
        <scheme val="minor"/>
      </rPr>
      <t xml:space="preserve"> </t>
    </r>
  </si>
  <si>
    <t>Datos reportados por la Corporación</t>
  </si>
  <si>
    <t>Datos establecidos por el MADS</t>
  </si>
  <si>
    <t>Datos calculados por el sistema</t>
  </si>
  <si>
    <t>Porcentaje de cuerpos de agua con planes de ordenamiento del recurso hídrico (PORH) adoptados</t>
  </si>
  <si>
    <t>Es la relación entre el número de cuerpos de agua con planes de ordenamiento del recurso hídrico (PORH) adoptados y la meta de cuerpos de agua priorizados para la adopción de dichos planes por parte de la autoridad ambiental.</t>
  </si>
  <si>
    <t>El indicador mide el cumplimiento de las metas que la autoridad ambiental se ha propuesto alcanzar en relación con el número de cuerpos de agua con planes de ordenamiento del recurso hídrico (PORH) adoptados.</t>
  </si>
  <si>
    <t>Normatividad relacionada:</t>
  </si>
  <si>
    <t>Decreto Ley 2811/74, Decreto-Ley 1875 de 1979</t>
  </si>
  <si>
    <t>Ley 99 de 1993. Ley Marco del Medio Ambiente.</t>
  </si>
  <si>
    <t>Decreto 1076 de 2015,</t>
  </si>
  <si>
    <t>Resolución 509 de 2013. Define los lineamientos para la conformación de los Consejos de Cuenca y su participación en las fases del plan de ordenación y manejo de la cuenca</t>
  </si>
  <si>
    <t>Resolución 1907 de 2013. Expide la Guía técnica para la formulación de los planes de ordenación y manejo de cuencas hidrográficas.</t>
  </si>
  <si>
    <t>Resolución 1207 de 2014. Adopta disposiciones relacionadas con el uso de aguas residuales tratadas.</t>
  </si>
  <si>
    <t>Documentación de referencia:</t>
  </si>
  <si>
    <t>Política Nacional de Gestión Integral del Recurso Hídrico – PNGIRH.</t>
  </si>
  <si>
    <t>El Plan de Ordenamiento del Recurso Hídrico- PORH es el instrumento de planificación que se rige por lo dispuesto en el Decreto 1076 de 2015.</t>
  </si>
  <si>
    <r>
      <t xml:space="preserve">PPORHA </t>
    </r>
    <r>
      <rPr>
        <vertAlign val="subscript"/>
        <sz val="9"/>
        <color rgb="FF000000"/>
        <rFont val="Calibri"/>
        <family val="2"/>
        <scheme val="minor"/>
      </rPr>
      <t>t</t>
    </r>
    <r>
      <rPr>
        <sz val="9"/>
        <color rgb="FF000000"/>
        <rFont val="Calibri"/>
        <family val="2"/>
        <scheme val="minor"/>
      </rPr>
      <t xml:space="preserve"> = Porcentaje de cuerpos de agua con planes de ordenamiento del recurso hídrico (PORH) adoptados, en el tiempo t.</t>
    </r>
  </si>
  <si>
    <r>
      <t xml:space="preserve">PORHA </t>
    </r>
    <r>
      <rPr>
        <vertAlign val="subscript"/>
        <sz val="9"/>
        <color rgb="FF000000"/>
        <rFont val="Calibri"/>
        <family val="2"/>
        <scheme val="minor"/>
      </rPr>
      <t>t</t>
    </r>
    <r>
      <rPr>
        <sz val="9"/>
        <color rgb="FF000000"/>
        <rFont val="Calibri"/>
        <family val="2"/>
        <scheme val="minor"/>
      </rPr>
      <t xml:space="preserve"> = Número de Cuerpos de agua con planes de ordenamiento del recurso hídrico adoptados, en el tiempo t.</t>
    </r>
  </si>
  <si>
    <r>
      <t xml:space="preserve">MPORHA </t>
    </r>
    <r>
      <rPr>
        <vertAlign val="subscript"/>
        <sz val="9"/>
        <color rgb="FF000000"/>
        <rFont val="Calibri"/>
        <family val="2"/>
        <scheme val="minor"/>
      </rPr>
      <t>t</t>
    </r>
    <r>
      <rPr>
        <sz val="9"/>
        <color rgb="FF000000"/>
        <rFont val="Calibri"/>
        <family val="2"/>
        <scheme val="minor"/>
      </rPr>
      <t xml:space="preserve"> = Meta de Cuerpos de agua con plan de ordenamiento del recurso hídrico adoptados, en el tiempo t.</t>
    </r>
  </si>
  <si>
    <t>La meta de número de cuerpos de agua con planes de ordenamiento del recurso hídrico adoptados es establecida en el Plan de Acción de la Corporación.</t>
  </si>
  <si>
    <t>Número total de cuerpos de agua sujeto de reglamentación de planes de ordenamiento del recurso hídrico (PORH):</t>
  </si>
  <si>
    <t>Número total de Cuerpos de agua con plan de ordenamiento del recurso hídrico (PORH) priorizados por la Corporación para su adopción durante el cuatrienio:</t>
  </si>
  <si>
    <t>Variable</t>
  </si>
  <si>
    <t>Total</t>
  </si>
  <si>
    <t>A</t>
  </si>
  <si>
    <t>Meta de cuerpos de agua con planes de ordenamiento del recurso hídrico (PORH) adoptados MPORHA</t>
  </si>
  <si>
    <t>B</t>
  </si>
  <si>
    <t>Número de cuerpos de agua con planes de ordenamiento del recurso hídrico adoptados (PORHA)</t>
  </si>
  <si>
    <t>C</t>
  </si>
  <si>
    <t>Porcentaje de Cuerpos de agua con planes de ordenamiento del recurso hídrico adoptados (PPORHA) (C = B / A)</t>
  </si>
  <si>
    <t>Cuanto más cercano a cien por ciento, mayor es el cumplimiento de las metas que la autoridad ambiental se ha propuesto alcanzar en relación con el número de cuerpos de agua con planes de ordenamiento del recurso hídrico (PORH) adoptados.</t>
  </si>
  <si>
    <t>Se pueden presentar situaciones de orden operativo, político y social que pueden afectar la ejecución de los presupuestos y el cumplimiento de los cronogramas definidos en el Plan de Acción de la Corporación.</t>
  </si>
  <si>
    <t>Dirección de Ordenamiento Territorial y Coordinación del Sistema Ambiental - SINA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</si>
  <si>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planes de ordenamiento del recurso hídrico (PORH) adoptados (Versión 1.0).</t>
    </r>
    <r>
      <rPr>
        <sz val="9"/>
        <color rgb="FF000000"/>
        <rFont val="Calibri"/>
        <family val="2"/>
        <scheme val="minor"/>
      </rPr>
      <t xml:space="preserve"> Ministerio de Ambiente y Desarrollo Sostenible, DGOAT-SINA y DRH.</t>
    </r>
  </si>
  <si>
    <t>Porcentaje de Planes de Saneamiento y Manejo de Vertimientos (PSMV) con seguimiento</t>
  </si>
  <si>
    <t>Es la relación entre el número de Planes de Saneamiento y Manejo de Vertimientos (PSMV) con seguimiento con respecto a la meta de seguimiento de dichos planes por parte de la autoridad ambiental.</t>
  </si>
  <si>
    <t>El indicador mide el cumplimiento de las metas que la autoridad ambiental se ha propuesto alcanzar en relación con el seguimiento a los Planes de Saneamiento y Manejo de Vertimientos (PSMV).</t>
  </si>
  <si>
    <t>Decreto 1076 de 2015</t>
  </si>
  <si>
    <t>Resolución SSPD 20151300054195 de 2015</t>
  </si>
  <si>
    <t>Resolución 1433 de 2004 del MAVDT</t>
  </si>
  <si>
    <t>Resolución 2145 de 2005 de MAVDT</t>
  </si>
  <si>
    <t>El prestador del servicio de alcantarillado como usuario del recurso hídrico, deberá dar cumplimiento a la norma de vertimiento vigente y contar con el respectivo permiso de vertimiento o con el Plan de Saneamiento y Manejo de Vertimientos – PSMV reglamentado por la Resolución 1433 de 2004 del Ministerio de Ambiente y Desarrollo Sostenible.</t>
  </si>
  <si>
    <t>Por su parte, las autoridades ambientales deberán realizar el seguimiento, control y verificación del cumplimiento de lo dispuesto en los permisos de vertimiento, los Planes de Cumplimiento y Planes de Saneamiento y Manejo de Vertimientos, y efectuarán inspecciones periódicas a todos los usuarios.</t>
  </si>
  <si>
    <t>El incumplimiento de los términos, condiciones y obligaciones previstos en el permiso de vertimiento, Plan de Cumplimiento o Plan de Saneamiento y Manejo de Vertimientos, dará lugar a la imposición de las medidas preventivas y sancionatorias, siguiendo el procedimiento previsto en la Ley 1333 de 2009 o la norma que la adicione, modifique o sustituya.</t>
  </si>
  <si>
    <r>
      <t xml:space="preserve">PPSMVCS </t>
    </r>
    <r>
      <rPr>
        <vertAlign val="subscript"/>
        <sz val="9"/>
        <color rgb="FF000000"/>
        <rFont val="Calibri"/>
        <family val="2"/>
        <scheme val="minor"/>
      </rPr>
      <t>t</t>
    </r>
    <r>
      <rPr>
        <sz val="9"/>
        <color rgb="FF000000"/>
        <rFont val="Calibri"/>
        <family val="2"/>
        <scheme val="minor"/>
      </rPr>
      <t xml:space="preserve"> = Porcentaje de Planes de Saneamiento y Manejo de Vertimientos (PSMV) con seguimiento, en el tiempo t.</t>
    </r>
  </si>
  <si>
    <r>
      <t xml:space="preserve">PSMVCS </t>
    </r>
    <r>
      <rPr>
        <vertAlign val="subscript"/>
        <sz val="9"/>
        <color rgb="FF000000"/>
        <rFont val="Calibri"/>
        <family val="2"/>
        <scheme val="minor"/>
      </rPr>
      <t>t</t>
    </r>
    <r>
      <rPr>
        <sz val="9"/>
        <color rgb="FF000000"/>
        <rFont val="Calibri"/>
        <family val="2"/>
        <scheme val="minor"/>
      </rPr>
      <t xml:space="preserve"> = Número de Planes de Saneamiento y Manejo de Vertimientos con seguimiento, en el tiempo t.</t>
    </r>
  </si>
  <si>
    <r>
      <t xml:space="preserve">MPSMVCS </t>
    </r>
    <r>
      <rPr>
        <vertAlign val="subscript"/>
        <sz val="9"/>
        <color rgb="FF000000"/>
        <rFont val="Calibri"/>
        <family val="2"/>
        <scheme val="minor"/>
      </rPr>
      <t>t</t>
    </r>
    <r>
      <rPr>
        <sz val="9"/>
        <color rgb="FF000000"/>
        <rFont val="Calibri"/>
        <family val="2"/>
        <scheme val="minor"/>
      </rPr>
      <t xml:space="preserve"> = Meta de Planes de Saneamiento y Manejo de Vertimientos con seguimiento, en el tiempo t.</t>
    </r>
  </si>
  <si>
    <t>La meta de número de Planes de Saneamiento y Manejo de Vertimientos sujetos a seguimiento es establecida en el Plan de Acción de la Corporación.</t>
  </si>
  <si>
    <t>Número total de Planes de Saneamiento y Manejo de Vertimientos (PSMV) aprobados por la Corporación:</t>
  </si>
  <si>
    <t>Número total de Planes de Saneamiento y Manejo de Vertimientos (PSMV) priorizados por la Corporación para hacer seguimiento en el cuatrienio:</t>
  </si>
  <si>
    <t>Meta de Planes de Saneamiento y Manejo de Vertimientos (PSMV) con seguimiento MPSMVCS</t>
  </si>
  <si>
    <t>Número de Planes de Saneamiento y Manejo de Vertimientos con seguimiento (PSMVCS)</t>
  </si>
  <si>
    <t>Porcentaje de Planes de Saneamiento y Manejo de Vertimientos con seguimiento (PPSMVCS) (C = B / A)</t>
  </si>
  <si>
    <t>Cuanto más cercano a cien por ciento, mayor es el cumplimiento de las metas que la autoridad ambiental se ha propuesto alcanzar en relación con el seguimiento a los Planes de Saneamiento y Manejo de Vertimientos (PSMV)</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</si>
  <si>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Saneamiento y Manejo de Vertimientos (PSMV) con seguimiento (Versión 1.0).</t>
    </r>
    <r>
      <rPr>
        <sz val="9"/>
        <color rgb="FF000000"/>
        <rFont val="Calibri"/>
        <family val="2"/>
        <scheme val="minor"/>
      </rPr>
      <t xml:space="preserve"> Ministerio de Ambiente y Desarrollo Sostenible, DGOAT-SINA y DRH.</t>
    </r>
  </si>
  <si>
    <t>Porcentaje de cuerpos de agua con reglamentación del uso de las aguas</t>
  </si>
  <si>
    <t>Es la relación entre el número de cuerpos de agua con reglamentación del uso de las aguas y la meta de cuerpos de agua a ser reglamentados en su uso de las aguas por parte de la autoridad ambiental.</t>
  </si>
  <si>
    <t>El indicador mide el cumplimiento de las metas que la autoridad ambiental se ha propuesto alcanzar en relación con el número de cuerpos de agua con reglamentación del uso de las aguas.</t>
  </si>
  <si>
    <t>La reglamentación del uso de las aguas es un instrumento que busca distribuir adecuadamente el agua en las corrientes hídricas, establecer obras de captación y conducción para el uso racional del recurso hídrico, legalizar el uso del agua, incentivar un manejo responsable del caudal otorgado y un uso eficiente del recurso.</t>
  </si>
  <si>
    <t>Así mismo el decreto 1076 de 2015, precisa que: “en todo caso, el Plan de Ordenamiento del Recurso Hídrico deberá definir la conveniencia de adelantar la reglamentación del uso de las aguas, de conformidad con lo establecido en el artículo 2.2.3.2.13.2 del presente Decreto o la norma que lo modifique o sustituya, y la reglamentación de vertimientos según lo dispuesto en el presente decreto o de administrar el cuerpo de agua a través de concesiones de agua y permisos de vertimiento. Así mismo, dará lugar al ajuste de la reglamentación del uso de las aguas, de la reglamentación de vertimientos, de las concesiones, de los permisos de vertimiento, de los planes de cumplimiento y de los planes de saneamiento y manejo de vertimientos y de las metas de reducción, según el caso.”</t>
  </si>
  <si>
    <t>De lo anterior se concluye que adelantar los procedimientos mencionados obedecerá a los resultados de los análisis elaborados en el PORH.</t>
  </si>
  <si>
    <r>
      <t xml:space="preserve">PRUA </t>
    </r>
    <r>
      <rPr>
        <vertAlign val="subscript"/>
        <sz val="9"/>
        <color rgb="FF000000"/>
        <rFont val="Calibri"/>
        <family val="2"/>
        <scheme val="minor"/>
      </rPr>
      <t>t</t>
    </r>
    <r>
      <rPr>
        <sz val="9"/>
        <color rgb="FF000000"/>
        <rFont val="Calibri"/>
        <family val="2"/>
        <scheme val="minor"/>
      </rPr>
      <t xml:space="preserve"> = Porcentaje de cuerpos de agua con reglamentación del uso de las aguas, en el tiempo t.</t>
    </r>
  </si>
  <si>
    <r>
      <t xml:space="preserve">RUA </t>
    </r>
    <r>
      <rPr>
        <vertAlign val="subscript"/>
        <sz val="9"/>
        <color rgb="FF000000"/>
        <rFont val="Calibri"/>
        <family val="2"/>
        <scheme val="minor"/>
      </rPr>
      <t>t</t>
    </r>
    <r>
      <rPr>
        <sz val="9"/>
        <color rgb="FF000000"/>
        <rFont val="Calibri"/>
        <family val="2"/>
        <scheme val="minor"/>
      </rPr>
      <t xml:space="preserve"> = Número de cuerpos de agua con reglamentación del uso de las aguas, en el tiempo t.</t>
    </r>
  </si>
  <si>
    <r>
      <t xml:space="preserve">MRUA </t>
    </r>
    <r>
      <rPr>
        <vertAlign val="subscript"/>
        <sz val="9"/>
        <color rgb="FF000000"/>
        <rFont val="Calibri"/>
        <family val="2"/>
        <scheme val="minor"/>
      </rPr>
      <t>t</t>
    </r>
    <r>
      <rPr>
        <sz val="9"/>
        <color rgb="FF000000"/>
        <rFont val="Calibri"/>
        <family val="2"/>
        <scheme val="minor"/>
      </rPr>
      <t xml:space="preserve"> = Meta de número de cuerpos de agua con reglamentación del uso de las aguas, en el tiempo t.</t>
    </r>
  </si>
  <si>
    <t>La meta de número de cuerpos de agua con reglamentación del uso de las aguas es establecida en el Plan de Acción de la Corporación.</t>
  </si>
  <si>
    <t>Número total de cuerpos de agua sujeto de reglamentación del uso de las aguas:</t>
  </si>
  <si>
    <t>Número total de cuerpos de agua a ser reglamentados en su uso de las aguas durante el cuatrienio:</t>
  </si>
  <si>
    <t>Meta de cuerpos de agua con reglamentación del uso de las aguas (MRUA)</t>
  </si>
  <si>
    <t>Número de cuerpos de agua con reglamentación del uso de las aguas (RUA)</t>
  </si>
  <si>
    <t>Porcentaje de Cuerpos de agua con reglamentación del uso de las aguas (PRUA) (C = B / A)</t>
  </si>
  <si>
    <t>Cuanto más cercano a cien por ciento, mayor es el cumplimiento de las metas que la autoridad ambiental se ha propuesto alcanzar en relación con el número de cuerpos de agua con reglamentación del uso de las aguas.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</si>
  <si>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reglamentación del uso de las aguas (Versión 1.0).</t>
    </r>
    <r>
      <rPr>
        <sz val="9"/>
        <color rgb="FF000000"/>
        <rFont val="Calibri"/>
        <family val="2"/>
        <scheme val="minor"/>
      </rPr>
      <t xml:space="preserve"> Ministerio de Ambiente y Desarrollo Sostenible, DGOAT-SINA y DRH.</t>
    </r>
  </si>
  <si>
    <t>Porcentaje de Programas de Uso Eficiente y Ahorro del Agua (PUEAA) con seguimiento</t>
  </si>
  <si>
    <t>Es la relación entre el número de Programas de Uso Eficiente y Ahorro del Agua (PUEAA) con seguimiento con respecto a la meta de seguimiento de dichos planes por parte de la autoridad ambiental.</t>
  </si>
  <si>
    <t>El indicador mide el cumplimiento de las metas que la autoridad ambiental se ha propuesto alcanzar en relación con el seguimiento a los Programas de Uso Eficiente y Ahorro del Agua (PUEAA).</t>
  </si>
  <si>
    <t>Ley 1437 de 2011</t>
  </si>
  <si>
    <t>Ley 373 de 1997</t>
  </si>
  <si>
    <t>Ley 1450 de 2011 (literal h del artículo 215) (vigente)</t>
  </si>
  <si>
    <t>La Ley 373 de 1997 define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Así mismo, la mencionada Ley establece que todo plan ambiental regional y municipal debe incorporar obligatoriamente un programa para el uso eficiente y ahorro de agua.</t>
  </si>
  <si>
    <t>Adicionalmente, la citada Ley determina que las Corporaciones Autónomas Regionales y demás autoridades ambientales encargadas del manejo, protección y control del recurso hídrico en su respectiva jurisdicción, aprobarán la implantación y ejecución de dichos programas en coordinación con otras corporaciones autónomas que compartan las fuentes que abastecen los diferentes usos.</t>
  </si>
  <si>
    <t>El Programa de Uso Eficiente y Ahorro del Agua (PUEAA) es quinquenal y deberá estar basado en el diagnóstico de la oferta hídrica de las fuentes de abastecimiento y la demanda de agua, y contener las metas anuales de reducción de pérdidas, las campañas educativas a la comunidad, la utilización de aguas superficiales, lluvias y subterráneas, los incentivos y otros aspectos que definan las Corporaciones Autónomas Regionales y demás autoridades ambientales, las entidades prestadoras de los servicios de acueducto y alcantarillado, las que manejen proyectos de riego y drenaje, las hidroeléctricas y demás usuarios del recurso, que se consideren convenientes para el cumplimiento del programa.</t>
  </si>
  <si>
    <t>Por su parte, el literal h del artículo 215 de la Ley 1450 de 2011 (vigente) estableció la competencia de las corporaciones autónomas regionales en el seguimiento a los Planes de Uso Eficiente y Ahorro del Agua.</t>
  </si>
  <si>
    <r>
      <t xml:space="preserve">PPUEAACS </t>
    </r>
    <r>
      <rPr>
        <vertAlign val="subscript"/>
        <sz val="9"/>
        <color rgb="FF000000"/>
        <rFont val="Calibri"/>
        <family val="2"/>
        <scheme val="minor"/>
      </rPr>
      <t>t</t>
    </r>
    <r>
      <rPr>
        <sz val="9"/>
        <color rgb="FF000000"/>
        <rFont val="Calibri"/>
        <family val="2"/>
        <scheme val="minor"/>
      </rPr>
      <t xml:space="preserve"> = Porcentaje de Programas de Uso Eficiente y Ahorro del Agua (PUEAA) con seguimiento, en el tiempo t.</t>
    </r>
  </si>
  <si>
    <r>
      <t xml:space="preserve">PUEAACS </t>
    </r>
    <r>
      <rPr>
        <vertAlign val="subscript"/>
        <sz val="9"/>
        <color rgb="FF000000"/>
        <rFont val="Calibri"/>
        <family val="2"/>
        <scheme val="minor"/>
      </rPr>
      <t>t</t>
    </r>
    <r>
      <rPr>
        <sz val="9"/>
        <color rgb="FF000000"/>
        <rFont val="Calibri"/>
        <family val="2"/>
        <scheme val="minor"/>
      </rPr>
      <t xml:space="preserve"> = Número de Programas de Uso Eficiente y Ahorro del Agua con seguimiento, en el tiempo t.</t>
    </r>
  </si>
  <si>
    <r>
      <t xml:space="preserve">MPUEAACS </t>
    </r>
    <r>
      <rPr>
        <vertAlign val="subscript"/>
        <sz val="9"/>
        <color rgb="FF000000"/>
        <rFont val="Calibri"/>
        <family val="2"/>
        <scheme val="minor"/>
      </rPr>
      <t>t</t>
    </r>
    <r>
      <rPr>
        <sz val="9"/>
        <color rgb="FF000000"/>
        <rFont val="Calibri"/>
        <family val="2"/>
        <scheme val="minor"/>
      </rPr>
      <t xml:space="preserve"> = Meta de Programas de Uso Eficiente y Ahorro del Agua con seguimiento, en el tiempo t.</t>
    </r>
  </si>
  <si>
    <t>La meta de número de Programas de Uso Eficiente y Ahorro del Agua sujetos a seguimiento es establecida en el Plan de Acción de la Corporación.</t>
  </si>
  <si>
    <t>Número total de Programas de Uso Eficiente y Ahorro del Agua (PUEAA) priorizados por la Corporación para hacer seguimiento en el cuatrienio:</t>
  </si>
  <si>
    <t>Meta de Programas de Uso Eficiente y Ahorro del Agua (PUEAA) con seguimiento MPUEAACS</t>
  </si>
  <si>
    <t>Número de Programas de Uso Eficiente y Ahorro del Agua con seguimiento (PPUEAACS)</t>
  </si>
  <si>
    <t>Porcentaje de Programas de Uso Eficiente y Ahorro del Agua con seguimiento (PPUEAACS) (C = B / A)</t>
  </si>
  <si>
    <t>Cuanto más cercano a cien por ciento, mayor es el cumplimiento de las metas que la autoridad ambiental se ha propuesto alcanzar en relación con el seguimiento a los Programas de Uso Eficiente y Ahorro del Agua (PUEAA)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</si>
  <si>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Programas de Uso Eficiente y Ahorro del Agua (PUEAA) con seguimiento (Versión 1.0).</t>
    </r>
    <r>
      <rPr>
        <sz val="9"/>
        <color rgb="FF000000"/>
        <rFont val="Calibri"/>
        <family val="2"/>
        <scheme val="minor"/>
      </rPr>
      <t xml:space="preserve"> Ministerio de Ambiente y Desarrollo Sostenible, DGOAT-SINA y DRH.</t>
    </r>
  </si>
  <si>
    <t>Porcentaje de Planes de Ordenación y Manejo de Cuencas (POMCAS), Planes de Manejo de Acuíferos (PMA) y Planes de Manejo de Microcuencas (PMM) en ejecución</t>
  </si>
  <si>
    <t>Es el porcentaje de Planes de Ordenación y Manejo de Cuencas (POMCAS), Planes de Manejo de Acuíferos (PMA) y Planes de Manejo de Microcuencas (PMM) en ejecución, en relación con los Planes de Ordenación y Manejo de Cuencas (POMCAS), Planes de Manejo de Acuíferos (PMA) y Planes de Manejo de Microcuencas (PMM) aprobados en la corporación.</t>
  </si>
  <si>
    <t>El indicador mide el cumplimiento de las metas establecidas en relación con la ejecución de los Planes de Ordenación y Manejo de Cuencas (POMCAS), Planes de Manejo de Acuíferos (PMA) y Planes de Manejo de Microcuencas (PMM).</t>
  </si>
  <si>
    <t>Seguimiento a las metas del Plan Nacional de Desarrollo 2014-2018 (Planes Estratégicos de Macrocuenca, POMCA y PMA acuíferos en implementación)</t>
  </si>
  <si>
    <r>
      <t>Normatividad de soporte</t>
    </r>
    <r>
      <rPr>
        <sz val="9"/>
        <color rgb="FF000000"/>
        <rFont val="Calibri"/>
        <family val="2"/>
        <scheme val="minor"/>
      </rPr>
      <t>:</t>
    </r>
  </si>
  <si>
    <t>Resolución 1907 de 2013</t>
  </si>
  <si>
    <t>El Plan de Ordenación y manejo de Cuencas Hidrográficas (POMCA) es el instrumento a través del cual se realiza la planeación del adecuado uso del suelo, de las aguas, de la flora y la fauna; y el manejo de la cuenca, entendido como la ejecución de obras y tratamientos, con el propósito de mantener el equilibrio entre el aprovechamiento social y el aprovechamiento económico de tales recursos, así como la conservación de la estructura físico -biótica de la cuenca y particularmente del recurso hídrico.</t>
  </si>
  <si>
    <t>La implementación de los POMCAS es resultado de un esfuerzo conjunto de diversas instituciones presentes en la región. El indicador se centra en la implementación de las acciones previstas en los POMCAS que están a cargo de las corporaciones autónomas regionales, incluyendo el seguimiento por parte de la autoridad ambiental a los compromisos de las demás entidades responsables de la ejecución de los POMCAS.</t>
  </si>
  <si>
    <r>
      <t xml:space="preserve">PPEE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Planes de Manejo de Acuíferos (PMA) y Planes de Manejo de Microcuencas (PMM) en ejecución, en el tiempo t.</t>
    </r>
  </si>
  <si>
    <r>
      <t xml:space="preserve">PPOMCASEE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en ejecución, en el tiempo t.</t>
    </r>
  </si>
  <si>
    <r>
      <t xml:space="preserve">PPMAEE </t>
    </r>
    <r>
      <rPr>
        <vertAlign val="subscript"/>
        <sz val="9"/>
        <color rgb="FF000000"/>
        <rFont val="Calibri"/>
        <family val="2"/>
        <scheme val="minor"/>
      </rPr>
      <t>t</t>
    </r>
    <r>
      <rPr>
        <sz val="9"/>
        <color rgb="FF000000"/>
        <rFont val="Calibri"/>
        <family val="2"/>
        <scheme val="minor"/>
      </rPr>
      <t xml:space="preserve"> = Porcentaje de Planes de Manejo de Acuíferos (PMA) en ejecución, en el tiempo t.</t>
    </r>
  </si>
  <si>
    <r>
      <t xml:space="preserve">PPMMME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</si>
  <si>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t>a = ponderador de PPOMCASEE</t>
  </si>
  <si>
    <t>b = ponderador de PPMAEE</t>
  </si>
  <si>
    <t>c = ponderador de PPMMME</t>
  </si>
  <si>
    <r>
      <t>Nota:</t>
    </r>
    <r>
      <rPr>
        <sz val="9"/>
        <color rgb="FF000000"/>
        <rFont val="Calibri"/>
        <family val="2"/>
        <scheme val="minor"/>
      </rPr>
      <t xml:space="preserve"> los ponderadores de las acciones serán definidos por las CAR teniendo en cuenta el presupuesto asignado para cada una de ellas. Por su parte, la ejecución de cada acción corresponde a la ejecución presupuestal de la acción (compromisos / presupuesto definitivo).</t>
    </r>
  </si>
  <si>
    <r>
      <t xml:space="preserve">Porcentaje de POMCAS en ejecución </t>
    </r>
    <r>
      <rPr>
        <sz val="9"/>
        <color rgb="FF000000"/>
        <rFont val="Calibri"/>
        <family val="2"/>
        <scheme val="minor"/>
      </rPr>
      <t>(PPOMCASEE)</t>
    </r>
  </si>
  <si>
    <r>
      <t xml:space="preserve">POMCASEE </t>
    </r>
    <r>
      <rPr>
        <vertAlign val="subscript"/>
        <sz val="9"/>
        <color rgb="FF000000"/>
        <rFont val="Calibri"/>
        <family val="2"/>
        <scheme val="minor"/>
      </rPr>
      <t>t</t>
    </r>
    <r>
      <rPr>
        <sz val="9"/>
        <color rgb="FF000000"/>
        <rFont val="Calibri"/>
        <family val="2"/>
        <scheme val="minor"/>
      </rPr>
      <t xml:space="preserve"> = Número de POMCAS en ejecución, en el tiempo t.</t>
    </r>
  </si>
  <si>
    <t>POMCASF = Número de POMCAS aprobados.</t>
  </si>
  <si>
    <r>
      <t>Porcentaje de PMA en ejecución (</t>
    </r>
    <r>
      <rPr>
        <sz val="9"/>
        <color rgb="FF000000"/>
        <rFont val="Calibri"/>
        <family val="2"/>
        <scheme val="minor"/>
      </rPr>
      <t>PPMAEE)</t>
    </r>
  </si>
  <si>
    <r>
      <t xml:space="preserve">PMAEE </t>
    </r>
    <r>
      <rPr>
        <vertAlign val="subscript"/>
        <sz val="9"/>
        <color rgb="FF000000"/>
        <rFont val="Calibri"/>
        <family val="2"/>
        <scheme val="minor"/>
      </rPr>
      <t>t</t>
    </r>
    <r>
      <rPr>
        <sz val="9"/>
        <color rgb="FF000000"/>
        <rFont val="Calibri"/>
        <family val="2"/>
        <scheme val="minor"/>
      </rPr>
      <t xml:space="preserve"> = Número de POMCAS en ejecución, en el tiempo t.</t>
    </r>
  </si>
  <si>
    <t>PMAF = Número de POMCAS aprobados.</t>
  </si>
  <si>
    <r>
      <t>Porcentaje de PMM en ejecución (</t>
    </r>
    <r>
      <rPr>
        <sz val="9"/>
        <color rgb="FF000000"/>
        <rFont val="Calibri"/>
        <family val="2"/>
        <scheme val="minor"/>
      </rPr>
      <t>PPMMEE)</t>
    </r>
  </si>
  <si>
    <r>
      <t xml:space="preserve">PPMMEE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</si>
  <si>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r>
      <t xml:space="preserve">PMMEE </t>
    </r>
    <r>
      <rPr>
        <vertAlign val="subscript"/>
        <sz val="9"/>
        <color rgb="FF000000"/>
        <rFont val="Calibri"/>
        <family val="2"/>
        <scheme val="minor"/>
      </rPr>
      <t>t</t>
    </r>
    <r>
      <rPr>
        <sz val="9"/>
        <color rgb="FF000000"/>
        <rFont val="Calibri"/>
        <family val="2"/>
        <scheme val="minor"/>
      </rPr>
      <t xml:space="preserve"> = Número de PMM en ejecución, en el tiempo t.</t>
    </r>
  </si>
  <si>
    <t>PMMF = Número de PMM aprobados.</t>
  </si>
  <si>
    <t>Indicador complementario:</t>
  </si>
  <si>
    <t>Ejecución presupuestal de acciones relacionadas con la implementación de los POMCAS, PMA y PMM</t>
  </si>
  <si>
    <t>.</t>
  </si>
  <si>
    <r>
      <t xml:space="preserve">EPPAM </t>
    </r>
    <r>
      <rPr>
        <vertAlign val="subscript"/>
        <sz val="9"/>
        <color rgb="FF000000"/>
        <rFont val="Calibri"/>
        <family val="2"/>
        <scheme val="minor"/>
      </rPr>
      <t>t</t>
    </r>
    <r>
      <rPr>
        <sz val="9"/>
        <color rgb="FF000000"/>
        <rFont val="Calibri"/>
        <family val="2"/>
        <scheme val="minor"/>
      </rPr>
      <t xml:space="preserve"> = Ejecución presupuestal de acciones relacionadas con la implementación de los POMCAS, PMA y PMM, en el año t.</t>
    </r>
  </si>
  <si>
    <r>
      <t xml:space="preserve">CPAM </t>
    </r>
    <r>
      <rPr>
        <vertAlign val="subscript"/>
        <sz val="9"/>
        <color rgb="FF000000"/>
        <rFont val="Calibri"/>
        <family val="2"/>
        <scheme val="minor"/>
      </rPr>
      <t>it</t>
    </r>
    <r>
      <rPr>
        <sz val="9"/>
        <color rgb="FF000000"/>
        <rFont val="Calibri"/>
        <family val="2"/>
        <scheme val="minor"/>
      </rPr>
      <t xml:space="preserve"> = Compromisos correspondientes a la acción i relacionada con la implementación de los POMCAS, PMA y PMM, en el año t.</t>
    </r>
  </si>
  <si>
    <r>
      <t xml:space="preserve">PDPAM </t>
    </r>
    <r>
      <rPr>
        <vertAlign val="subscript"/>
        <sz val="9"/>
        <color rgb="FF000000"/>
        <rFont val="Calibri"/>
        <family val="2"/>
        <scheme val="minor"/>
      </rPr>
      <t>it</t>
    </r>
    <r>
      <rPr>
        <sz val="9"/>
        <color rgb="FF000000"/>
        <rFont val="Calibri"/>
        <family val="2"/>
        <scheme val="minor"/>
      </rPr>
      <t xml:space="preserve"> = Presupuesto definitivo a la acción i relacionada con la implementación de los POMCAS, PMA y PMM, en el año t.</t>
    </r>
  </si>
  <si>
    <t>Reporte de ejecución de POMCAS, PMA y PMM</t>
  </si>
  <si>
    <t>Número / Año</t>
  </si>
  <si>
    <t>Acumulado</t>
  </si>
  <si>
    <t>Número de POMCAS aprobados</t>
  </si>
  <si>
    <t>Número de POMCAS en ejecución</t>
  </si>
  <si>
    <t>Número de PMA aprobados</t>
  </si>
  <si>
    <t>D</t>
  </si>
  <si>
    <t>Número de PMA en ejecución</t>
  </si>
  <si>
    <t>E</t>
  </si>
  <si>
    <t>Número de PMM aprobados</t>
  </si>
  <si>
    <t>F</t>
  </si>
  <si>
    <t>Número de PMM en ejecución</t>
  </si>
  <si>
    <t>G</t>
  </si>
  <si>
    <t>Porcentaje de POMCAS en ejecución (G = B / A)</t>
  </si>
  <si>
    <t>H</t>
  </si>
  <si>
    <t>Porcentaje de PMA en ejecución (H = D /C)</t>
  </si>
  <si>
    <t>I</t>
  </si>
  <si>
    <t>Porcentaje de PMM en ejecución (I = F / E)</t>
  </si>
  <si>
    <t>Nombre de acción / proyecto (*)</t>
  </si>
  <si>
    <t>Plan</t>
  </si>
  <si>
    <t>PPTO Inicial</t>
  </si>
  <si>
    <t>PPTO. Def.</t>
  </si>
  <si>
    <t>Compromisos</t>
  </si>
  <si>
    <t>Pagos</t>
  </si>
  <si>
    <t>(*) nombre del proyecto o actividad en el Plan de Acción de la Corporación. Utilice tantas filas cuantas sean necesarias</t>
  </si>
  <si>
    <t>Cuanto más cercano a cien por ciento, mayor es el cumplimiento de las metas establecidas en relación con la implementación de los Planes de Ordenación y Manejo de Cuencas (POMCAS), Planes de Manejo de Acuíferos (PMA) y Planes de Manejo de Microcuencas (PMM) aprobados.</t>
  </si>
  <si>
    <t>Se pueden presentar situaciones de orden operativo, político y social que pueden afectar los cronogramas definidos.</t>
  </si>
  <si>
    <r>
      <t>Hoja Metodológica de referencia:</t>
    </r>
    <r>
      <rPr>
        <sz val="9"/>
        <color rgb="FF000000"/>
        <rFont val="Calibri"/>
        <family val="2"/>
        <scheme val="minor"/>
      </rPr>
      <t xml:space="preserve"> MADS (2016). </t>
    </r>
    <r>
      <rPr>
        <i/>
        <sz val="9"/>
        <color rgb="FF000000"/>
        <rFont val="Calibri"/>
        <family val="2"/>
        <scheme val="minor"/>
      </rPr>
      <t>Hoja metodológica de Planes de Ordenación y Manejo de Cuencas (POMCAS), Planes de Manejo de Acuíferos (PMA) y Planes de Manejo de Microcuencas (PMM) en ejecución (Versión 1.0).</t>
    </r>
    <r>
      <rPr>
        <sz val="9"/>
        <color rgb="FF000000"/>
        <rFont val="Calibri"/>
        <family val="2"/>
        <scheme val="minor"/>
      </rPr>
      <t xml:space="preserve"> Ministerio de Ambiente y Desarrollo Sostenible MADS, DGOAT-SINA y DRH.</t>
    </r>
  </si>
  <si>
    <t>Porcentaje de entes territoriales asesorados en la incorporación, planificación y ejecución de acciones relacionadas con cambio climático en el marco de los instrumentos de planificación territorial</t>
  </si>
  <si>
    <t>Es la relación entre el número de entes territoriales asesorados en la incorporación, planificación y ejecución de acciones relacionadas con cambio climático en el marco de los instrumentos de planificación territorial, con respecto a la meta de entes territoriales a ser asesorados durante un periodo de gobierno en los departamentos y municipios.</t>
  </si>
  <si>
    <t>El indicador mide el cumplimiento de las metas establecidas, por parte de la Corporación Autónoma Regional, en relación con la asesoría a los entes territoriales en la incorporación, planificación y ejecución de acciones de cambio climático en sus instrumentos de planificación territorial.</t>
  </si>
  <si>
    <t>Cumplimiento y Seguimiento a las metas del Plan Nacional de Desarrollo 2014-2018 (Entidades territoriales que incorporan en los instrumentos de planificación acciones de cambio climático)</t>
  </si>
  <si>
    <t>Convención Marco de Cambio Climático CMCC</t>
  </si>
  <si>
    <t>Objetivos de Desarrollo Sostenible, Objetivo 13: adoptar medidas urgentes para combatir el cambio climático y sus efectos.</t>
  </si>
  <si>
    <t>Ley 99 de 1993, Artículo 31, numerales 4 y 5.</t>
  </si>
  <si>
    <t>Ley 1753 de 2015, Plan Nacional de Desarrollo (Crecimiento Verde), Artículo 170 y ss.</t>
  </si>
  <si>
    <t>Documentos de referencia:</t>
  </si>
  <si>
    <t>Plan Nacional de Desarrollo</t>
  </si>
  <si>
    <t>Acuerdo COP 21 y Guía para la incorporación de cambio climático en el ciclo del ordenamiento territorial.</t>
  </si>
  <si>
    <t>Mayor información: http://cambioclimatico.minambiente.gov.co/</t>
  </si>
  <si>
    <t>El Plan Nacional de Desarrollo 2014-2018 (crecimiento verde) establece que las entidades territoriales incorporen, en sus instrumentos formales de planificación del desarrollo y de ordenamiento territorial, acciones de adaptación y/o mitigación al cambio climático; mediante la reducción de vulnerabilidad, el incremento de la capacidad adaptativa y la reducción de la exposición y sensibilidad; así como la reducción de emisiones de Gases de Efecto Invernadero. Cabe indicar que los instrumentos formales de planificación del desarrollo y de ordenamiento territorial abarcan los Planes de Desarrollo departamentales y municipales y Planes de Ordenamiento Territorial.</t>
  </si>
  <si>
    <t>En éste mismo sentido la Ley 99 de 1993 en su Artículo 31, numerales 4 y 5, contempla que “asesorar a los Departamentos, Distritos y Municipios de su comprensión territorial en la definición de los planes de desarrollo ambiental y en sus programas y proyectos en materia de protección del medio ambiente” y “Participar con los demás organismos y entes competentes en el ámbito de su jurisdicción, en los procesos de planificación y ordenamiento territorial a fin de que el factor ambiental sea tenido en cuenta en las decisiones que se adopten”</t>
  </si>
  <si>
    <t>Las autoridades ambientales juegan un papel central como asesores técnicos de la incorporación del cambio climático en sus instrumentos de planificación de los entes territoriales, tanto a nivel departamental como municipal.</t>
  </si>
  <si>
    <t>Por asesoría se entienden las siguientes acciones:</t>
  </si>
  <si>
    <r>
      <t>·</t>
    </r>
    <r>
      <rPr>
        <sz val="7"/>
        <color rgb="FF000000"/>
        <rFont val="Times New Roman"/>
        <family val="1"/>
      </rPr>
      <t xml:space="preserve">        </t>
    </r>
    <r>
      <rPr>
        <sz val="9"/>
        <color rgb="FF000000"/>
        <rFont val="Calibri"/>
        <family val="2"/>
      </rPr>
      <t>Elaborar informes de análisis de la incorporación de cambio climático en el proceso de formulación de los Planes de Desarrollo departamentales y municipales y en los Planes de Ordenamiento Territorial.</t>
    </r>
  </si>
  <si>
    <r>
      <t>·</t>
    </r>
    <r>
      <rPr>
        <sz val="7"/>
        <color rgb="FF000000"/>
        <rFont val="Times New Roman"/>
        <family val="1"/>
      </rPr>
      <t xml:space="preserve">        </t>
    </r>
    <r>
      <rPr>
        <sz val="9"/>
        <color rgb="FF000000"/>
        <rFont val="Calibri"/>
        <family val="2"/>
      </rPr>
      <t>Entregar a los territorios documentos con recomendaciones y orientaciones específicas para la incorporación, planificación y ejecución de acciones de cambio climático en los instrumentos de planificación del desarrollo y de ordenamiento territorial</t>
    </r>
  </si>
  <si>
    <r>
      <t>·</t>
    </r>
    <r>
      <rPr>
        <sz val="7"/>
        <color rgb="FF000000"/>
        <rFont val="Times New Roman"/>
        <family val="1"/>
      </rPr>
      <t xml:space="preserve">        </t>
    </r>
    <r>
      <rPr>
        <sz val="9"/>
        <color rgb="FF000000"/>
        <rFont val="Calibri"/>
        <family val="2"/>
      </rPr>
      <t>Elaborar estudios para medir el riesgo climático en la jurisdicción y realizar la socialización con los entes territoriales.</t>
    </r>
  </si>
  <si>
    <r>
      <t>·</t>
    </r>
    <r>
      <rPr>
        <sz val="7"/>
        <color rgb="FF000000"/>
        <rFont val="Times New Roman"/>
        <family val="1"/>
      </rPr>
      <t xml:space="preserve">        </t>
    </r>
    <r>
      <rPr>
        <sz val="9"/>
        <color rgb="FF000000"/>
        <rFont val="Calibri"/>
        <family val="2"/>
      </rPr>
      <t>Elaboración y difusión de estudios sobre las oportunidades del cambio climático a nivel regional.</t>
    </r>
  </si>
  <si>
    <r>
      <t>·</t>
    </r>
    <r>
      <rPr>
        <sz val="7"/>
        <color rgb="FF000000"/>
        <rFont val="Times New Roman"/>
        <family val="1"/>
      </rPr>
      <t xml:space="preserve">        </t>
    </r>
    <r>
      <rPr>
        <sz val="9"/>
        <color rgb="FF000000"/>
        <rFont val="Calibri"/>
        <family val="2"/>
      </rPr>
      <t>Fortalecer los sistemas de información que permitan generar conocimiento del cambio climático y sus efectos a nivel regional y local.</t>
    </r>
  </si>
  <si>
    <r>
      <t>·</t>
    </r>
    <r>
      <rPr>
        <sz val="7"/>
        <color rgb="FF000000"/>
        <rFont val="Times New Roman"/>
        <family val="1"/>
      </rPr>
      <t xml:space="preserve">        </t>
    </r>
    <r>
      <rPr>
        <sz val="9"/>
        <color rgb="FF000000"/>
        <rFont val="Calibri"/>
        <family val="2"/>
      </rPr>
      <t>Realizar eventos de capacitación para la incorporación de cambio climático en los Planes de Desarrollo departamentales y municipales y en los Planes de Ordenamiento Territorial.</t>
    </r>
  </si>
  <si>
    <r>
      <t xml:space="preserve">PETACC </t>
    </r>
    <r>
      <rPr>
        <vertAlign val="subscript"/>
        <sz val="9"/>
        <color rgb="FF000000"/>
        <rFont val="Calibri"/>
        <family val="2"/>
        <scheme val="minor"/>
      </rPr>
      <t>t</t>
    </r>
    <r>
      <rPr>
        <sz val="9"/>
        <color rgb="FF000000"/>
        <rFont val="Calibri"/>
        <family val="2"/>
        <scheme val="minor"/>
      </rPr>
      <t xml:space="preserve"> = Porcentaje de entes territoriales asesorados en la incorporación, planificación y ejecución de cambio climático en los instrumentos de planificación territorial, en el tiempo t.</t>
    </r>
  </si>
  <si>
    <r>
      <t xml:space="preserve">ETACC </t>
    </r>
    <r>
      <rPr>
        <vertAlign val="subscript"/>
        <sz val="9"/>
        <color rgb="FF000000"/>
        <rFont val="Calibri"/>
        <family val="2"/>
        <scheme val="minor"/>
      </rPr>
      <t>t</t>
    </r>
    <r>
      <rPr>
        <sz val="9"/>
        <color rgb="FF000000"/>
        <rFont val="Calibri"/>
        <family val="2"/>
        <scheme val="minor"/>
      </rPr>
      <t xml:space="preserve"> = Número de entes territoriales efectivamente asesorados en la incorporación, planificación y ejecución de cambio climático en los instrumentos de planificación territorial, en el tiempo t.</t>
    </r>
  </si>
  <si>
    <r>
      <t xml:space="preserve">METACC </t>
    </r>
    <r>
      <rPr>
        <vertAlign val="subscript"/>
        <sz val="9"/>
        <color rgb="FF000000"/>
        <rFont val="Calibri"/>
        <family val="2"/>
        <scheme val="minor"/>
      </rPr>
      <t>t</t>
    </r>
    <r>
      <rPr>
        <sz val="9"/>
        <color rgb="FF000000"/>
        <rFont val="Calibri"/>
        <family val="2"/>
        <scheme val="minor"/>
      </rPr>
      <t xml:space="preserve"> = Meta de entes territoriales a ser asesorados en la incorporación, planificación y ejecución de cambio climático en los instrumentos de planificación territorial, en el tiempo t.</t>
    </r>
  </si>
  <si>
    <t>Meta de entes territoriales a ser asesorados en la incorporación, planificación y ejecución de cambio climático en los instrumentos de planificación territorial (METACC)</t>
  </si>
  <si>
    <t>Entes territoriales efectivamente asesorados en la incorporación, planificación y ejecución de cambio climático en los instrumentos de planificación territorial (ETACC)</t>
  </si>
  <si>
    <t>Porcentaje de entes territoriales asesorados en la incorporación, planificación y ejecución de cambio climático en los instrumentos de planificación territorial (PETACC)</t>
  </si>
  <si>
    <t>Detalle de acciones de asesoría realizadas en la vigencia (utilice tantas filas cuantas sean necesarias)</t>
  </si>
  <si>
    <t>Acciones</t>
  </si>
  <si>
    <t>Nombres de entidades territoriales</t>
  </si>
  <si>
    <t>Cuanto más cercano a cien por ciento, mayor es el cumplimiento de las metas establecidas en relación con la asesoría a los entes territoriales en la incorporación de cambio climático en los instrumentos de planificación territorial.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</si>
  <si>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entes territoriales asesorados en la incorporación de cambio climático en los instrumentos de planificación territorial (Versión 1.0).</t>
    </r>
    <r>
      <rPr>
        <sz val="9"/>
        <color rgb="FF000000"/>
        <rFont val="Calibri"/>
        <family val="2"/>
        <scheme val="minor"/>
      </rPr>
      <t xml:space="preserve"> Ministerio de Ambiente y Desarrollo Sostenible MADS, DGOAT-SINA y DCC.</t>
    </r>
  </si>
  <si>
    <t xml:space="preserve">Número de entes territoriales </t>
  </si>
  <si>
    <t>Porcentaje de suelos degradados en recuperación o rehabilitación</t>
  </si>
  <si>
    <t>Es la relación entre la superficie de suelos en restauración y en rehabilitación, con respecto a la meta de suelos en restauración y rehabilitación priorizadas por la Corporación.</t>
  </si>
  <si>
    <t>El indicador mide el cumplimiento de las metas de la Corporación en materia de restauración y rehabilitación de suelos, como contribución a la implementación regional de la Política de Gestión Sostenible del Suelo.</t>
  </si>
  <si>
    <t>Normas soporte:</t>
  </si>
  <si>
    <t>Ley 99 de 1993</t>
  </si>
  <si>
    <t>Decreto 1076 de 2015. Artículo 2.2.1.1.18.7. “En todo caso los propietarios están obligados a…… cooperar en las labores de prevención o corrección que adelante la autoridad ambiental competente”</t>
  </si>
  <si>
    <t>La estrategia transversal “Crecimiento Verde” del Plan Nacional de Desarrollo 2014-2018, “Todos por un nuevo país: Paz, Equidad y Educación”, tiene entre sus objetivos: “Proteger y asegurar el uso sostenible del capital natural y mejorar la calidad y la gobernanza ambiental”, y plantea como una de sus acciones prioritarias, aprobar e implementar la política para la gestión sostenible del suelo, “(…) a través de la cual se definirán los lineamientos para su uso sostenible relacionados con 1) promover la investigación, innovación y transferencia de tecnología para el conocimiento de los suelos, su conservación, recuperación, uso y manejo sostenible; 2) articular instrumentos normativos relacionados con la gestión del suelo y; 3) adelantar procesos de monitoreo y seguimiento a la calidad de los suelos”.</t>
  </si>
  <si>
    <t>Política de Gestión Sostenible del Suelo</t>
  </si>
  <si>
    <t>La Política de Gestión Sostenible del Suelo concibe los suelos como sistemas complejos y dinámicos, que se constituyen en componente fundamental del ambiente, y cumplen múltiples funciones vitales para la supervivencia humana y las relaciones sociales. Entre los servicios ecosistémicos asociados al suelo se destacan: producción de alimentos; filtrado e intercambio de gases; depuración de la contaminación; regulación climática e hídrica; ciclado de nutrientes; filtrado de agua; soporte para industria, infraestructura y turismo; entre otros.</t>
  </si>
  <si>
    <t>Los suelos hacen parte de la diversidad natural y biológica y están compuestos por minerales, agua, aire y organismos vivos; sus usos son esencialmente culturales, según las prácticas y las costumbres de los individuos y las comunidades, las cuales están predeterminadas por normas, reglas u orientaciones sociales, comunitarias o estatales.</t>
  </si>
  <si>
    <t>Así mismo, son indispensables y determinantes para la estructura y el funcionamiento de los ciclos del agua, del aire y de los nutrientes, así como para la biodiversidad. Esto en razón a que el suelo es parte esencial de los ciclos biogeoquímicos, en los cuales hay distribución, transporte, almacenamiento y transformación de materiales y energía necesarios para la vida en el planeta.</t>
  </si>
  <si>
    <t>A pesar de su importancia, el uso insostenible del suelo, entre otras actividades antrópicas, ocasiona su degradación, la cual resulta particularmente preocupante, por el efecto negativo en los ecosistemas, los organismos y las comunidades.</t>
  </si>
  <si>
    <t>Los procesos de degradación más relevantes en Colombia son la erosión, el sellamiento de suelos, la contaminación, la pérdida de la materia orgánica, la salinización, la compactación y la desertificación.</t>
  </si>
  <si>
    <t>Los procesos de recuperación o rehabilitación de suelos degradados deben dar cuenta de las acciones adelantadas para el mejoramiento de las condiciones del suelo (propiedades físicas, químicas y bilógicas) y las acciones para el monitoreo y seguimiento al mejoramiento de su calidad de acuerdo con las orientaciones establecidas en la Política para la Gestión Sostenible del Suelo. La Corporación partiendo de la información línea base disponible deberá identificar y priorizar las áreas con suelos degradados a intervenir, las cuales serán objeto de seguimiento al presente indicador.</t>
  </si>
  <si>
    <t>Entre la información línea base, se encuentra el mapa de degradación de suelos por erosión a escala 1:100.000 elaborado por el IDEAM y el MADS, los estudios de suelos e información del IGAC, las investigaciones desarrolladas por los Institutos de Investigación y las Universidades y la generada por las Corporaciones.</t>
  </si>
  <si>
    <t>Porcentaje de suelos degradados en recuperación o rehabilitación.</t>
  </si>
  <si>
    <r>
      <t xml:space="preserve">PSER </t>
    </r>
    <r>
      <rPr>
        <vertAlign val="subscript"/>
        <sz val="9"/>
        <color rgb="FF000000"/>
        <rFont val="Calibri"/>
        <family val="2"/>
        <scheme val="minor"/>
      </rPr>
      <t>t</t>
    </r>
    <r>
      <rPr>
        <sz val="9"/>
        <color rgb="FF000000"/>
        <rFont val="Calibri"/>
        <family val="2"/>
        <scheme val="minor"/>
      </rPr>
      <t xml:space="preserve"> = Porcentaje de suelos degradados en recuperación o rehabilitación, en el tiempo t.</t>
    </r>
  </si>
  <si>
    <r>
      <t xml:space="preserve">SER </t>
    </r>
    <r>
      <rPr>
        <vertAlign val="subscript"/>
        <sz val="9"/>
        <color rgb="FF000000"/>
        <rFont val="Calibri"/>
        <family val="2"/>
        <scheme val="minor"/>
      </rPr>
      <t>it</t>
    </r>
    <r>
      <rPr>
        <sz val="9"/>
        <color rgb="FF000000"/>
        <rFont val="Calibri"/>
        <family val="2"/>
        <scheme val="minor"/>
      </rPr>
      <t xml:space="preserve"> = Superficie de suelos degradados en recuperación o rehabilitación (ha), en el tiempo t.</t>
    </r>
  </si>
  <si>
    <r>
      <t xml:space="preserve">MSER </t>
    </r>
    <r>
      <rPr>
        <vertAlign val="subscript"/>
        <sz val="9"/>
        <color rgb="FF000000"/>
        <rFont val="Calibri"/>
        <family val="2"/>
        <scheme val="minor"/>
      </rPr>
      <t>it</t>
    </r>
    <r>
      <rPr>
        <sz val="9"/>
        <color rgb="FF000000"/>
        <rFont val="Calibri"/>
        <family val="2"/>
        <scheme val="minor"/>
      </rPr>
      <t xml:space="preserve"> = Meta de suelos degradados en recuperación o rehabilitación (ha), en el tiempo t.</t>
    </r>
  </si>
  <si>
    <t>Inversión asociada a recuperación o rehabilitación de suelos degradados (Millones de $)</t>
  </si>
  <si>
    <r>
      <t xml:space="preserve">IRSD </t>
    </r>
    <r>
      <rPr>
        <vertAlign val="subscript"/>
        <sz val="9"/>
        <color rgb="FF000000"/>
        <rFont val="Calibri"/>
        <family val="2"/>
        <scheme val="minor"/>
      </rPr>
      <t>t</t>
    </r>
    <r>
      <rPr>
        <sz val="9"/>
        <color rgb="FF000000"/>
        <rFont val="Calibri"/>
        <family val="2"/>
        <scheme val="minor"/>
      </rPr>
      <t xml:space="preserve"> = Inversión asociada a recuperación o rehabilitación de suelos degradados, en el año t.</t>
    </r>
  </si>
  <si>
    <r>
      <t xml:space="preserve">PDARSD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recuperación o rehabilitación de suelos degradados, en el año t.</t>
    </r>
  </si>
  <si>
    <t>Para su cálculo, se reporta la siguiente información:</t>
  </si>
  <si>
    <t>Meta de suelos degradados en recuperación o rehabilitación (ha)</t>
  </si>
  <si>
    <t>Áreas de suelos degradados en recuperación o rehabilitación (ha)</t>
  </si>
  <si>
    <t>Porcentaje de suelos degradados en recuperación o rehabilitación (C = B / A)</t>
  </si>
  <si>
    <t>(*) Adicione tantas filas cuantas sean necesarias.</t>
  </si>
  <si>
    <t xml:space="preserve">Tipo de acción </t>
  </si>
  <si>
    <t>Área de intervención (ha)</t>
  </si>
  <si>
    <t>Ppto. inicial</t>
  </si>
  <si>
    <t>Presupuesto Definitivo</t>
  </si>
  <si>
    <r>
      <t>Cuanto más cercano a cien por ciento, mayor es el cumplimiento de las metas establecidas por la Corporación en materia de recuperación o rehabilitación</t>
    </r>
    <r>
      <rPr>
        <b/>
        <sz val="9"/>
        <color rgb="FF000000"/>
        <rFont val="Calibri"/>
        <family val="2"/>
        <scheme val="minor"/>
      </rPr>
      <t xml:space="preserve"> </t>
    </r>
    <r>
      <rPr>
        <sz val="9"/>
        <color rgb="FF000000"/>
        <rFont val="Calibri"/>
        <family val="2"/>
        <scheme val="minor"/>
      </rPr>
      <t>de suelos degradados.</t>
    </r>
  </si>
  <si>
    <t>Se pueden presentar situaciones de orden operativo, financiero, político y social que pueden afectar los presupuestos y los cronogramas definidos en 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</si>
  <si>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suelos degradados en recuperación o rehabilitación. (Versión 1.0).</t>
    </r>
    <r>
      <rPr>
        <sz val="9"/>
        <color rgb="FF000000"/>
        <rFont val="Calibri"/>
        <family val="2"/>
        <scheme val="minor"/>
      </rPr>
      <t xml:space="preserve"> Ministerio de Ambiente y Desarrollo Sostenible MADS, DGOAT-SINA y DAASU.</t>
    </r>
  </si>
  <si>
    <t>Porcentaje de la superficie de áreas protegidas regionales declaradas, homologadas o recategorizadas, inscritas en el RUNAP</t>
  </si>
  <si>
    <t>Mide la superficie en hectáreas de las áreas protegidas regionales, declaradas homologadas o recategorizadas inscritas en el RUNAP, con respecto a la meta de áreas protegidas regionales definida en el Plan de Acción de la Corporación. Comprende las áreas protegidas tanto continentales como marinas, costeras e insulares.</t>
  </si>
  <si>
    <t>El indicador busca hacer seguimiento a la contribución de las CAR a la Política Nacional de Gestión Integral de la Biodiversidad y sus Servicios Ecosistémicos y específicamente a la estrategia de declaración de áreas protegidas.</t>
  </si>
  <si>
    <t>Contribución a la Meta del plan de desarrollo (Hectáreas de Áreas Protegidas declaradas en el SINAP)</t>
  </si>
  <si>
    <t>Resolución 1125 de 2015.</t>
  </si>
  <si>
    <t>Política Nacional de Gestión Integral de la Biodiversidad y sus Servicios Ecosistémicos.</t>
  </si>
  <si>
    <t>Ruta declaratoria de áreas protegidas del Sistema Nacional de Áreas Protegidas (SINAP).</t>
  </si>
  <si>
    <t>Plan Nacional de Desarrollo 2014-2018.</t>
  </si>
  <si>
    <t>El Convenio sobre Diversidad Biológica, aprobado por la Ley 165 de 1994, señala que los objetivos de conservación de la biodiversidad que se persiguen son: la conservación de la diversidad, la utilización sostenible de sus componentes y la participación justa y equitativa en los beneficios que se deriven del uso de recursos genéticos.</t>
  </si>
  <si>
    <t>La Decisión VII.28 de la Séptima Conferencia de las Partes -COP 7- del Convenio sobre Diversidad Biológica, aprobó el Programa Temático de Áreas Protegidas que confirma que es indispensable hacer esfuerzos para establecer y mantener sistemas de áreas protegidas, aplicando el enfoque ecosistémico con el objetivo de establecer y mantener sistemas completos, eficazmente manejados y ecológicamente representativos de áreas protegidas.</t>
  </si>
  <si>
    <r>
      <t xml:space="preserve">La Meta 11 de Aichi planteada en el marco del plan estratégico de biodiversidad definido en Nagoya establece que para </t>
    </r>
    <r>
      <rPr>
        <b/>
        <sz val="9"/>
        <color rgb="FF000000"/>
        <rFont val="Calibri"/>
        <family val="2"/>
        <scheme val="minor"/>
      </rPr>
      <t xml:space="preserve">2020, </t>
    </r>
    <r>
      <rPr>
        <sz val="9"/>
        <color rgb="FF000000"/>
        <rFont val="Calibri"/>
        <family val="2"/>
        <scheme val="minor"/>
      </rPr>
      <t xml:space="preserve">al menos el </t>
    </r>
    <r>
      <rPr>
        <b/>
        <sz val="9"/>
        <color rgb="FF000000"/>
        <rFont val="Calibri"/>
        <family val="2"/>
        <scheme val="minor"/>
      </rPr>
      <t xml:space="preserve">17 por ciento de las zonas terrestres </t>
    </r>
    <r>
      <rPr>
        <sz val="9"/>
        <color rgb="FF000000"/>
        <rFont val="Calibri"/>
        <family val="2"/>
        <scheme val="minor"/>
      </rPr>
      <t xml:space="preserve">y de aguas continentales y el </t>
    </r>
    <r>
      <rPr>
        <b/>
        <sz val="9"/>
        <color rgb="FF000000"/>
        <rFont val="Calibri"/>
        <family val="2"/>
        <scheme val="minor"/>
      </rPr>
      <t xml:space="preserve">10 por ciento de las zonas marinas y costeras, </t>
    </r>
    <r>
      <rPr>
        <sz val="9"/>
        <color rgb="FF000000"/>
        <rFont val="Calibri"/>
        <family val="2"/>
        <scheme val="minor"/>
      </rPr>
      <t xml:space="preserve">especialmente aquellas de particular importancia para la diversidad biológica y los servicios de los ecosistemas, </t>
    </r>
    <r>
      <rPr>
        <b/>
        <sz val="9"/>
        <color rgb="FF000000"/>
        <rFont val="Calibri"/>
        <family val="2"/>
        <scheme val="minor"/>
      </rPr>
      <t xml:space="preserve">se conservan por medio de sistemas de áreas protegidas administrados de manera eficaz y equitativa, ecológicamente representativos y bien conectados </t>
    </r>
    <r>
      <rPr>
        <sz val="9"/>
        <color rgb="FF000000"/>
        <rFont val="Calibri"/>
        <family val="2"/>
        <scheme val="minor"/>
      </rPr>
      <t>y otras medidas de conservación eficaces basadas en áreas, y están integradas en los paisajes terrestres y marinos más amplios.</t>
    </r>
  </si>
  <si>
    <t>En tal sentido, el Decreto 1076 de 2015 define un área protegida como una superficie definida geográficamente que haya sido designada, regulada y administrada a fin de alcanzar objetivos específicos de conservación.</t>
  </si>
  <si>
    <t>De acuerdo con el Decreto 1076 de 2015, las categorías de áreas protegidas son: Sistema de Parques Nacionales Naturales, Reserva Forestal Protectora Nacional, Distrito de Manejo Integrado Nacional, Reserva Forestal Protectora Regional, Distrito de Manejo Integrado Regional, Distrito de Conservación de Suelos, Área de Recreación y Reserva Natural de la Sociedad Civil.</t>
  </si>
  <si>
    <r>
      <t xml:space="preserve">PAPR </t>
    </r>
    <r>
      <rPr>
        <vertAlign val="subscript"/>
        <sz val="9"/>
        <color rgb="FF000000"/>
        <rFont val="Calibri"/>
        <family val="2"/>
        <scheme val="minor"/>
      </rPr>
      <t>t</t>
    </r>
    <r>
      <rPr>
        <sz val="9"/>
        <color rgb="FF000000"/>
        <rFont val="Calibri"/>
        <family val="2"/>
        <scheme val="minor"/>
      </rPr>
      <t xml:space="preserve"> = Porcentaje de áreas protegidas regionales declaradas, homologadas o recategorizadas, inscritas en el RUNAP, en el tiempo t.</t>
    </r>
  </si>
  <si>
    <r>
      <t xml:space="preserve">SAPR </t>
    </r>
    <r>
      <rPr>
        <vertAlign val="subscript"/>
        <sz val="9"/>
        <color rgb="FF000000"/>
        <rFont val="Calibri"/>
        <family val="2"/>
        <scheme val="minor"/>
      </rPr>
      <t>it</t>
    </r>
    <r>
      <rPr>
        <sz val="9"/>
        <color rgb="FF000000"/>
        <rFont val="Calibri"/>
        <family val="2"/>
        <scheme val="minor"/>
      </rPr>
      <t xml:space="preserve"> = Superficie de áreas protegidas regionales declaradas, homologadas o recategorizadas, inscritas en el RUNAP (ha), en el tiempo t.</t>
    </r>
  </si>
  <si>
    <r>
      <t xml:space="preserve">MAPR </t>
    </r>
    <r>
      <rPr>
        <vertAlign val="subscript"/>
        <sz val="9"/>
        <color rgb="FF000000"/>
        <rFont val="Calibri"/>
        <family val="2"/>
        <scheme val="minor"/>
      </rPr>
      <t>it</t>
    </r>
    <r>
      <rPr>
        <sz val="9"/>
        <color rgb="FF000000"/>
        <rFont val="Calibri"/>
        <family val="2"/>
        <scheme val="minor"/>
      </rPr>
      <t xml:space="preserve"> = Meta de áreas protegidas regionales declaradas, homologadas o recategorizadas, inscritas en el RUNAP (ha), en el tiempo t.</t>
    </r>
  </si>
  <si>
    <t>Continentales</t>
  </si>
  <si>
    <t>Meta de áreas protegidas regionales a ser homologadas o recategorizadas, e inscritas en el RUNAP en el cuatrienio (ha)</t>
  </si>
  <si>
    <t>(*) si aplica. Para evitar doble contabilidad, se clasifican en el grupo de áreas marinas, costeras e insulares, aquellas áreas protegidas con superficie tanto en áreas marinas y continentales.</t>
  </si>
  <si>
    <t>AREAS PROTEGIDAS CONTINENTALES</t>
  </si>
  <si>
    <t>Número de áreas protegidas en proceso de declaratoria (*)</t>
  </si>
  <si>
    <t>Meta de áreas inscritas en el RUNAP</t>
  </si>
  <si>
    <t>Sin iniciar</t>
  </si>
  <si>
    <t>FASE I: Preparación</t>
  </si>
  <si>
    <t>FASE II: Aprestamiento</t>
  </si>
  <si>
    <t>FASE III: Declaratoria o Ampliación</t>
  </si>
  <si>
    <t>(*) Ubique cada área protegida sólo en la última etapa que se encuentre</t>
  </si>
  <si>
    <t>La suma de las áreas protegidas debe ser igual a la meta de número de áreas protegidas en el cuatrienio</t>
  </si>
  <si>
    <t>Superficie de áreas protegidas en proceso de declaratoria (*)</t>
  </si>
  <si>
    <t>(*) Ubique la superficie de cada área protegida sólo en la última etapa que se encuentre</t>
  </si>
  <si>
    <t>La suma de las áreas protegidas debe ser igual a la meta de superficie de áreas protegidas en el cuatrienio.</t>
  </si>
  <si>
    <t>AREAS PROTEGIDAS MARINAS, COSTERAS E INSULARES</t>
  </si>
  <si>
    <t>Relación de áreas protegidas en proceso de declaración</t>
  </si>
  <si>
    <t>Nombre de área protegida</t>
  </si>
  <si>
    <t>Tipo (continental, marina, costera, insular)</t>
  </si>
  <si>
    <t>Categoría</t>
  </si>
  <si>
    <t>Superficie en acto administrativo (ha) (*)</t>
  </si>
  <si>
    <t>Superficie en shape (ha)(a)</t>
  </si>
  <si>
    <t>Estado de avance (b)</t>
  </si>
  <si>
    <t>Acto administrativo</t>
  </si>
  <si>
    <t>de declaratoria</t>
  </si>
  <si>
    <t>(a) superficie estimada</t>
  </si>
  <si>
    <t>(b) en preparación, en aprestamiento, en declaración y declarado. Si está declarado, escriba el número del acto administrativo correspondiente.</t>
  </si>
  <si>
    <t>Cuanto más cercano a cien por ciento, mayor es el cumplimiento de las metas establecidas por la Corporación en materia de declaración de nuevas áreas protegidas.</t>
  </si>
  <si>
    <t>Se pueden llegar a presentar superposiciones en áreas protegidas declaradas u homologadas, es decir, que sobre una misma área se hayan declarado una figura regional o una nacional, con distintas definiciones y regímenes de manejo. Para efectos del presente indicador sólo se cuantificará una vez el área, eliminando en el reporte de área las superposiciones, es decir, que se deberá contar solo una vez las áreas traslapadas.</t>
  </si>
  <si>
    <r>
      <t>Lo anterior teniendo en cuenta que el artículo 2.2.2.1.3.5 del Decreto 1076 de 2015 (artículo 26 del Decreto 2372 de 2010) contempla que “</t>
    </r>
    <r>
      <rPr>
        <i/>
        <sz val="9"/>
        <color rgb="FF000000"/>
        <rFont val="Calibri"/>
        <family val="2"/>
        <scheme val="minor"/>
      </rPr>
      <t>No podrán superponerse categorías de manejo de áreas públicas</t>
    </r>
    <r>
      <rPr>
        <sz val="9"/>
        <color rgb="FF000000"/>
        <rFont val="Calibri"/>
        <family val="2"/>
        <scheme val="minor"/>
      </rPr>
      <t xml:space="preserve">”. Por tal razón, recomendamos a las Autoridades Ambientales revisar la información oficial que se encuentra en el RUNAP y cotejarla con sus procesos de declaratoria para evitar traslapes que pueden llegar a limitar el registro de las áreas protegidas en el RUNAP. </t>
    </r>
  </si>
  <si>
    <r>
      <t>Hoja Metodológica de referencia:</t>
    </r>
    <r>
      <rPr>
        <sz val="9"/>
        <color rgb="FF000000"/>
        <rFont val="Calibri"/>
        <family val="2"/>
        <scheme val="minor"/>
      </rPr>
      <t xml:space="preserve"> MADS (2016). </t>
    </r>
    <r>
      <rPr>
        <i/>
        <sz val="9"/>
        <color rgb="FF000000"/>
        <rFont val="Calibri"/>
        <family val="2"/>
        <scheme val="minor"/>
      </rPr>
      <t>Hoja metodológica Porcentaje de la Superficie de áreas protegidas regionales declaradas, homologadas o recategorizadas, inscritas en el RUNAP (Versión 1.0).</t>
    </r>
    <r>
      <rPr>
        <sz val="9"/>
        <color rgb="FF000000"/>
        <rFont val="Calibri"/>
        <family val="2"/>
        <scheme val="minor"/>
      </rPr>
      <t xml:space="preserve"> Ministerio de Ambiente y Desarrollo Sostenible MADS y Parques Nacionales de Colombia.</t>
    </r>
  </si>
  <si>
    <t>Se recomienda a las Autoridades Ambientales enviar adicionalmente reportes cualitativos del avance de los procesos de declaratoria regionales de manera periódica (mensualmente) a Parques Nacionales Naturales de Colombia, dado que en el marco de la Coordinación del SINAP y Administración del RUNAP debe entregar el respectivo reporte oficial al DNP y diferentes entidades.</t>
  </si>
  <si>
    <t>Porcentaje de páramos delimitados por el MADS, con zonificación y régimen de usos adoptados por la CAR</t>
  </si>
  <si>
    <t>Es el porcentaje de páramos con zonificación y régimen de usos adoptados por la CAR, en relación con los páramos delimitados por el MADS en la jurisdicción de la Corporación.</t>
  </si>
  <si>
    <t>Mide el avance en la zonificación y en la determinación del régimen de usos, de las áreas de páramo delimitadas por el MADS, que están ubicados en la jurisdicción de la Corporación. De esta manera, el indicador busca hacer seguimiento a la contribución de las CAR a la ejecución de la Política Nacional de Gestión Integral de la Biodiversidad y sus Servicios Ecosistémicos.</t>
  </si>
  <si>
    <t>Ley 1753 de 2015</t>
  </si>
  <si>
    <t>Resolución 769 de 2002</t>
  </si>
  <si>
    <t>Resolución 839 de 2003</t>
  </si>
  <si>
    <t>Resolución 1128 de 2006</t>
  </si>
  <si>
    <t>Resolución 937 de 2011</t>
  </si>
  <si>
    <t>Los ecosistemas de páramos han sido reconocidos como áreas de especial importancia ecológica que cuentan con una protección especial por parte del Estado, toda vez que resultan de vital importancia por los servicios ecosistémicos que prestan a la población colombiana, especialmente los relacionados con la estabilidad de los ciclos climáticos e hidrológicos y con la regulación de los flujos de agua en cantidad y calidad.</t>
  </si>
  <si>
    <t>Por ello, el artículo 1° de la Ley 99 de 1993, establece entre los Principios Generales Ambientales que las zonas de páramos, subpáramos, los nacimientos de agua y las zonas de recarga de acuíferos serán objeto de protección especial.</t>
  </si>
  <si>
    <t>El artículo 173 de la Ley 1753 de 2015 determina que en las áreas delimitadas como páramos no se podrán adelantar actividades agropecuarias ni de exploración o explotación de recursos naturales no renovables, ni construcción de refinerías de hidrocarburos.</t>
  </si>
  <si>
    <t>El Parágrafo 3 del mencionado artículo establece que “dentro de los tres (3) años siguientes a la delimitación, las autoridades ambientales deberán zonificar y determinar el régimen de usos del área de páramo delimitada, de acuerdo con los lineamientos que para el efecto defina el Ministerio de Ambiente y Desarrollo Sostenible”.</t>
  </si>
  <si>
    <r>
      <t xml:space="preserve">PPDZRU </t>
    </r>
    <r>
      <rPr>
        <vertAlign val="subscript"/>
        <sz val="9"/>
        <color rgb="FF000000"/>
        <rFont val="Calibri"/>
        <family val="2"/>
        <scheme val="minor"/>
      </rPr>
      <t>t</t>
    </r>
    <r>
      <rPr>
        <sz val="9"/>
        <color rgb="FF000000"/>
        <rFont val="Calibri"/>
        <family val="2"/>
        <scheme val="minor"/>
      </rPr>
      <t xml:space="preserve"> = Porcentaje de los páramos delimitados por el MADS, a los cuales la CAR les expide el Acto Administrativo de zonificación y régimen de usos, en el tiempo t.</t>
    </r>
  </si>
  <si>
    <r>
      <t xml:space="preserve">PZRU </t>
    </r>
    <r>
      <rPr>
        <vertAlign val="subscript"/>
        <sz val="9"/>
        <color rgb="FF000000"/>
        <rFont val="Calibri"/>
        <family val="2"/>
        <scheme val="minor"/>
      </rPr>
      <t>it</t>
    </r>
    <r>
      <rPr>
        <sz val="9"/>
        <color rgb="FF000000"/>
        <rFont val="Calibri"/>
        <family val="2"/>
        <scheme val="minor"/>
      </rPr>
      <t xml:space="preserve"> = Número de páramos previamente delimitados por el MADS en la jurisdicción de la CAR, a los cuales la CAR les expide el Acto Administrativo de zonificación y régimen de usos, en el tiempo t.</t>
    </r>
  </si>
  <si>
    <r>
      <t xml:space="preserve">PD </t>
    </r>
    <r>
      <rPr>
        <vertAlign val="subscript"/>
        <sz val="9"/>
        <color rgb="FF000000"/>
        <rFont val="Calibri"/>
        <family val="2"/>
        <scheme val="minor"/>
      </rPr>
      <t>it</t>
    </r>
    <r>
      <rPr>
        <sz val="9"/>
        <color rgb="FF000000"/>
        <rFont val="Calibri"/>
        <family val="2"/>
        <scheme val="minor"/>
      </rPr>
      <t xml:space="preserve"> = Número de páramos delimitados por el MADS en la jurisdicción de la CAR, en el tiempo t.</t>
    </r>
  </si>
  <si>
    <t>Reporte de avance</t>
  </si>
  <si>
    <t>Etapa</t>
  </si>
  <si>
    <t>Año 0 (2015) (*)</t>
  </si>
  <si>
    <t>Páramos delimitados por el MADS (número) ubicados en la jurisdicción de la Corporación</t>
  </si>
  <si>
    <t>Actos Administrativos de la CAR que adoptan la Zonificación y régimen de usos de páramos (número)</t>
  </si>
  <si>
    <t>Cuanto más cercano a cien por ciento, mayor es el cumplimiento de las metas de la autoridad ambiental en la gestión de paramos ubicados en la jurisdicción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</si>
  <si>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páramos delimitados, con zonificación y régimen de usos (Versión 1.0).</t>
    </r>
    <r>
      <rPr>
        <sz val="9"/>
        <color rgb="FF000000"/>
        <rFont val="Calibri"/>
        <family val="2"/>
        <scheme val="minor"/>
      </rPr>
      <t xml:space="preserve"> Ministerio de Ambiente y Desarrollo Sostenible MADS, DGOAT-SINA y DBBSE.</t>
    </r>
  </si>
  <si>
    <t>Observaciones.</t>
  </si>
  <si>
    <t>Porcentaje de avance en la formulación del Plan de Ordenación Forestal</t>
  </si>
  <si>
    <t>Es el porcentaje de avance en la formulación del Plan de Ordenación Forestal, con respecto a la meta de Ordenación Forestal definida en el Plan de Acción de la Corporación.</t>
  </si>
  <si>
    <t>Mide el avance del Plan de Ordenación Forestal, con respecto a la meta de Ordenación Forestal definida en el Plan de Acción de la Corporación. De esta manera, el indicador busca hacer seguimiento a la contribución de las CAR a la Política Nacional de Gestión Integral de la Biodiversidad y sus Servicios Ecosistémicos, así como a los instrumentos de política relacionados con el recurso forestal.</t>
  </si>
  <si>
    <r>
      <t>·</t>
    </r>
    <r>
      <rPr>
        <sz val="7"/>
        <color rgb="FF000000"/>
        <rFont val="Times New Roman"/>
        <family val="1"/>
      </rPr>
      <t xml:space="preserve">        </t>
    </r>
    <r>
      <rPr>
        <sz val="9"/>
        <color rgb="FF000000"/>
        <rFont val="Calibri"/>
        <family val="2"/>
      </rPr>
      <t>Ley 2ª de 1959</t>
    </r>
  </si>
  <si>
    <r>
      <t>·</t>
    </r>
    <r>
      <rPr>
        <sz val="7"/>
        <color rgb="FF000000"/>
        <rFont val="Times New Roman"/>
        <family val="1"/>
      </rPr>
      <t xml:space="preserve">        </t>
    </r>
    <r>
      <rPr>
        <sz val="9"/>
        <color rgb="FF000000"/>
        <rFont val="Calibri"/>
        <family val="2"/>
      </rPr>
      <t>Ley 99 de 1993</t>
    </r>
  </si>
  <si>
    <r>
      <t>·</t>
    </r>
    <r>
      <rPr>
        <sz val="7"/>
        <color rgb="FF000000"/>
        <rFont val="Times New Roman"/>
        <family val="1"/>
      </rPr>
      <t xml:space="preserve">        </t>
    </r>
    <r>
      <rPr>
        <sz val="9"/>
        <color rgb="FF000000"/>
        <rFont val="Calibri"/>
        <family val="2"/>
      </rPr>
      <t>Decreto-Ley 2811 de 1974.</t>
    </r>
  </si>
  <si>
    <r>
      <t>·</t>
    </r>
    <r>
      <rPr>
        <sz val="7"/>
        <color rgb="FF000000"/>
        <rFont val="Times New Roman"/>
        <family val="1"/>
      </rPr>
      <t xml:space="preserve">        </t>
    </r>
    <r>
      <rPr>
        <sz val="9"/>
        <color rgb="FF000000"/>
        <rFont val="Calibri"/>
        <family val="2"/>
      </rPr>
      <t>Decreto 1076 de 2015.</t>
    </r>
  </si>
  <si>
    <t>Los artículos 8°, 79 y 80 de la Constitución Política de Colombia, señalan que es deber del Estado proteger la diversidad e integridad del ambiente, conservar las áreas de especial importancia ecológica, fomentar la educación para el logro de estos fines, planificar el manejo y aprovechamiento de los recursos naturales para garantizar su desarrollo sostenible, su conservación, restauración o sustitución.</t>
  </si>
  <si>
    <t>El Plan de ordenación forestal es el estudio elaborado por las Corporaciones que, fundamentado en la descripción de los aspectos bióticos, abióticos, sociales y económicos, tiene por objeto asegurar que el interesado en utilizar el recurso en un área forestal productora, desarrolle su actividad en forma planificada para así garantizar el manejo adecuado y el aprovechamiento sostenible del recurso</t>
  </si>
  <si>
    <r>
      <t xml:space="preserve">PAPOF </t>
    </r>
    <r>
      <rPr>
        <vertAlign val="subscript"/>
        <sz val="9"/>
        <color rgb="FF000000"/>
        <rFont val="Calibri"/>
        <family val="2"/>
        <scheme val="minor"/>
      </rPr>
      <t>t</t>
    </r>
    <r>
      <rPr>
        <sz val="9"/>
        <color rgb="FF000000"/>
        <rFont val="Calibri"/>
        <family val="2"/>
        <scheme val="minor"/>
      </rPr>
      <t xml:space="preserve"> = Porcentaje de avance en la formulación del Plan de Ordenación Forestal, en el tiempo t.</t>
    </r>
  </si>
  <si>
    <r>
      <t xml:space="preserve">APOF </t>
    </r>
    <r>
      <rPr>
        <vertAlign val="subscript"/>
        <sz val="9"/>
        <color rgb="FF000000"/>
        <rFont val="Calibri"/>
        <family val="2"/>
        <scheme val="minor"/>
      </rPr>
      <t>it</t>
    </r>
    <r>
      <rPr>
        <sz val="9"/>
        <color rgb="FF000000"/>
        <rFont val="Calibri"/>
        <family val="2"/>
        <scheme val="minor"/>
      </rPr>
      <t xml:space="preserve"> = Superficie de avance en la formulación del Plan de Ordenación Forestal (ha), en el tiempo t.</t>
    </r>
  </si>
  <si>
    <r>
      <t xml:space="preserve">MAPOF </t>
    </r>
    <r>
      <rPr>
        <vertAlign val="subscript"/>
        <sz val="9"/>
        <color rgb="FF000000"/>
        <rFont val="Calibri"/>
        <family val="2"/>
        <scheme val="minor"/>
      </rPr>
      <t>it</t>
    </r>
    <r>
      <rPr>
        <sz val="9"/>
        <color rgb="FF000000"/>
        <rFont val="Calibri"/>
        <family val="2"/>
        <scheme val="minor"/>
      </rPr>
      <t xml:space="preserve"> = Meta de avance en la formulación del Plan de Ordenación Forestal (ha), en el tiempo t.</t>
    </r>
  </si>
  <si>
    <t>Meta de nuevas hectáreas forestales a ser ordenadas en el Plan de Ordenación Forestal en el cuatrienio (ha)</t>
  </si>
  <si>
    <t>Meta de hectáreas forestales a ser actualizadas en el Plan de Ordenación Forestal en el cuatrienio (ha) -si aplica-</t>
  </si>
  <si>
    <t>Meta: hectáreas forestales sujeto de ordenación en el cuatrienio (ha) (B+C)</t>
  </si>
  <si>
    <t>Superficie a ser ordenada en el Plan de Ordenación Forestal (*)</t>
  </si>
  <si>
    <t>Meta: hectáreas forestales sujeto de ordenación (a)</t>
  </si>
  <si>
    <t>En formulación</t>
  </si>
  <si>
    <t>En actualización</t>
  </si>
  <si>
    <t>Plan forestal adoptado</t>
  </si>
  <si>
    <t>(*) Ubique cada superficie sólo en la última etapa que se encuentre</t>
  </si>
  <si>
    <t>La suma de la superficie de las áreas en proceso de ordenación debe ser igual a la meta de hectáreas forestales a ser ordenadas.</t>
  </si>
  <si>
    <t>Relación de áreas a ser ordenadas en el Plan de Ordenación Forestal</t>
  </si>
  <si>
    <t>Nombre del área a ser ordenada</t>
  </si>
  <si>
    <t>Municipios donde se ubica</t>
  </si>
  <si>
    <t>Superficie (ha)</t>
  </si>
  <si>
    <t>Estado de avance (a)</t>
  </si>
  <si>
    <t>Acto administrativo de adopción</t>
  </si>
  <si>
    <t>(a) en formulación, en actualización, en adopción, adoptado. Si está adoptado, escriba el número del acto administrativo correspondiente.</t>
  </si>
  <si>
    <t>Cuanto más cercano a cien por ciento, mayor es el cumplimiento de las metas establecidas por la Corporación en materia de ordenación de las áreas forestales.</t>
  </si>
  <si>
    <r>
      <t>Hoja Metodológica de referencia:</t>
    </r>
    <r>
      <rPr>
        <sz val="9"/>
        <color rgb="FF000000"/>
        <rFont val="Calibri"/>
        <family val="2"/>
        <scheme val="minor"/>
      </rPr>
      <t xml:space="preserve"> MADS (2016). </t>
    </r>
    <r>
      <rPr>
        <i/>
        <sz val="9"/>
        <color rgb="FF000000"/>
        <rFont val="Calibri"/>
        <family val="2"/>
        <scheme val="minor"/>
      </rPr>
      <t>Hoja metodológica Porcentaje de avance en la formulación del Plan de Ordenación Forestal (Versión 1.0).</t>
    </r>
    <r>
      <rPr>
        <sz val="9"/>
        <color rgb="FF000000"/>
        <rFont val="Calibri"/>
        <family val="2"/>
        <scheme val="minor"/>
      </rPr>
      <t xml:space="preserve"> Ministerio de Ambiente y Desarrollo Sostenible MADS, DGOAT-SINA y DBBSE.</t>
    </r>
  </si>
  <si>
    <t>Porcentaje de áreas protegidas con planes de manejo en ejecución</t>
  </si>
  <si>
    <t xml:space="preserve">Descripción del Indicador </t>
  </si>
  <si>
    <t>Es la relación entre el número de áreas protegidas con planes de manejo en ejecución y el número de áreas protegidas regionales en jurisdicción de la Corporación registradas en el RUNAP, cuya administración es responsabilidad de la autoridad ambiental. Comprende áreas protegidas tanto continentales como marinas, costeras e insulares.</t>
  </si>
  <si>
    <t>El indicador mide que la autoridad ambiental realice acciones dirigidas a la implementación de los planes de manejo de las áreas protegidas, cuya administración es responsabilidad de la autoridad ambiental. De esta manera, la Corporación contribuye a la ejecución a nivel regional de la Política Nacional de Gestión de la Biodiversidad y sus Servicios Ecosistémicos.</t>
  </si>
  <si>
    <t>Política Nacional de Gestión Integral de la Biodiversidad y sus Servicios Ecosistémicos</t>
  </si>
  <si>
    <t>El mencionado Decreto, establece las categorías de áreas protegidas nacionales y regionales.</t>
  </si>
  <si>
    <t>Adicionalmente, el Decreto ibídem, establece que cada una de las áreas protegidas que integran el SINAP contarán con un plan de manejo que será el principal instrumento de planificación que orienta su gestión de conservación para un periodo de cinco (5) años de manera que se evidencien resultados frente al logro de los objetivos de conservación que motivaron su designación y su contribución al desarrollo del SINAP. Este plan deberá formularse dentro del año siguiente a la declaratoria o en el caso de las áreas existentes que se integren al SINAP dentro del año siguiente al registro.</t>
  </si>
  <si>
    <t>Indicador Porcentaje de áreas protegidas con planes de manejo en ejecución</t>
  </si>
  <si>
    <r>
      <t xml:space="preserve">PAPME </t>
    </r>
    <r>
      <rPr>
        <vertAlign val="subscript"/>
        <sz val="9"/>
        <color rgb="FF000000"/>
        <rFont val="Calibri"/>
        <family val="2"/>
        <scheme val="minor"/>
      </rPr>
      <t>t</t>
    </r>
    <r>
      <rPr>
        <sz val="9"/>
        <color rgb="FF000000"/>
        <rFont val="Calibri"/>
        <family val="2"/>
        <scheme val="minor"/>
      </rPr>
      <t xml:space="preserve"> = Porcentaje de áreas protegidas con planes de manejo en ejecución, en el tiempo t.</t>
    </r>
  </si>
  <si>
    <r>
      <t xml:space="preserve">APME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con planes de manejo en ejecución, en el tiempo t.</t>
    </r>
  </si>
  <si>
    <r>
      <t xml:space="preserve">APCAR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cuya administración es responsabilidad de la Corporación Autónoma Regional, en el tiempo t.</t>
    </r>
  </si>
  <si>
    <t>Inversión asociada a la ejecución de los planes de manejo de áreas protegidas</t>
  </si>
  <si>
    <r>
      <t xml:space="preserve">IPMAP </t>
    </r>
    <r>
      <rPr>
        <vertAlign val="subscript"/>
        <sz val="9"/>
        <color rgb="FF000000"/>
        <rFont val="Calibri"/>
        <family val="2"/>
        <scheme val="minor"/>
      </rPr>
      <t>t</t>
    </r>
    <r>
      <rPr>
        <sz val="9"/>
        <color rgb="FF000000"/>
        <rFont val="Calibri"/>
        <family val="2"/>
        <scheme val="minor"/>
      </rPr>
      <t xml:space="preserve"> = Inversión asociada a la ejecución de los planes de manejo de las áreas protegidas a cargo de la Corporación Autónoma Regional, en el año t.</t>
    </r>
  </si>
  <si>
    <r>
      <t xml:space="preserve">PDAP </t>
    </r>
    <r>
      <rPr>
        <vertAlign val="subscript"/>
        <sz val="9"/>
        <color rgb="FF000000"/>
        <rFont val="Calibri"/>
        <family val="2"/>
        <scheme val="minor"/>
      </rPr>
      <t>i</t>
    </r>
    <r>
      <rPr>
        <sz val="9"/>
        <color rgb="FF000000"/>
        <rFont val="Calibri"/>
        <family val="2"/>
        <scheme val="minor"/>
      </rPr>
      <t xml:space="preserve"> = Presupuesto definitivo asociado a la ejecución del plan de manejo del área protegida i, en el año t.</t>
    </r>
  </si>
  <si>
    <t>VARIABLE</t>
  </si>
  <si>
    <t>CONTINENTALES</t>
  </si>
  <si>
    <t>MARINAS, COSTERAS E INSULARES</t>
  </si>
  <si>
    <t>TOTAL</t>
  </si>
  <si>
    <t xml:space="preserve">Número de áreas protegidas cuya administración es responsabilidad de la Corporación Autónoma Regional </t>
  </si>
  <si>
    <t>Número de áreas protegidas con plan de manejo adoptado</t>
  </si>
  <si>
    <t>Número de áreas protegidas con plan de manejo en ejecución</t>
  </si>
  <si>
    <t>Inversión asociada a la ejecución de los planes de manejo de áreas protegidas (Millones de $)</t>
  </si>
  <si>
    <t>Nombre de AP</t>
  </si>
  <si>
    <t>Categoría de AP</t>
  </si>
  <si>
    <t>Ppto.</t>
  </si>
  <si>
    <t>Inicial</t>
  </si>
  <si>
    <t>Presupuesto</t>
  </si>
  <si>
    <t>Definitivo</t>
  </si>
  <si>
    <t>Cuanto más cercano a cien por ciento, mayores son las acciones que la autoridad ambiental realiza para la ejecución de los planes de manejo de las áreas protegidas que están a cargo de la Corporación Autónoma Regional.</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</si>
  <si>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protegidas con planes de manejo en ejecución (Versión 1.0).</t>
    </r>
    <r>
      <rPr>
        <sz val="9"/>
        <color rgb="FF000000"/>
        <rFont val="Calibri"/>
        <family val="2"/>
        <scheme val="minor"/>
      </rPr>
      <t xml:space="preserve"> Ministerio de Ambiente y Desarrollo Sostenible y Parques Nacionales Naturales.</t>
    </r>
  </si>
  <si>
    <t>Se recomienda a las autoridades ambientales que una vez el plan de manejo ya esté aprobado y soportado bajo acto administrativo este sea cargado en la Plataforma del RUNAP. http://runap.parquesnacionales.gov.co)</t>
  </si>
  <si>
    <t>Porcentaje de especies amenazadas con medidas de conservación y manejo en ejecución</t>
  </si>
  <si>
    <t>Es la relación entre el número de especies amenazadas con medidas de conservación y manejo en ejecución y el número de especies que cuentan con medidas de manejo formuladas, tanto para fauna y flora como en el medio continental y marino.</t>
  </si>
  <si>
    <t>El indicador mide que la autoridad ambiental realice acciones dirigidas a la implementación de las medidas de conservación y manejo de especies amenazadas. De esta manera, la Corporación contribuye a la ejecución a nivel regional de la Política Nacional de Gestión de la Biodiversidad y sus Servicios Ecosistémicos, así como de las Metas Aichi.</t>
  </si>
  <si>
    <t>Decreto 1071 de 2015, compilatorio del Decreto 1124 de 2013, por el cual se adopta el Plan de Acción Nacional para la Conservación y Manejo de Tiburones, Rayas y Quimeras de Colombia – PAN Tiburones Colombia</t>
  </si>
  <si>
    <t>Resolución 2210 de 2010</t>
  </si>
  <si>
    <t>Resolución 0192 de 2014</t>
  </si>
  <si>
    <t>El Plan Estratégico para la Diversidad Biológica 2011-2020 y las Metas de Aichi se agrupan en los siguientes objetivos estratégicos:</t>
  </si>
  <si>
    <r>
      <t>A.</t>
    </r>
    <r>
      <rPr>
        <sz val="7"/>
        <color rgb="FF000000"/>
        <rFont val="Times New Roman"/>
        <family val="1"/>
      </rPr>
      <t xml:space="preserve">    </t>
    </r>
    <r>
      <rPr>
        <sz val="9"/>
        <color rgb="FF000000"/>
        <rFont val="Calibri"/>
        <family val="2"/>
      </rPr>
      <t>Abordar las causas subyacentes de la pérdida de diversidad biológica mediante la incorporación de la diversidad biológica en todos los ámbitos gubernamentales y de la sociedad.</t>
    </r>
  </si>
  <si>
    <r>
      <t>B.</t>
    </r>
    <r>
      <rPr>
        <sz val="7"/>
        <color rgb="FF000000"/>
        <rFont val="Times New Roman"/>
        <family val="1"/>
      </rPr>
      <t xml:space="preserve">    </t>
    </r>
    <r>
      <rPr>
        <sz val="9"/>
        <color rgb="FF000000"/>
        <rFont val="Calibri"/>
        <family val="2"/>
      </rPr>
      <t>Reducir las presiones directas sobre la diversidad biológica y promover la utilización sostenible.</t>
    </r>
  </si>
  <si>
    <r>
      <t>C.</t>
    </r>
    <r>
      <rPr>
        <sz val="7"/>
        <color rgb="FF000000"/>
        <rFont val="Times New Roman"/>
        <family val="1"/>
      </rPr>
      <t xml:space="preserve">    </t>
    </r>
    <r>
      <rPr>
        <sz val="9"/>
        <color rgb="FF000000"/>
        <rFont val="Calibri"/>
        <family val="2"/>
      </rPr>
      <t>Mejorar la situación de la diversidad biológica salvaguardando los ecosistemas, las especies y la diversidad genética.</t>
    </r>
  </si>
  <si>
    <r>
      <t>D.</t>
    </r>
    <r>
      <rPr>
        <sz val="7"/>
        <color rgb="FF000000"/>
        <rFont val="Times New Roman"/>
        <family val="1"/>
      </rPr>
      <t xml:space="preserve">    </t>
    </r>
    <r>
      <rPr>
        <sz val="9"/>
        <color rgb="FF000000"/>
        <rFont val="Calibri"/>
        <family val="2"/>
      </rPr>
      <t>Aumentar los beneficios de la diversidad biológica y los servicios de los ecosistemas para todos</t>
    </r>
  </si>
  <si>
    <t>La Resolución 192 de 2014 define Especie Amenazada, como aquella que ha sido declarada como tal por Tratados o Convenios Internacionales aprobados y ratificados por Colombia o haya sido declarada en alguna categoría de amenaza por el Ministerio de Ambiente y Desarrollo Sostenible.</t>
  </si>
  <si>
    <t>Especie en Peligro Crítico (CR): Aquellas que están enfrentando un riesgo de extinción extremadamente alto en estado de vida silvestre.</t>
  </si>
  <si>
    <t>Especie en Peligro (EN): Aquellas que están enfrentando un riesgo de extinción muy alto en estado de vida silvestre.</t>
  </si>
  <si>
    <t>Especie Vulnerable (VU): Aquellas que están enfrentando un riesgo de extinción alto en estado de vida silvestre.</t>
  </si>
  <si>
    <t>Adicionalmente, la Resolución 192 de 2014 establece que “el Ministerio de Ambiente y Desarrollo Sostenible en conjunto con las demás entidades del SINA, definirán las medidas de conservación y manejo de las especies amenazadas, sin perjuicio de las funciones y competencias asignadas a otras entidades públicas”</t>
  </si>
  <si>
    <t>Indicador Porcentaje de especies amenazadas con medidas de manejo en ejecución</t>
  </si>
  <si>
    <t xml:space="preserve"> x 100</t>
  </si>
  <si>
    <r>
      <t xml:space="preserve">PEAMME </t>
    </r>
    <r>
      <rPr>
        <vertAlign val="subscript"/>
        <sz val="9"/>
        <color rgb="FF000000"/>
        <rFont val="Calibri"/>
        <family val="2"/>
        <scheme val="minor"/>
      </rPr>
      <t>t</t>
    </r>
    <r>
      <rPr>
        <sz val="9"/>
        <color rgb="FF000000"/>
        <rFont val="Calibri"/>
        <family val="2"/>
        <scheme val="minor"/>
      </rPr>
      <t xml:space="preserve"> = Porcentaje de especies amenazadas con medidas de conservación y manejo en ejecución, en tiempo t.</t>
    </r>
  </si>
  <si>
    <r>
      <t xml:space="preserve">EAMME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en ejecución, en el tiempo t.</t>
    </r>
  </si>
  <si>
    <r>
      <t xml:space="preserve">EAMMF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formuladas, en el tiempo t.</t>
    </r>
  </si>
  <si>
    <t>Inversión asociada a la ejecución de las medidas de conservación y manejo de especies amenazadas</t>
  </si>
  <si>
    <r>
      <t xml:space="preserve">IMMEA </t>
    </r>
    <r>
      <rPr>
        <vertAlign val="subscript"/>
        <sz val="9"/>
        <color rgb="FF000000"/>
        <rFont val="Calibri"/>
        <family val="2"/>
        <scheme val="minor"/>
      </rPr>
      <t>t</t>
    </r>
    <r>
      <rPr>
        <sz val="9"/>
        <color rgb="FF000000"/>
        <rFont val="Calibri"/>
        <family val="2"/>
        <scheme val="minor"/>
      </rPr>
      <t xml:space="preserve"> = Inversión asociada a la ejecución de las medidas de conservación y manejo de especies amenazadas, en el año t.</t>
    </r>
  </si>
  <si>
    <r>
      <t xml:space="preserve">PDEA </t>
    </r>
    <r>
      <rPr>
        <vertAlign val="subscript"/>
        <sz val="9"/>
        <color rgb="FF000000"/>
        <rFont val="Calibri"/>
        <family val="2"/>
        <scheme val="minor"/>
      </rPr>
      <t>i</t>
    </r>
    <r>
      <rPr>
        <sz val="9"/>
        <color rgb="FF000000"/>
        <rFont val="Calibri"/>
        <family val="2"/>
        <scheme val="minor"/>
      </rPr>
      <t xml:space="preserve"> = Presupuesto definitivo asociado a la ejecución de medidas de conservación y manejo de la especie amenazada i, en el año t.</t>
    </r>
  </si>
  <si>
    <t>ESPECIES AMENAZADAS CONTINENTALES</t>
  </si>
  <si>
    <t>ESPECIES AMENAZADAS MARINAS</t>
  </si>
  <si>
    <t>FLORA</t>
  </si>
  <si>
    <t>FAUNA</t>
  </si>
  <si>
    <t>CR</t>
  </si>
  <si>
    <t>EN</t>
  </si>
  <si>
    <t>VU</t>
  </si>
  <si>
    <t>Número de especies amenazadas presentes en la jurisdicción</t>
  </si>
  <si>
    <t>Número de especies amenazadas con medidas de conservación y manejo formulado</t>
  </si>
  <si>
    <t>Número de especies amenazadas con medidas de conservación y manejo en ejecución</t>
  </si>
  <si>
    <t>(CR) Especie en peligro crítico</t>
  </si>
  <si>
    <t>(EN) Especie en peligro</t>
  </si>
  <si>
    <t>(VU) Especie vulnerable</t>
  </si>
  <si>
    <t>Inversión asociada a la ejecución de las medidas de conservación y manejo de especies amenazadas (Millones de $)</t>
  </si>
  <si>
    <t>Tipo (Continental o marina)</t>
  </si>
  <si>
    <t>Tipo (Flora o fauna)</t>
  </si>
  <si>
    <t>Nombre (común y/o científico)</t>
  </si>
  <si>
    <t>Cuanto más cercano a cien por ciento, mayores son las acciones que la autoridad ambiental realiza para la ejecución de las medidas de conservación y manejo de las especies amenazadas que cuentan con plan de manejo, dadas las prioridades regionales que se han definido en este campo.</t>
  </si>
  <si>
    <t>Ministerio de Ambiente y Desarrollo Sostenible - MADS</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</si>
  <si>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amenazadas con medidas de manejo en ejecución (Versión 1.0).</t>
    </r>
    <r>
      <rPr>
        <sz val="9"/>
        <color rgb="FF000000"/>
        <rFont val="Calibri"/>
        <family val="2"/>
        <scheme val="minor"/>
      </rPr>
      <t xml:space="preserve"> Ministerio de Ambiente y Desarrollo Sostenible MADS, DGOAT-SINA, DBBSE y DAMCRA.</t>
    </r>
  </si>
  <si>
    <t>- La formulación de las medidas de conservación y manejo estaran a cargo del MADS y/o de las CARs.</t>
  </si>
  <si>
    <t>- Como limitación tambien se identifica la información disponible que sobre estas especies pueda tener cada CAR.</t>
  </si>
  <si>
    <t>Porcentaje de especies invasoras con medidas de prevención, control y manejo en ejecución</t>
  </si>
  <si>
    <t>Es la relación entre el número de especies invasoras con medidas de prevención, control y manejo en ejecución y el número de especies que cuentan con medidas de prevención, control y manejo formulado, tanto para fauna y flora como en el medio continental y marino.</t>
  </si>
  <si>
    <t>El indicador mide que la autoridad ambiental realice acciones dirigidas a la implementación de las medidas de prevención, control y manejo de especies invasoras. De esta manera, la Corporación contribuye a la ejecución a nivel regional de la Política Nacional de Gestión de la Biodiversidad y sus Servicios Ecosistémicos, así como al cumplimiento de las Metas Aichi.</t>
  </si>
  <si>
    <t>Resolución 848 de 2008, especies exóticas invasoras.</t>
  </si>
  <si>
    <t>Resolución 132 de 2010, pez león.</t>
  </si>
  <si>
    <t>Resolución 207 de 2010, pez león y caracol tigre.</t>
  </si>
  <si>
    <t>Resolución 654 de 2011, caracol gigante africano.</t>
  </si>
  <si>
    <t>Resolución 675 de 2013, adopta el Plan y Protocolo de manejo del pez león.</t>
  </si>
  <si>
    <t>Plan de Acción para la Prevención, Manejo y Control de las Especies Introducidas, Trasplantadas e Invasoras.</t>
  </si>
  <si>
    <t>Baptiste M.P., Castaño N., Cárdenas D., Gutiérrez F. P., Gil D.L. y Lasso C.A. (eds). 2010. Análisis de riesgo y propuesta de categorización de especies introducidas para Colombia. Instituto de Investigación de Recursos Biológicos Alexander von Humboldt. Bogotá, D. C., Colombia. 200 p.</t>
  </si>
  <si>
    <t>Las especies invasoras, son la segunda causa de pérdida de biodiversidad en el mundo, ya que afectan su funcionalidad y estructura además de traer consecuencias de alto impacto en el ámbito económico, la salud pública y la cultura (Baptiste et al., 2010).</t>
  </si>
  <si>
    <t>El Convenio sobre Diversidad Biológica, aprobado en Colombia a través de la Ley 165 de 1994, se refiere en el artículo 8° a las obligaciones de los países parte y en su literal h) establece: “impedirá que se introduzcan, controlará o erradicará las especies exóticas que amenacen a ecosistemas, hábitats o especies.</t>
  </si>
  <si>
    <t>Se entiende por especies exóticas de carácter invasor aquellas que han sido capaces de colonizar efectivamente un área en donde se ha interrumpido la barrera geográfica y se han propagado sin asistencia humana directa en hábitats naturales o seminaturales y cuyo establecimiento y expansión amenaza los ecosistemas, hábitats o especies con daños económicos o ambientales (Resolución 848 de 2008).</t>
  </si>
  <si>
    <t>El artículo 3° de la Resolución 848 de 2008 establece que las autoridades ambientales regionales deberán tomar medidas para la prevención, control y manejo de las especies introducidas exóticas, invasoras y trasplantadas presentes en el territorio nacional, que se estimen pertinentes, tales como el otorgamiento de permisos de caza de control y demás medidas de manejo que resulten aplicables conforme a las disposiciones legales vigentes.</t>
  </si>
  <si>
    <r>
      <t xml:space="preserve">PEIME </t>
    </r>
    <r>
      <rPr>
        <vertAlign val="subscript"/>
        <sz val="9"/>
        <color rgb="FF000000"/>
        <rFont val="Calibri"/>
        <family val="2"/>
        <scheme val="minor"/>
      </rPr>
      <t>t</t>
    </r>
    <r>
      <rPr>
        <sz val="9"/>
        <color rgb="FF000000"/>
        <rFont val="Calibri"/>
        <family val="2"/>
        <scheme val="minor"/>
      </rPr>
      <t xml:space="preserve"> = Porcentaje de especies invasoras con medidas de prevención, control y manejo en ejecución, en tiempo t.</t>
    </r>
  </si>
  <si>
    <r>
      <t xml:space="preserve">EIPMEE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en ejecución, en tiempo t.</t>
    </r>
  </si>
  <si>
    <r>
      <t xml:space="preserve">EIPMEF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formulado, en el tiempo t.</t>
    </r>
  </si>
  <si>
    <t>Inversión asociada a la ejecución de medidas de manejo de especies invasoras</t>
  </si>
  <si>
    <r>
      <t xml:space="preserve">IPMEI </t>
    </r>
    <r>
      <rPr>
        <vertAlign val="subscript"/>
        <sz val="9"/>
        <color rgb="FF000000"/>
        <rFont val="Calibri"/>
        <family val="2"/>
        <scheme val="minor"/>
      </rPr>
      <t>t</t>
    </r>
    <r>
      <rPr>
        <sz val="9"/>
        <color rgb="FF000000"/>
        <rFont val="Calibri"/>
        <family val="2"/>
        <scheme val="minor"/>
      </rPr>
      <t xml:space="preserve"> = Inversión asociada a la ejecución de las medidas de prevención, control y manejo de especies invasoras, en el año t.</t>
    </r>
  </si>
  <si>
    <r>
      <t xml:space="preserve">PDEI </t>
    </r>
    <r>
      <rPr>
        <vertAlign val="subscript"/>
        <sz val="9"/>
        <color rgb="FF000000"/>
        <rFont val="Calibri"/>
        <family val="2"/>
        <scheme val="minor"/>
      </rPr>
      <t>i</t>
    </r>
    <r>
      <rPr>
        <sz val="9"/>
        <color rgb="FF000000"/>
        <rFont val="Calibri"/>
        <family val="2"/>
        <scheme val="minor"/>
      </rPr>
      <t xml:space="preserve"> = Presupuesto definitivo asociado a la ejecución de las medidas de prevención, control y manejo de la especie invasora i, en el año t.</t>
    </r>
  </si>
  <si>
    <t>CONTINENTAL</t>
  </si>
  <si>
    <t>MARINA</t>
  </si>
  <si>
    <t>SUBTOTAL</t>
  </si>
  <si>
    <t>Número de especies invasoras en la jurisdicción</t>
  </si>
  <si>
    <t>Número de especies invasoras con medidas de prevención, control y manejo formulado</t>
  </si>
  <si>
    <t>Número de especies invasoras con medidas de prevención, control y manejo en ejecución</t>
  </si>
  <si>
    <t>Inversión asociada a la ejecución de las medidas de prevención, control y manejo de especies invasoras (Millones de $)</t>
  </si>
  <si>
    <t>Cuanto más cercano a cien por ciento, mayores son las acciones que la autoridad ambiental realiza para la ejecución de las medidas de prevención, control y manejo de las especies invasoras que cuentan con medidas de prevención, control y manejo, dadas las prioridades regionales que se han definido en este campo.</t>
  </si>
  <si>
    <t>Se pueden presentar situaciones de orden operativo, financiero, político y social que pueden afectar los presupuestos y los cronogramas definidos en el Plan de Acción de la Corporación. Así mismo, pueden existir limitaciones de información sobre las especies invasoras presentes en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</si>
  <si>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invasoras con medidas de manejo en ejecución (Versión 1.0).</t>
    </r>
    <r>
      <rPr>
        <sz val="9"/>
        <color rgb="FF000000"/>
        <rFont val="Calibri"/>
        <family val="2"/>
        <scheme val="minor"/>
      </rPr>
      <t xml:space="preserve"> Ministerio de Ambiente y Desarrollo Sostenible MADS, DGOAT-SINA, DBBSE y DAMCRA.</t>
    </r>
  </si>
  <si>
    <t>La formulación de las medidas de prevención, control y manejo estarán a cargo del MADS y/o las CARs.</t>
  </si>
  <si>
    <t>Porcentaje de áreas de ecosistemas en restauración, rehabilitación y reforestación</t>
  </si>
  <si>
    <t>Mide la superficie de ecosistemas en restauración, rehabilitación y reforestación, con respecto a la meta de áreas en restauración, rehabilitación y recuperación priorizadas por la Corporación.</t>
  </si>
  <si>
    <t>El indicador busca hacer seguimiento a la contribución de las CAR a la Política Nacional de Gestión Integral de la Biodiversidad y sus Servicios Ecosistémicos y específicamente las acciones relacionadas con la restauración, recuperación y rehabilitación de ecosistemas.</t>
  </si>
  <si>
    <t>Contribución a la Meta del plan de desarrollo (Hectáreas en Proceso de Restauración)</t>
  </si>
  <si>
    <t>Plan Nacional de Restauración</t>
  </si>
  <si>
    <t>El Plan Nacional de Restauración concibe la restauración, en su visión amplia, como el restablecimiento parcial o totalmente la composición, estructura y función de la biodiversidad, que hayan sido alterados o degradados.</t>
  </si>
  <si>
    <t>La restauración ecológica, por su parte, es el proceso de ayudar al restablecimiento de un ecosistema que se ha degradado, dañado o destruido. Es una actividad deliberada que inicia o acelera la recuperación de un ecosistema con respecto a su salud, integridad y sostenibilidad y busca iniciar o facilitar la reanudación de estos procesos, los cuales retornarán el ecosistema a la trayectoria deseada.</t>
  </si>
  <si>
    <t>La rehabilitación de ecosistemas enfatiza la reparación de los procesos, la productividad y los servicios de un ecosistema. Comparte con la restauración un enfoque fundamental en los ecosistemas históricos o preexistentes como modelos o referencias, pero las dos actividades difieren en sus metas y estrategias.</t>
  </si>
  <si>
    <t>La recuperación de ecosistemas incluye la estabilización del terreno, el aseguramiento de la seguridad pública, el mejoramiento estético y, por lo general, el retorno de las tierras a lo que se consideraría un propósito útil dentro del contexto regional.</t>
  </si>
  <si>
    <t>Se debe tener en cuenta que la restauración es un proceso a largo plazo por lo que sólo el establecimiento (revegetación) no significa que el ecosistema haya sido restaurado, si no que corresponde a una fase en el proceso, por lo tanto, las hectáreas establecidas se encuentran en “Proceso de restauración”.</t>
  </si>
  <si>
    <t>Se considera que el proyecto de restauración, en este caso el área, se encuentra en proceso de restauración cuando se han realizado las etapas de un proyecto de restauración.</t>
  </si>
  <si>
    <t>Las mencionadas etapas de un proyecto de restauración, identificadas en el Plan Nacional de Restauración, son: a. planeación del proyecto de restauración; b. ejecución; c. mantenimiento; d. monitoreo; y e. divulgación de modelos regionales.</t>
  </si>
  <si>
    <r>
      <t xml:space="preserve">PAERRR </t>
    </r>
    <r>
      <rPr>
        <vertAlign val="subscript"/>
        <sz val="9"/>
        <color rgb="FF000000"/>
        <rFont val="Calibri"/>
        <family val="2"/>
        <scheme val="minor"/>
      </rPr>
      <t>t</t>
    </r>
    <r>
      <rPr>
        <sz val="9"/>
        <color rgb="FF000000"/>
        <rFont val="Calibri"/>
        <family val="2"/>
        <scheme val="minor"/>
      </rPr>
      <t xml:space="preserve"> = Porcentaje de áreas de ecosistemas en restauración, rehabilitación y recuperación, en el tiempo t.</t>
    </r>
  </si>
  <si>
    <r>
      <t xml:space="preserve">AERRR </t>
    </r>
    <r>
      <rPr>
        <vertAlign val="subscript"/>
        <sz val="9"/>
        <color rgb="FF000000"/>
        <rFont val="Calibri"/>
        <family val="2"/>
        <scheme val="minor"/>
      </rPr>
      <t>it</t>
    </r>
    <r>
      <rPr>
        <sz val="9"/>
        <color rgb="FF000000"/>
        <rFont val="Calibri"/>
        <family val="2"/>
        <scheme val="minor"/>
      </rPr>
      <t xml:space="preserve"> = Superficie de áreas en restauración, rehabilitación y recuperación (ha), en el tiempo t.</t>
    </r>
  </si>
  <si>
    <r>
      <t xml:space="preserve">MAERRR </t>
    </r>
    <r>
      <rPr>
        <vertAlign val="subscript"/>
        <sz val="9"/>
        <color rgb="FF000000"/>
        <rFont val="Calibri"/>
        <family val="2"/>
        <scheme val="minor"/>
      </rPr>
      <t>it</t>
    </r>
    <r>
      <rPr>
        <sz val="9"/>
        <color rgb="FF000000"/>
        <rFont val="Calibri"/>
        <family val="2"/>
        <scheme val="minor"/>
      </rPr>
      <t xml:space="preserve"> = Meta de áreas en restauración, rehabilitación y recuperación (ha), en el tiempo t.</t>
    </r>
  </si>
  <si>
    <t>Inversión asociada a restauración, rehabilitación y recuperación de los ecosistemas naturales</t>
  </si>
  <si>
    <t>(Millones de $)</t>
  </si>
  <si>
    <r>
      <t xml:space="preserve">IRRR </t>
    </r>
    <r>
      <rPr>
        <vertAlign val="subscript"/>
        <sz val="9"/>
        <color rgb="FF000000"/>
        <rFont val="Calibri"/>
        <family val="2"/>
        <scheme val="minor"/>
      </rPr>
      <t>t</t>
    </r>
    <r>
      <rPr>
        <sz val="9"/>
        <color rgb="FF000000"/>
        <rFont val="Calibri"/>
        <family val="2"/>
        <scheme val="minor"/>
      </rPr>
      <t xml:space="preserve"> = Inversión asociada a restauración, rehabilitación y recuperación de los ecosistemas naturales, en el año t.</t>
    </r>
  </si>
  <si>
    <r>
      <t xml:space="preserve">PDIRRR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restauración, rehabilitación y recuperación de los ecosistemas naturales, en el año t.</t>
    </r>
  </si>
  <si>
    <t>Meta de áreas de ecosistemas en restauración, rehabilitación y recuperación (ha)</t>
  </si>
  <si>
    <t>Áreas de ecosistemas en restauración ecológica</t>
  </si>
  <si>
    <t>Áreas de ecosistemas en rehabilitación</t>
  </si>
  <si>
    <t>Áreas de ecosistemas en recuperación</t>
  </si>
  <si>
    <t>Inversión asociada a restauración, rehabilitación y recuperación de los ecosistemas (Millones de $)</t>
  </si>
  <si>
    <t>Tipo de acción (restauración, rehabilitación o recuperación)</t>
  </si>
  <si>
    <t>Área en restauración, rehabilitación o recuperación (ha)</t>
  </si>
  <si>
    <t>Cuanto más cercano a cien por ciento, mayor es el cumplimiento de las metas establecidas por la Corporación en materia de restauración, rehabilitación y reforestación.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</si>
  <si>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de ecosistemas en restauración, rehabilitación y reforestación (Versión 1.0).</t>
    </r>
    <r>
      <rPr>
        <sz val="9"/>
        <color rgb="FF000000"/>
        <rFont val="Calibri"/>
        <family val="2"/>
        <scheme val="minor"/>
      </rPr>
      <t xml:space="preserve"> Ministerio de Ambiente y Desarrollo Sostenible MADS, DGOAT-SINA, DBBSE y DAMCRA.</t>
    </r>
  </si>
  <si>
    <t>Implementación de acciones en manejo integrado de zonas costeras</t>
  </si>
  <si>
    <t>Es el porcentaje de avance en la ejecución, por parte de la corporación autónoma regional, de las acciones relacionadas con el manejo integrado de zonas costeras en el marco del Plan de Acción.</t>
  </si>
  <si>
    <t>El indicador mide el cumplimiento de las metas que la autoridad ambiental se ha propuesto alcanzar en relación con el manejo integrado de zonas costeras, en el marco del Plan de Acción de la Corporación. De esta manera, contribuye a la implementación regional de la Política nacional ambiental para el desarrollo sostenible de los espacios oceánicos y las zonas costeras e insulares de Colombia.</t>
  </si>
  <si>
    <t>Ley 99 de 1993, Ley Marco de Medio Ambiente.</t>
  </si>
  <si>
    <t>Ley 1450 de 2011 (artículos 207 y 208) (vigentes).</t>
  </si>
  <si>
    <t>Decreto 1076 de 2015, Decreto Único Reglamentario.</t>
  </si>
  <si>
    <t>Resolución 1602 de 1995, manglares</t>
  </si>
  <si>
    <t>Resolución 20 de 1996, manglares</t>
  </si>
  <si>
    <t>Resolución 924 de 1997, manglares</t>
  </si>
  <si>
    <t>Política nacional ambiental para el desarrollo sostenible de los espacios oceánicos y las zonas costeras e insulares de Colombia – PNAOCI 2000</t>
  </si>
  <si>
    <t>La Política Nacional Ambiental para el Desarrollo Sostenible de los Espacios Oceánicos y las Zonas Costeras e Insulares de Colombia- PNAOCI-, , señala que el manejo integrado costero es un proceso de planificación especial dirigido hacia un área compleja y dinámica, que se enfoca en la interfase mar – tierra y que considera los siguientes aspectos: algunos conceptos fijos y otros flexibles que la demarcan, una ética de conservación de los ecosistemas, metas socioeconómicas, un estilo de manejo activo participativo y de solución de problemas, y una fuerte base científica.</t>
  </si>
  <si>
    <t>La mencionada política promueve el ordenamiento territorial para asignar usos sostenibles al territorio marítimo y costero nacional, la formas mejoradas de gobierno que armonicen y articulen la planificación del desarrollo costero sectorial, la conservación y restauración de los bienes y servicios que proveen sus ecosistemas, la generación de conocimiento que permita la obtención de información estratégica para la toma de decisiones de manejo integrado de esta áreas, y los procesos de autogestión comunitaria y de aprendizaje que permitan integrar a los múltiples usuarios de la zona costera en la gestión de su manejo sostenible.</t>
  </si>
  <si>
    <t>Las principales temáticas en el Manejo Integrado de Zonas Costeras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</si>
  <si>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de la Unidad Ambiental Costera UAC</t>
    </r>
  </si>
  <si>
    <r>
      <t>a)</t>
    </r>
    <r>
      <rPr>
        <sz val="7"/>
        <color rgb="FF000000"/>
        <rFont val="Times New Roman"/>
        <family val="1"/>
      </rPr>
      <t xml:space="preserve">      </t>
    </r>
    <r>
      <rPr>
        <sz val="9"/>
        <color rgb="FF000000"/>
        <rFont val="Calibri"/>
        <family val="2"/>
        <scheme val="minor"/>
      </rPr>
      <t>Participación en la Formulación del POMIUAC en el marco de la Unidad Ambiental Costera correspondiente a su jurisdicción y en el Diagnóstico y Zonificación de los Manglares.</t>
    </r>
  </si>
  <si>
    <r>
      <t>2)</t>
    </r>
    <r>
      <rPr>
        <sz val="7"/>
        <color rgb="FF000000"/>
        <rFont val="Times New Roman"/>
        <family val="1"/>
      </rPr>
      <t xml:space="preserve">      </t>
    </r>
    <r>
      <rPr>
        <sz val="9"/>
        <color rgb="FF000000"/>
        <rFont val="Calibri"/>
        <family val="2"/>
        <scheme val="minor"/>
      </rPr>
      <t>Gestión ambiental en las zonas costeras de su jurisdicción</t>
    </r>
  </si>
  <si>
    <r>
      <t>a)</t>
    </r>
    <r>
      <rPr>
        <sz val="7"/>
        <color rgb="FF000000"/>
        <rFont val="Times New Roman"/>
        <family val="1"/>
      </rPr>
      <t xml:space="preserve">      </t>
    </r>
    <r>
      <rPr>
        <sz val="9"/>
        <color rgb="FF000000"/>
        <rFont val="Calibri"/>
        <family val="2"/>
        <scheme val="minor"/>
      </rPr>
      <t>Manejo de ecosistemas marinos y costeros.</t>
    </r>
  </si>
  <si>
    <r>
      <t>3)</t>
    </r>
    <r>
      <rPr>
        <sz val="7"/>
        <color rgb="FF000000"/>
        <rFont val="Times New Roman"/>
        <family val="1"/>
      </rPr>
      <t xml:space="preserve">      </t>
    </r>
    <r>
      <rPr>
        <sz val="9"/>
        <color rgb="FF000000"/>
        <rFont val="Calibri"/>
        <family val="2"/>
        <scheme val="minor"/>
      </rPr>
      <t>Articulación junto con los entes territoriales en el manejo integrado de zonas costeras.</t>
    </r>
  </si>
  <si>
    <r>
      <t>4)</t>
    </r>
    <r>
      <rPr>
        <sz val="7"/>
        <color rgb="FF000000"/>
        <rFont val="Times New Roman"/>
        <family val="1"/>
      </rPr>
      <t xml:space="preserve">      </t>
    </r>
    <r>
      <rPr>
        <sz val="9"/>
        <color rgb="FF000000"/>
        <rFont val="Calibri"/>
        <family val="2"/>
        <scheme val="minor"/>
      </rPr>
      <t>Educación y participación en manejo integrado de zonas costeras.</t>
    </r>
  </si>
  <si>
    <r>
      <t>5)</t>
    </r>
    <r>
      <rPr>
        <sz val="7"/>
        <color rgb="FF000000"/>
        <rFont val="Times New Roman"/>
        <family val="1"/>
      </rPr>
      <t xml:space="preserve">      </t>
    </r>
    <r>
      <rPr>
        <sz val="9"/>
        <color rgb="FF000000"/>
        <rFont val="Calibri"/>
        <family val="2"/>
        <scheme val="minor"/>
      </rPr>
      <t>Gestión de Información en manejo integrado de zonas costeras</t>
    </r>
  </si>
  <si>
    <r>
      <t>a)</t>
    </r>
    <r>
      <rPr>
        <sz val="7"/>
        <color rgb="FF000000"/>
        <rFont val="Times New Roman"/>
        <family val="1"/>
      </rPr>
      <t xml:space="preserve">      </t>
    </r>
    <r>
      <rPr>
        <sz val="9"/>
        <color rgb="FF000000"/>
        <rFont val="Calibri"/>
        <family val="2"/>
        <scheme val="minor"/>
      </rPr>
      <t>Monitoreo de la calidad ambiental en las zonas marinas y costeras</t>
    </r>
  </si>
  <si>
    <r>
      <t>b)</t>
    </r>
    <r>
      <rPr>
        <sz val="7"/>
        <color rgb="FF000000"/>
        <rFont val="Times New Roman"/>
        <family val="1"/>
      </rPr>
      <t xml:space="preserve">      </t>
    </r>
    <r>
      <rPr>
        <sz val="9"/>
        <color rgb="FF000000"/>
        <rFont val="Calibri"/>
        <family val="2"/>
        <scheme val="minor"/>
      </rPr>
      <t>Fortalecimiento de los sistemas de información regional ambiental en el ámbito marino-costero</t>
    </r>
  </si>
  <si>
    <r>
      <t>c)</t>
    </r>
    <r>
      <rPr>
        <sz val="7"/>
        <color rgb="FF000000"/>
        <rFont val="Times New Roman"/>
        <family val="1"/>
      </rPr>
      <t xml:space="preserve">       </t>
    </r>
    <r>
      <rPr>
        <sz val="9"/>
        <color rgb="FF000000"/>
        <rFont val="Calibri"/>
        <family val="2"/>
        <scheme val="minor"/>
      </rPr>
      <t>Monitoreo de ecosistemas y recursos acuáticos marinos y costeros</t>
    </r>
  </si>
  <si>
    <t>Cabe señalar que las acciones a ser realizadas por las Corporaciones deben corresponder a las competencias otorgadas por la normatividad y en el marco de sus funciones misionales.</t>
  </si>
  <si>
    <t>Porcentaje de ejecución de acciones relacionadas con el manejo integrado de zonas costeras</t>
  </si>
  <si>
    <t>Es el promedio ponderado de la ejecución de acciones relacionadas con el manejo integrado de las zonas costeras.</t>
  </si>
  <si>
    <r>
      <t xml:space="preserve">ETAMIZC </t>
    </r>
    <r>
      <rPr>
        <vertAlign val="subscript"/>
        <sz val="9"/>
        <color rgb="FF000000"/>
        <rFont val="Calibri"/>
        <family val="2"/>
        <scheme val="minor"/>
      </rPr>
      <t>t</t>
    </r>
    <r>
      <rPr>
        <sz val="9"/>
        <color rgb="FF000000"/>
        <rFont val="Calibri"/>
        <family val="2"/>
        <scheme val="minor"/>
      </rPr>
      <t xml:space="preserve"> = Porcentaje de ejecución total de acciones en manejo integrado de zonas costeras, en el tiempo t.</t>
    </r>
  </si>
  <si>
    <r>
      <t xml:space="preserve">EAMIZC </t>
    </r>
    <r>
      <rPr>
        <vertAlign val="subscript"/>
        <sz val="9"/>
        <color rgb="FF000000"/>
        <rFont val="Calibri"/>
        <family val="2"/>
        <scheme val="minor"/>
      </rPr>
      <t>It</t>
    </r>
    <r>
      <rPr>
        <sz val="9"/>
        <color rgb="FF000000"/>
        <rFont val="Calibri"/>
        <family val="2"/>
        <scheme val="minor"/>
      </rPr>
      <t xml:space="preserve"> = Porcentaje de ejecución de la acción </t>
    </r>
    <r>
      <rPr>
        <i/>
        <sz val="9"/>
        <color rgb="FF000000"/>
        <rFont val="Calibri"/>
        <family val="2"/>
        <scheme val="minor"/>
      </rPr>
      <t>i</t>
    </r>
    <r>
      <rPr>
        <sz val="9"/>
        <color rgb="FF000000"/>
        <rFont val="Calibri"/>
        <family val="2"/>
        <scheme val="minor"/>
      </rPr>
      <t xml:space="preserve"> relacionada con el manejo integrado de zonas costeras, en el tiempo t.</t>
    </r>
  </si>
  <si>
    <r>
      <t xml:space="preserve"> a </t>
    </r>
    <r>
      <rPr>
        <vertAlign val="subscript"/>
        <sz val="9"/>
        <color rgb="FF000000"/>
        <rFont val="Calibri"/>
        <family val="2"/>
        <scheme val="minor"/>
      </rPr>
      <t>i</t>
    </r>
    <r>
      <rPr>
        <sz val="9"/>
        <color rgb="FF000000"/>
        <rFont val="Calibri"/>
        <family val="2"/>
        <scheme val="minor"/>
      </rPr>
      <t xml:space="preserve"> = ponderador de la acción i de manejo integrado de zonas costeras</t>
    </r>
  </si>
  <si>
    <r>
      <t xml:space="preserve">Σ a </t>
    </r>
    <r>
      <rPr>
        <vertAlign val="subscript"/>
        <sz val="9"/>
        <color rgb="FF000000"/>
        <rFont val="Calibri"/>
        <family val="2"/>
        <scheme val="minor"/>
      </rPr>
      <t>i</t>
    </r>
    <r>
      <rPr>
        <sz val="9"/>
        <color rgb="FF000000"/>
        <rFont val="Calibri"/>
        <family val="2"/>
        <scheme val="minor"/>
      </rPr>
      <t xml:space="preserve"> = 1.</t>
    </r>
  </si>
  <si>
    <r>
      <t>Nota:</t>
    </r>
    <r>
      <rPr>
        <sz val="9"/>
        <color rgb="FF000000"/>
        <rFont val="Calibri"/>
        <family val="2"/>
        <scheme val="minor"/>
      </rPr>
      <t xml:space="preserve"> los ponderadores de las acciones serán definidos por las CAR teniendo en cuenta el peso asignado para cada una de ellas.</t>
    </r>
  </si>
  <si>
    <t>Porcentaje de ejecución de acciones relacionadas con el manejo integrado de zonas costeras.</t>
  </si>
  <si>
    <t>Número de acciones relacionadas con el manejo integrado de zonas Costeras</t>
  </si>
  <si>
    <t>Ejecución física de las acciones relacionadas con el manejo integrado de zonas costeras</t>
  </si>
  <si>
    <t>Temática</t>
  </si>
  <si>
    <t>Ejecución Física (%)</t>
  </si>
  <si>
    <t>% Ejecución Física Cuatrienal</t>
  </si>
  <si>
    <t>% Ejecución Física Anual</t>
  </si>
  <si>
    <t>Ponderación (100%)</t>
  </si>
  <si>
    <t>Ejecución ponderada (%)</t>
  </si>
  <si>
    <t>Planificación y ordenamiento de UAC</t>
  </si>
  <si>
    <t>Gestión ambiental en las zonas costeras</t>
  </si>
  <si>
    <t>Articulación junto con los entes territoriales en el manejo integrado de zonas costeras</t>
  </si>
  <si>
    <t>Educación y participación en MIZC</t>
  </si>
  <si>
    <t>Gestión de Información en MIZC</t>
  </si>
  <si>
    <t>(*) Nombre de la acción, actividad o proyecto en el Plan de Acción de la Corporación.</t>
  </si>
  <si>
    <t>Cuanto más cercano a cien por ciento, mayor es el cumplimiento de las metas que la autoridad ambiental se ha propuesto alcanzar en relación con el manejo integrado de zonas costeras, en el marco del Plan de Acción de la Corporación.</t>
  </si>
  <si>
    <t>Se pueden presentar situaciones de orden operativo, financiero, político y social que pueden afectar los presupuestos y los cronogramas definidos en el Plan de Acción de la Corporación. Así mismo, pueden existir limitaciones sobre la disponibilidad de información.</t>
  </si>
  <si>
    <r>
      <t xml:space="preserve">Hoja Metodológica de referencia: MADS (2016). </t>
    </r>
    <r>
      <rPr>
        <i/>
        <sz val="9"/>
        <color rgb="FF000000"/>
        <rFont val="Calibri"/>
        <family val="2"/>
        <scheme val="minor"/>
      </rPr>
      <t>Hoja metodológica Ejecución de acciones en Manejo Integrado de Zonas Costeras (Versión 1.0).</t>
    </r>
    <r>
      <rPr>
        <sz val="9"/>
        <color rgb="FF000000"/>
        <rFont val="Calibri"/>
        <family val="2"/>
        <scheme val="minor"/>
      </rPr>
      <t xml:space="preserve"> Ministerio de Ambiente y Desarrollo Sostenible MADS, DGOAT-SINA y DAMCRA.</t>
    </r>
  </si>
  <si>
    <t>Porcentaje de Planes de Gestión Integral de Residuos Sólidos (PGIRS) con seguimiento a metas de aprovechamiento</t>
  </si>
  <si>
    <t>Es la relación entre el número de Planes de Gestión Integral de Residuos Sólidos (PGIRS) con seguimiento con respecto a la meta de seguimiento de dichos planes por parte de la autoridad ambiental, exclusivamente en lo relacionado con las metas de aprovechamiento.</t>
  </si>
  <si>
    <t>El indicador mide el cumplimiento de las metas que la autoridad ambiental se ha propuesto alcanzar en relación con el seguimiento a los Planes de Gestión Integral de Residuos Sólidos (PGIRS), exclusivamente en lo relacionado con las metas de aprovechamiento.</t>
  </si>
  <si>
    <t>Decreto 1076 de 2015, Decreto Único Reglamentario Sector Ambiente, Articulo 2.2.6.1.1.1 al 2.2.7.3.1.7.</t>
  </si>
  <si>
    <t>Decreto 1077 de 2015. Artículo 2.3.2.2.3.90. Programa de aprovechamiento.</t>
  </si>
  <si>
    <t>Resolución 754 de 2014</t>
  </si>
  <si>
    <t>Metodología para la formulación, implementación, evaluación, seguimiento, control y actualización de los Planes de Gestión Integral de Residuos Sólidos (PGIRS)</t>
  </si>
  <si>
    <t>El Decreto 1077 de 2015 define el Plan de Gestión Integral de Residuos Sólidos como el “instrumento de planeación municipal o regional que contiene un conjunto ordenado de objetivos, metas, programas, proyectos, actividades y recursos definidos por uno o más entes territoriales para el manejo de los residuos sólidos, basado en la política de gestión integral de los mismos, el cual se ejecutará durante un período determinado, basándose en un diagnóstico inicial, en su proyección hacia el futuro y en un plan financiero viable que permita garantizar el mejoramiento continuo del manejo de residuos y la prestación del servicio de aseo a nivel municipal o regional, evaluado a través de la medición de resultados. Corresponde a la entidad territorial la formulación, implementación, evaluación, seguimiento y control y actualización del PGIRS”.</t>
  </si>
  <si>
    <t>El parágrafo del artículo 2.3.2.2.3.90 del mencionado decreto determina que “a las autoridades ambientales competentes, les corresponde realizar el control y seguimiento de la ejecución del PGIRS, exclusivamente en lo relacionado con las metas de aprovechamiento y las autorizaciones ambientales que requiera el prestador del servicio de aseo, de conformidad con la normatividad ambiental vigente”.</t>
  </si>
  <si>
    <t>Por su parte, la Resolución 754 de 2014 adopta la metodología para la formulación, implementación, evaluación, seguimiento, control y actualización de los Planes de Gestión Integral de Residuos Sólidos (PGIRS).</t>
  </si>
  <si>
    <r>
      <t xml:space="preserve">PPGIRSCS </t>
    </r>
    <r>
      <rPr>
        <vertAlign val="subscript"/>
        <sz val="9"/>
        <color rgb="FF000000"/>
        <rFont val="Calibri"/>
        <family val="2"/>
        <scheme val="minor"/>
      </rPr>
      <t>t</t>
    </r>
    <r>
      <rPr>
        <sz val="9"/>
        <color rgb="FF000000"/>
        <rFont val="Calibri"/>
        <family val="2"/>
        <scheme val="minor"/>
      </rPr>
      <t xml:space="preserve"> = Porcentaje de Planes de Gestión Integral de Residuos Sólidos (PGIRS) con seguimiento, exclusivamente en lo relacionado con las metas de aprovechamiento en el tiempo t.</t>
    </r>
  </si>
  <si>
    <r>
      <t xml:space="preserve">PGIRSCS </t>
    </r>
    <r>
      <rPr>
        <vertAlign val="subscript"/>
        <sz val="9"/>
        <color rgb="FF000000"/>
        <rFont val="Calibri"/>
        <family val="2"/>
        <scheme val="minor"/>
      </rPr>
      <t>t</t>
    </r>
    <r>
      <rPr>
        <sz val="9"/>
        <color rgb="FF000000"/>
        <rFont val="Calibri"/>
        <family val="2"/>
        <scheme val="minor"/>
      </rPr>
      <t xml:space="preserve"> = Número de Planes de Gestión Integral de Residuos Sólidos con seguimiento a las metas de aprovechamiento, en el tiempo t.</t>
    </r>
  </si>
  <si>
    <r>
      <t xml:space="preserve">MPGIRSCS </t>
    </r>
    <r>
      <rPr>
        <vertAlign val="subscript"/>
        <sz val="9"/>
        <color rgb="FF000000"/>
        <rFont val="Calibri"/>
        <family val="2"/>
        <scheme val="minor"/>
      </rPr>
      <t>t</t>
    </r>
    <r>
      <rPr>
        <sz val="9"/>
        <color rgb="FF000000"/>
        <rFont val="Calibri"/>
        <family val="2"/>
        <scheme val="minor"/>
      </rPr>
      <t xml:space="preserve"> = Meta de Planes de Gestión Integral de Residuos Sólidos con seguimiento a las metas de aprovechamiento, en el tiempo t.</t>
    </r>
  </si>
  <si>
    <t>La meta de número de Planes de Gestión Integral de Residuos Sólidos sujetos a seguimiento es establecida en el Plan de Acción de la Corporación. (Exclusivamente en lo relacionado con las metas de aprovechamiento)</t>
  </si>
  <si>
    <t>Número total de Planes de Gestión Integral de Residuos Sólidos (PGIRS) de la jurisdicción de la Corporación:</t>
  </si>
  <si>
    <t>Número total de Planes de Gestión Integral de Residuos Sólidos (PGIRS) priorizados por la Corporación para hacer seguimiento, exclusivamente en lo relacionado con las metas de aprovechamiento, en el cuatrienio:</t>
  </si>
  <si>
    <t>Meta de Planes de Gestión Integral de Residuos Sólidos (PGIRS) con seguimiento a las metas de aprovechamiento MPGIRSCS</t>
  </si>
  <si>
    <t>Número de Planes de Gestión Integral de Residuos Sólidos con seguimiento a las metas de aprovechamiento (PPGIRSCS)</t>
  </si>
  <si>
    <t>Porcentaje de Planes de Gestión Integral de Residuos Sólidos con seguimiento exclusivamente en lo relacionado con las metas de aprovechamiento (PPGIRSCS)</t>
  </si>
  <si>
    <t>Cuanto más cercano a cien por ciento, mayor es el cumplimiento de las metas que la autoridad ambiental se ha propuesto alcanzar en relación con el seguimiento a los Planes de Gestión Integral de Residuos Sólidos (PGIRS)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</si>
  <si>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Gestión Integral de Residuos Sólidos (PGIRS) con seguimiento (Versión 1.0).</t>
    </r>
    <r>
      <rPr>
        <sz val="9"/>
        <color rgb="FF000000"/>
        <rFont val="Calibri"/>
        <family val="2"/>
        <scheme val="minor"/>
      </rPr>
      <t xml:space="preserve"> Ministerio de Ambiente y Desarrollo Sostenible, DGOAT-SINA y DAASU.</t>
    </r>
  </si>
  <si>
    <t>Porcentaje de sectores con acompañamiento para la reconversión hacia sistemas sostenibles de producción</t>
  </si>
  <si>
    <t>Es la relación entre el número de sectores acompañados por la Corporación Autónoma Regional en la reconversión hacia sistemas sostenibles de producción, y la meta de sectores priorizados por la autoridad ambiental para dicho acompañamiento.</t>
  </si>
  <si>
    <t>El indicador mide el cumplimiento de las metas establecidas en relación con los sectores priorizados por la Corporación para hacerles acompañamiento en la reconversión hacia sistemas sostenibles de producción. De esta manera, contribuye a la implementación de la Política de Producción y Consumo Sostenible y de la Estrategia de Crecimiento Verde del Plan Nacional de Desarrollo 2014-2018.</t>
  </si>
  <si>
    <t>Decreto 1076 de 2016.</t>
  </si>
  <si>
    <t>Ley 1753 de 2015, Plan Nacional de Desarrollo.</t>
  </si>
  <si>
    <t>Política de Producción y Consumo Sostenible (PPyCS)</t>
  </si>
  <si>
    <t>Plan Nacional de Desarrollo PND 2015-2018</t>
  </si>
  <si>
    <r>
      <t xml:space="preserve">El Ministerio de Ambiente formuló en 2010 la </t>
    </r>
    <r>
      <rPr>
        <b/>
        <sz val="9"/>
        <color rgb="FF000000"/>
        <rFont val="Calibri"/>
        <family val="2"/>
        <scheme val="minor"/>
      </rPr>
      <t>Política Nacional de Producción y Consumo Sostenible (PPyCS)</t>
    </r>
    <r>
      <rPr>
        <sz val="9"/>
        <color rgb="FF000000"/>
        <rFont val="Calibri"/>
        <family val="2"/>
        <scheme val="minor"/>
      </rPr>
      <t>, con el propósito de orientar el cambio de los patrones de producción y consumo de la economía colombiana hacia la sostenibilidad ambiental y consecuente con ello, contribuir al mejoramiento de la competitividad empresarial.</t>
    </r>
  </si>
  <si>
    <t>Los sectores prioritarios de la PPyCS son:</t>
  </si>
  <si>
    <r>
      <t xml:space="preserve">Sector </t>
    </r>
    <r>
      <rPr>
        <b/>
        <sz val="9"/>
        <color rgb="FF000000"/>
        <rFont val="Calibri"/>
        <family val="2"/>
        <scheme val="minor"/>
      </rPr>
      <t xml:space="preserve">público </t>
    </r>
    <r>
      <rPr>
        <sz val="9"/>
        <color rgb="FF000000"/>
        <rFont val="Calibri"/>
        <family val="2"/>
        <scheme val="minor"/>
      </rPr>
      <t>(obras de infraestructura, vivienda social, tecnologías, transporte público, generación de energía). (i) Con perspectivas de incidir en avances de sostenibilidad de obras y proyectos de gran impacto; (ii) Con potencial de que sea considerado como ejemplo en las prácticas de producción y consumo sostenible.</t>
    </r>
  </si>
  <si>
    <r>
      <t xml:space="preserve">Sector de la </t>
    </r>
    <r>
      <rPr>
        <b/>
        <sz val="9"/>
        <color rgb="FF000000"/>
        <rFont val="Calibri"/>
        <family val="2"/>
        <scheme val="minor"/>
      </rPr>
      <t>construcción</t>
    </r>
    <r>
      <rPr>
        <sz val="9"/>
        <color rgb="FF000000"/>
        <rFont val="Calibri"/>
        <family val="2"/>
        <scheme val="minor"/>
      </rPr>
      <t>. (i) Con perspectivas de incidir a través de su diseño, en el consumo de energía y agua y en el manejo de residuos en el sector doméstico. (ii) Gran escala y crecimiento. (iii) Con perspectivas de utilizar materiales sostenibles y estimular a los proveedores hacia procesos de producción más sostenibles.</t>
    </r>
  </si>
  <si>
    <r>
      <t xml:space="preserve">Sector </t>
    </r>
    <r>
      <rPr>
        <b/>
        <sz val="9"/>
        <color rgb="FF000000"/>
        <rFont val="Calibri"/>
        <family val="2"/>
        <scheme val="minor"/>
      </rPr>
      <t>manufacturero</t>
    </r>
    <r>
      <rPr>
        <sz val="9"/>
        <color rgb="FF000000"/>
        <rFont val="Calibri"/>
        <family val="2"/>
        <scheme val="minor"/>
      </rPr>
      <t xml:space="preserve"> (envases y empaques, alimentos, productos químicos, metalurgia). (i)Con perspectivas de optimizar en sus procesos productivos el uso eficiente de energía, agua y materias primas. (ii) Con potencial para la reducción y el aprovechamiento de los residuos. (iii) Con potencial de reducir su huella de carbono.</t>
    </r>
  </si>
  <si>
    <r>
      <t xml:space="preserve">Sector </t>
    </r>
    <r>
      <rPr>
        <b/>
        <sz val="9"/>
        <color rgb="FF000000"/>
        <rFont val="Calibri"/>
        <family val="2"/>
        <scheme val="minor"/>
      </rPr>
      <t>agroindustrial</t>
    </r>
    <r>
      <rPr>
        <sz val="9"/>
        <color rgb="FF000000"/>
        <rFont val="Calibri"/>
        <family val="2"/>
        <scheme val="minor"/>
      </rPr>
      <t xml:space="preserve"> (azúcar, flores, banano, biocombustibles). (i) Con alto potencial de exportación. (ii) Sector en crecimiento, especialmente en relación con los biocombustibles. (iii) Sector intensivo en el uso de recursos y con alto potencial de optimización.</t>
    </r>
  </si>
  <si>
    <r>
      <t xml:space="preserve">Sector </t>
    </r>
    <r>
      <rPr>
        <b/>
        <sz val="9"/>
        <color rgb="FF000000"/>
        <rFont val="Calibri"/>
        <family val="2"/>
        <scheme val="minor"/>
      </rPr>
      <t>turismo</t>
    </r>
    <r>
      <rPr>
        <sz val="9"/>
        <color rgb="FF000000"/>
        <rFont val="Calibri"/>
        <family val="2"/>
        <scheme val="minor"/>
      </rPr>
      <t>. (i) Sector estratégico dentro las políticas de competitividad nacional. (ii) Con potencial para hacer uso eficiente de energía y agua y manejo adecuado de residuos. (iii) Con potencial para ser ejemplo por el uso racional de los recursos.</t>
    </r>
  </si>
  <si>
    <r>
      <t xml:space="preserve">Sector de </t>
    </r>
    <r>
      <rPr>
        <b/>
        <sz val="9"/>
        <color rgb="FF000000"/>
        <rFont val="Calibri"/>
        <family val="2"/>
        <scheme val="minor"/>
      </rPr>
      <t>alimentos ecológicos</t>
    </r>
    <r>
      <rPr>
        <sz val="9"/>
        <color rgb="FF000000"/>
        <rFont val="Calibri"/>
        <family val="2"/>
        <scheme val="minor"/>
      </rPr>
      <t>. (i) Con potencial de crecimiento hacia la exportación. (ii) Con potencial de ser considerado como ejemplo para prácticas de producción y consumo sostenible. Sector de productos y servicios provenientes de la biodiversidad. (i) Con potencial de crecimiento hacia la exportación. (ii) Con potencial de ser considerado como ejemplo para prácticas de producción, consumo y aprovechamiento sostenible. Pymes proveedoras de grandes empresas. (i) Con potencial de difusión de prácticas entre grupos de empresas. (ii) Con potencial de generación y conservación de empleo (iii) Con potencial para implementar prácticas de producción y consumo sostenible.</t>
    </r>
  </si>
  <si>
    <r>
      <t xml:space="preserve">Por su parte, el Plan Nacional de Desarrollo 2014-2018 incluyó la </t>
    </r>
    <r>
      <rPr>
        <b/>
        <sz val="9"/>
        <color rgb="FF000000"/>
        <rFont val="Calibri"/>
        <family val="2"/>
        <scheme val="minor"/>
      </rPr>
      <t>Estrategia Transversal y Envolvente de Crecimiento Verde</t>
    </r>
    <r>
      <rPr>
        <sz val="9"/>
        <color rgb="FF000000"/>
        <rFont val="Calibri"/>
        <family val="2"/>
        <scheme val="minor"/>
      </rPr>
      <t xml:space="preserve"> con el fin de alcanzar una Colombia en paz y un desarrollo económico sostenible. El crecimiento verde propende por un desarrollo sostenible que garantice el bienestar económico y social de la población en el largo plazo, asegurando que la base de los recursos provea los bienes y servicios ecosistémicos que el país necesita y el ambiente natural sea capaz de recuperarse ante los impactos de las actividades productivas (DNP 2014)</t>
    </r>
  </si>
  <si>
    <t>La Estrategia Nacional de Crecimiento Verde cuenta con tres objetivos:</t>
  </si>
  <si>
    <r>
      <t>1.</t>
    </r>
    <r>
      <rPr>
        <sz val="7"/>
        <color rgb="FF000000"/>
        <rFont val="Times New Roman"/>
        <family val="1"/>
      </rPr>
      <t xml:space="preserve">       </t>
    </r>
    <r>
      <rPr>
        <sz val="9"/>
        <color rgb="FF000000"/>
        <rFont val="Calibri"/>
        <family val="2"/>
      </rPr>
      <t>Avanzar hacia un crecimiento sostenible y bajo en carbono</t>
    </r>
  </si>
  <si>
    <r>
      <t>2.</t>
    </r>
    <r>
      <rPr>
        <sz val="7"/>
        <color rgb="FF000000"/>
        <rFont val="Times New Roman"/>
        <family val="1"/>
      </rPr>
      <t xml:space="preserve">       </t>
    </r>
    <r>
      <rPr>
        <sz val="9"/>
        <color rgb="FF000000"/>
        <rFont val="Calibri"/>
        <family val="2"/>
      </rPr>
      <t>Proteger y asegurar el uso sostenible del capital natural y mejorar la calidad y gobernanza ambiental</t>
    </r>
  </si>
  <si>
    <r>
      <t>3.</t>
    </r>
    <r>
      <rPr>
        <sz val="7"/>
        <color rgb="FF000000"/>
        <rFont val="Times New Roman"/>
        <family val="1"/>
      </rPr>
      <t xml:space="preserve">       </t>
    </r>
    <r>
      <rPr>
        <sz val="9"/>
        <color rgb="FF000000"/>
        <rFont val="Calibri"/>
        <family val="2"/>
      </rPr>
      <t>lograr un crecimiento resiliente y reducir la vulnerabilidad frente a los riesgos de desastres y al cambio climático.</t>
    </r>
  </si>
  <si>
    <t>En particular, la Estrategia promueve la adopción de prácticas de generación de valor agregado por parte de todos los sectores productivos; así como la identificación y aprovechamiento de las oportunidades de aumento en la competitividad, productividad y eficiencia, que a su vez reduzcan las emisiones de GEI en los diferentes sectores de la economía nacional y promuevan la resiliencia a los efectos adversos del cambio climático.</t>
  </si>
  <si>
    <t>Ahora bien, el papel de las Corporaciones Autónomas Regionales en este campo es acompañar los sectores productivos hacia la reconversión a sistemas sostenibles de producción.</t>
  </si>
  <si>
    <t>Se entiende por acompañamiento a los sectores productivos contiene las siguientes acciones:</t>
  </si>
  <si>
    <r>
      <t>·</t>
    </r>
    <r>
      <rPr>
        <sz val="7"/>
        <color rgb="FF000000"/>
        <rFont val="Times New Roman"/>
        <family val="1"/>
      </rPr>
      <t xml:space="preserve">        </t>
    </r>
    <r>
      <rPr>
        <sz val="9"/>
        <color rgb="FF000000"/>
        <rFont val="Calibri"/>
        <family val="2"/>
      </rPr>
      <t>Reuniones de construcción de agendas conjuntas de trabajo y de actualización de los convenios sectoriales de producción más limpia firmados como espacios de concertación</t>
    </r>
  </si>
  <si>
    <r>
      <t>·</t>
    </r>
    <r>
      <rPr>
        <sz val="7"/>
        <color rgb="FF000000"/>
        <rFont val="Times New Roman"/>
        <family val="1"/>
      </rPr>
      <t xml:space="preserve">        </t>
    </r>
    <r>
      <rPr>
        <sz val="9"/>
        <color rgb="FF000000"/>
        <rFont val="Calibri"/>
        <family val="2"/>
      </rPr>
      <t>Informes de seguimiento al cumplimiento de las agendas sectoriales.</t>
    </r>
  </si>
  <si>
    <r>
      <t>·</t>
    </r>
    <r>
      <rPr>
        <sz val="7"/>
        <color rgb="FF000000"/>
        <rFont val="Times New Roman"/>
        <family val="1"/>
      </rPr>
      <t xml:space="preserve">        </t>
    </r>
    <r>
      <rPr>
        <sz val="9"/>
        <color rgb="FF000000"/>
        <rFont val="Calibri"/>
        <family val="2"/>
      </rPr>
      <t>Eventos de capacitación a los sectores sobre producción y consumo sostenible.</t>
    </r>
  </si>
  <si>
    <r>
      <t>·</t>
    </r>
    <r>
      <rPr>
        <sz val="7"/>
        <color rgb="FF000000"/>
        <rFont val="Times New Roman"/>
        <family val="1"/>
      </rPr>
      <t xml:space="preserve">        </t>
    </r>
    <r>
      <rPr>
        <sz val="9"/>
        <color rgb="FF000000"/>
        <rFont val="Calibri"/>
        <family val="2"/>
      </rPr>
      <t>Eventos de socialización de experiencias exitosas de sistemas productivos sostenibles.</t>
    </r>
  </si>
  <si>
    <t>Número de sectores con acompañamiento para la reconversión hacia sistemas sostenibles de producción</t>
  </si>
  <si>
    <r>
      <t>PSA</t>
    </r>
    <r>
      <rPr>
        <vertAlign val="subscript"/>
        <sz val="9"/>
        <color rgb="FF000000"/>
        <rFont val="Calibri"/>
        <family val="2"/>
        <scheme val="minor"/>
      </rPr>
      <t xml:space="preserve"> t</t>
    </r>
    <r>
      <rPr>
        <sz val="9"/>
        <color rgb="FF000000"/>
        <rFont val="Calibri"/>
        <family val="2"/>
        <scheme val="minor"/>
      </rPr>
      <t xml:space="preserve"> = Porcentaje de sectores con acompañamiento para la reconversión hacia sistemas sostenibles de producción (PSA)</t>
    </r>
  </si>
  <si>
    <r>
      <t xml:space="preserve">SA </t>
    </r>
    <r>
      <rPr>
        <vertAlign val="subscript"/>
        <sz val="9"/>
        <color rgb="FF000000"/>
        <rFont val="Calibri"/>
        <family val="2"/>
        <scheme val="minor"/>
      </rPr>
      <t>it</t>
    </r>
    <r>
      <rPr>
        <sz val="9"/>
        <color rgb="FF000000"/>
        <rFont val="Calibri"/>
        <family val="2"/>
        <scheme val="minor"/>
      </rPr>
      <t xml:space="preserve"> = Sectores acompañados en la reconversión hacia sistemas sostenibles de producción (SA)</t>
    </r>
  </si>
  <si>
    <r>
      <t xml:space="preserve">SPA </t>
    </r>
    <r>
      <rPr>
        <vertAlign val="subscript"/>
        <sz val="9"/>
        <color rgb="FF000000"/>
        <rFont val="Calibri"/>
        <family val="2"/>
        <scheme val="minor"/>
      </rPr>
      <t>it</t>
    </r>
    <r>
      <rPr>
        <sz val="9"/>
        <color rgb="FF000000"/>
        <rFont val="Calibri"/>
        <family val="2"/>
        <scheme val="minor"/>
      </rPr>
      <t xml:space="preserve"> = Número de sectores priorizados para acompañamiento en la reconversión hacia sistemas sostenibles de producción (SPA)</t>
    </r>
  </si>
  <si>
    <t>Ejecución presupuestal de acciones relacionadas con el acompañamiento para la reconversión hacia sistemas sostenibles de producción</t>
  </si>
  <si>
    <r>
      <t xml:space="preserve">EPAARSSP </t>
    </r>
    <r>
      <rPr>
        <vertAlign val="subscript"/>
        <sz val="9"/>
        <color rgb="FF000000"/>
        <rFont val="Calibri"/>
        <family val="2"/>
        <scheme val="minor"/>
      </rPr>
      <t>t</t>
    </r>
    <r>
      <rPr>
        <sz val="9"/>
        <color rgb="FF000000"/>
        <rFont val="Calibri"/>
        <family val="2"/>
        <scheme val="minor"/>
      </rPr>
      <t xml:space="preserve"> = Ejecución presupuestal de acciones relacionadas con el acompañamiento para la reconversión hacia sistemas sostenibles de producción, en el tiempo t</t>
    </r>
  </si>
  <si>
    <r>
      <t xml:space="preserve">CARSSP </t>
    </r>
    <r>
      <rPr>
        <vertAlign val="subscript"/>
        <sz val="9"/>
        <color rgb="FF000000"/>
        <rFont val="Calibri"/>
        <family val="2"/>
        <scheme val="minor"/>
      </rPr>
      <t>it</t>
    </r>
    <r>
      <rPr>
        <sz val="9"/>
        <color rgb="FF000000"/>
        <rFont val="Calibri"/>
        <family val="2"/>
        <scheme val="minor"/>
      </rPr>
      <t xml:space="preserve"> = Compromisos correspondientes a la acción i relacionada con el acompañamiento para la reconversión hacia sistemas sostenibles de producción, en el tiempo t.</t>
    </r>
  </si>
  <si>
    <r>
      <t xml:space="preserve">PDAARSSP </t>
    </r>
    <r>
      <rPr>
        <vertAlign val="subscript"/>
        <sz val="9"/>
        <color rgb="FF000000"/>
        <rFont val="Calibri"/>
        <family val="2"/>
        <scheme val="minor"/>
      </rPr>
      <t>it</t>
    </r>
    <r>
      <rPr>
        <sz val="9"/>
        <color rgb="FF000000"/>
        <rFont val="Calibri"/>
        <family val="2"/>
        <scheme val="minor"/>
      </rPr>
      <t xml:space="preserve"> = Presupuesto definitivo a la acción i relacionada con el acompañamiento para la reconversión hacia sistemas sostenibles de producción, en el tiempo t.</t>
    </r>
  </si>
  <si>
    <t>Número de sectores priorizados para acompañamiento en la reconversión hacia sistemas sostenibles de producción (SPA)</t>
  </si>
  <si>
    <t>Indicador Complementario:</t>
  </si>
  <si>
    <t>Sector(es)</t>
  </si>
  <si>
    <t>Ejecución Presupuestal (%)</t>
  </si>
  <si>
    <t>inicial</t>
  </si>
  <si>
    <t>Ppto. Definitivo</t>
  </si>
  <si>
    <t>Construcción de agendas sectoriales conjuntas</t>
  </si>
  <si>
    <t>Seguimiento al cumplimiento de las agendas sectoriales.</t>
  </si>
  <si>
    <t>Eventos de capacitación</t>
  </si>
  <si>
    <t>Eventos de socialización</t>
  </si>
  <si>
    <t>Cálculo de la ejecución física y presupuestal de acciones relacionadas con el acompañamiento para la reconversión hacia sistemas sostenibles de producción</t>
  </si>
  <si>
    <t>Ponderador</t>
  </si>
  <si>
    <t>Ejecución Presupuestal</t>
  </si>
  <si>
    <t>Compromisos / Ppto. Definitivo</t>
  </si>
  <si>
    <t>Pagos /</t>
  </si>
  <si>
    <t>Cuanto más cercano a cien por ciento, mayor es el cumplimiento de las metas establecidas en relación con los sectores priorizados por la Corporación para hacerles acompañamiento en la reconversión hacia sistemas sostenibles de producción.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</si>
  <si>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sectores con acompañamiento para la reconversión hacia sistemas sostenibles de producción (Versión 1.0).</t>
    </r>
    <r>
      <rPr>
        <sz val="9"/>
        <color rgb="FF000000"/>
        <rFont val="Calibri"/>
        <family val="2"/>
        <scheme val="minor"/>
      </rPr>
      <t xml:space="preserve"> Ministerio de Ambiente y Desarrollo Sostenible MADS, DGOAT-SINA y DAASU.</t>
    </r>
  </si>
  <si>
    <t>Porcentaje de ejecución de acciones en Gestión Ambiental Urbana</t>
  </si>
  <si>
    <t>Es el porcentaje de avance en la ejecución, por parte de la corporación autónoma regional, de las acciones relacionadas con la gestión ambiental urbana en el marco del Plan de Acción.</t>
  </si>
  <si>
    <t>El indicador mide el cumplimiento de las metas que la autoridad ambiental se ha propuesto alcanzar en relación con la gestión ambiental urbana, en el marco del Plan de Acción de la Corporación. De esta manera, contribuye a la ejecución, a nivel regional y local, de la Política de Gestión Ambiental Urbana (2008).</t>
  </si>
  <si>
    <t>Ley 1753 de 2015.</t>
  </si>
  <si>
    <t>Espacio público: Decreto 1077 de 2015.</t>
  </si>
  <si>
    <t>Estructura Ecológica Principal: Decreto 1077 de 2015.</t>
  </si>
  <si>
    <t>Política de Gestión Ambiental Urbana.</t>
  </si>
  <si>
    <t>Política para la Prevención y Control de la Contaminación del Aire.</t>
  </si>
  <si>
    <t>Política para la Gestión Integral de Residuos Sólidos.</t>
  </si>
  <si>
    <t>Política para la Gestión Integral de la Biodiversidad y sus servicios ecosistémicos.</t>
  </si>
  <si>
    <t>CONPES 3718 de 2012, Espacio público.</t>
  </si>
  <si>
    <t>CONPES 3819 de 2014</t>
  </si>
  <si>
    <t>Circular 8000-2-344415 de 2013, ICAU.</t>
  </si>
  <si>
    <t>La gestión ambiental urbana se refiere a la “gestión de los recursos naturales renovables y los problemas ambientales urbanos y sus efectos en la región o regiones vecinas. La gestión ambiental urbana es una acción conjunta entre el Estado y los actores sociales, que se articula con la gestión territorial, las políticas ambientales y las políticas o planes sectoriales que tienen relación o afectan el medio ambiente en el ámbito urbano regional. Esta gestión, demanda el uso selectivo y combinado de herramientas jurídicas, de planeación, técnicas, económicas, financieras y administrativas para lograr la protección y funcionamiento de los ecosistemas y el mejoramiento de la calidad de vida de la población, dentro de un marco de ciudad sostenible” (Política de Gestión Ambiental Urbana).</t>
  </si>
  <si>
    <t>La gestión ambiental urbana se centra en dos ejes principales:</t>
  </si>
  <si>
    <r>
      <t>1)</t>
    </r>
    <r>
      <rPr>
        <sz val="7"/>
        <color rgb="FF000000"/>
        <rFont val="Times New Roman"/>
        <family val="1"/>
      </rPr>
      <t xml:space="preserve">      </t>
    </r>
    <r>
      <rPr>
        <sz val="9"/>
        <color rgb="FF000000"/>
        <rFont val="Calibri"/>
        <family val="2"/>
        <scheme val="minor"/>
      </rPr>
      <t>La gestión ambiental de los componentes constitutivos del medio ambiente, comúnmente denominados recursos naturales renovables: agua (en cualquier estado), atmósfera (troposfera y estratosfera), suelo y subsuelo, biodiversidad (ecosistemas, especies, recursos genéticos), fuentes primarias de energía no agotable y paisaje.</t>
    </r>
  </si>
  <si>
    <r>
      <t>2)</t>
    </r>
    <r>
      <rPr>
        <sz val="7"/>
        <color rgb="FF000000"/>
        <rFont val="Times New Roman"/>
        <family val="1"/>
      </rPr>
      <t xml:space="preserve">      </t>
    </r>
    <r>
      <rPr>
        <sz val="9"/>
        <color rgb="FF000000"/>
        <rFont val="Calibri"/>
        <family val="2"/>
        <scheme val="minor"/>
      </rPr>
      <t>La gestión ambiental de los problemas ambientales, entendida como la gestión sobre los elementos o factores que interactúan e inciden sobre el ambiente en las áreas urbanas, entre los cuales se pueden mencionar: factores que ocasionan contaminación y deterioro de los recursos naturales renovables; factores que ocasionan pérdida o deterioro de la biodiversidad; factores que ocasionan pérdida o deterioro del espacio público y del paisaje; inadecuada gestión y disposición de residuos sólidos, líquidos y gaseosos; uso ineficiente de la energía y falta de uso de fuentes no convencionales de energía; riesgos de origen natural y antrópico; pasivos ambientales, patrones insostenibles de ocupación del territorio, patrones insostenibles de producción y consumo; baja o falta de conciencia y cultura ambiental de la población de las áreas urbanas; pérdida de valores socio - culturales de la población urbana, que puede llevar a la pérdida de su identidad cultural y en consecuencia de su sentido de pertenencia del entorno; e insuficiente respuesta institucional del SINA, en términos de escasos niveles de coordinación y baja capacidad técnica y operativa para atender la problemática urbana (PGAU)</t>
    </r>
  </si>
  <si>
    <t>Cabe aclarar que la gestión para el manejo de estos recursos, elementos y factores en las áreas urbanas involucra, de manera diferenciada, a las autoridades ambientales: (Corporaciones autónomas regionales y de desarrollo sostenible); Grandes Centros Urbanos a que se refiere el artículo 66 de la Ley 99 de 1993, a los establecimientos públicos de que trata del artículo 13 de la Ley 768 de 2003; el artículo 124 de la Ley 1617 de 2013; las áreas metropolitanas a que se refiere el literal J del artículo 7 de la Ley 1625 de 2013 y a los entes territoriales, dentro de su respectivo marco de competencias y jurisdicción.</t>
  </si>
  <si>
    <t>Dicha gestión se realiza en el marco de la Política de Gestión Ambiental Urbana. En tal sentido, las principales temáticas en gestión ambiental urbana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</si>
  <si>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ambiental en áreas urbanas</t>
    </r>
  </si>
  <si>
    <r>
      <t>2)</t>
    </r>
    <r>
      <rPr>
        <sz val="7"/>
        <color rgb="FF000000"/>
        <rFont val="Times New Roman"/>
        <family val="1"/>
      </rPr>
      <t xml:space="preserve">      </t>
    </r>
    <r>
      <rPr>
        <sz val="9"/>
        <color rgb="FF000000"/>
        <rFont val="Calibri"/>
        <family val="2"/>
        <scheme val="minor"/>
      </rPr>
      <t>Gestión ambiental del Riesgo en áreas urbanas</t>
    </r>
  </si>
  <si>
    <r>
      <t>3)</t>
    </r>
    <r>
      <rPr>
        <sz val="7"/>
        <color rgb="FF000000"/>
        <rFont val="Times New Roman"/>
        <family val="1"/>
      </rPr>
      <t xml:space="preserve">      </t>
    </r>
    <r>
      <rPr>
        <sz val="9"/>
        <color rgb="FF000000"/>
        <rFont val="Calibri"/>
        <family val="2"/>
        <scheme val="minor"/>
      </rPr>
      <t>Gestión ambiental del Espacio Público en áreas urbanas</t>
    </r>
  </si>
  <si>
    <r>
      <t>4)</t>
    </r>
    <r>
      <rPr>
        <sz val="7"/>
        <color rgb="FF000000"/>
        <rFont val="Times New Roman"/>
        <family val="1"/>
      </rPr>
      <t xml:space="preserve">      </t>
    </r>
    <r>
      <rPr>
        <sz val="9"/>
        <color rgb="FF000000"/>
        <rFont val="Calibri"/>
        <family val="2"/>
        <scheme val="minor"/>
      </rPr>
      <t>Prevención y Control de la Contaminación del Aire en áreas urbanas (fenómeno de acumulación o concentración de contaminantes en el aire generado por diferentes tipos entre ellos contaminantes criterio, ruido y olores ofensivos)</t>
    </r>
  </si>
  <si>
    <r>
      <t>5)</t>
    </r>
    <r>
      <rPr>
        <sz val="7"/>
        <color rgb="FF000000"/>
        <rFont val="Times New Roman"/>
        <family val="1"/>
      </rPr>
      <t xml:space="preserve">      </t>
    </r>
    <r>
      <rPr>
        <sz val="9"/>
        <color rgb="FF000000"/>
        <rFont val="Calibri"/>
        <family val="2"/>
        <scheme val="minor"/>
      </rPr>
      <t>Gestión del Recurso Hídrico en áreas urbanas</t>
    </r>
  </si>
  <si>
    <r>
      <t>6)</t>
    </r>
    <r>
      <rPr>
        <sz val="7"/>
        <color rgb="FF000000"/>
        <rFont val="Times New Roman"/>
        <family val="1"/>
      </rPr>
      <t xml:space="preserve">      </t>
    </r>
    <r>
      <rPr>
        <sz val="9"/>
        <color rgb="FF000000"/>
        <rFont val="Calibri"/>
        <family val="2"/>
        <scheme val="minor"/>
      </rPr>
      <t>Gestión de Residuos sólidos en áreas urbanas</t>
    </r>
  </si>
  <si>
    <r>
      <t>7)</t>
    </r>
    <r>
      <rPr>
        <sz val="7"/>
        <color rgb="FF000000"/>
        <rFont val="Times New Roman"/>
        <family val="1"/>
      </rPr>
      <t xml:space="preserve">      </t>
    </r>
    <r>
      <rPr>
        <sz val="9"/>
        <color rgb="FF000000"/>
        <rFont val="Calibri"/>
        <family val="2"/>
        <scheme val="minor"/>
      </rPr>
      <t>Índice de calidad ambiental urbana</t>
    </r>
  </si>
  <si>
    <r>
      <t>8)</t>
    </r>
    <r>
      <rPr>
        <sz val="7"/>
        <color rgb="FF000000"/>
        <rFont val="Times New Roman"/>
        <family val="1"/>
      </rPr>
      <t xml:space="preserve">      </t>
    </r>
    <r>
      <rPr>
        <sz val="9"/>
        <color rgb="FF000000"/>
        <rFont val="Calibri"/>
        <family val="2"/>
        <scheme val="minor"/>
      </rPr>
      <t>Participación en gestión ambiental urbana</t>
    </r>
  </si>
  <si>
    <t>Las principales acciones relacionadas con la gestión ambiental urbana son las siguientes:</t>
  </si>
  <si>
    <r>
      <t>1)</t>
    </r>
    <r>
      <rPr>
        <sz val="7"/>
        <color rgb="FF000000"/>
        <rFont val="Times New Roman"/>
        <family val="1"/>
      </rPr>
      <t xml:space="preserve">      </t>
    </r>
    <r>
      <rPr>
        <sz val="9"/>
        <color rgb="FF000000"/>
        <rFont val="Calibri"/>
        <family val="2"/>
        <scheme val="minor"/>
      </rPr>
      <t>Planificación y ordenamiento ambiental en áreas urbanas, que incluye:</t>
    </r>
  </si>
  <si>
    <r>
      <t>a)</t>
    </r>
    <r>
      <rPr>
        <sz val="7"/>
        <color rgb="FF000000"/>
        <rFont val="Times New Roman"/>
        <family val="1"/>
      </rPr>
      <t xml:space="preserve">      </t>
    </r>
    <r>
      <rPr>
        <sz val="9"/>
        <color rgb="FF000000"/>
        <rFont val="Calibri"/>
        <family val="2"/>
        <scheme val="minor"/>
      </rPr>
      <t>Identificar y gestionar la estructura ecológica urbana</t>
    </r>
  </si>
  <si>
    <r>
      <t>b)</t>
    </r>
    <r>
      <rPr>
        <sz val="7"/>
        <color rgb="FF000000"/>
        <rFont val="Times New Roman"/>
        <family val="1"/>
      </rPr>
      <t xml:space="preserve">      </t>
    </r>
    <r>
      <rPr>
        <sz val="9"/>
        <color rgb="FF000000"/>
        <rFont val="Calibri"/>
        <family val="2"/>
        <scheme val="minor"/>
      </rPr>
      <t>Asesorar a los entes territoriales en la inclusión del componente ambiental urbano en los procesos de planificación y ordenamiento territorial, incluyendo el establecimiento de determinantes ambientales urbanos.</t>
    </r>
  </si>
  <si>
    <r>
      <t>c)</t>
    </r>
    <r>
      <rPr>
        <sz val="7"/>
        <color rgb="FF000000"/>
        <rFont val="Times New Roman"/>
        <family val="1"/>
      </rPr>
      <t xml:space="preserve">       </t>
    </r>
    <r>
      <rPr>
        <sz val="9"/>
        <color rgb="FF000000"/>
        <rFont val="Calibri"/>
        <family val="2"/>
        <scheme val="minor"/>
      </rPr>
      <t>Implementar estrategias de conservación y uso sostenible de los recursos naturales renovables que conforman la base natural.</t>
    </r>
  </si>
  <si>
    <r>
      <t>2)</t>
    </r>
    <r>
      <rPr>
        <sz val="7"/>
        <color rgb="FF000000"/>
        <rFont val="Times New Roman"/>
        <family val="1"/>
      </rPr>
      <t xml:space="preserve">      </t>
    </r>
    <r>
      <rPr>
        <sz val="9"/>
        <color rgb="FF000000"/>
        <rFont val="Calibri"/>
        <family val="2"/>
        <scheme val="minor"/>
      </rPr>
      <t>Gestión ambiental del Espacio Público en áreas urbanas, sin perjuicio de las competencias de las entidades territoriales.</t>
    </r>
  </si>
  <si>
    <r>
      <t>a)</t>
    </r>
    <r>
      <rPr>
        <sz val="7"/>
        <color rgb="FF000000"/>
        <rFont val="Times New Roman"/>
        <family val="1"/>
      </rPr>
      <t xml:space="preserve">      </t>
    </r>
    <r>
      <rPr>
        <sz val="9"/>
        <color rgb="FF000000"/>
        <rFont val="Calibri"/>
        <family val="2"/>
        <scheme val="minor"/>
      </rPr>
      <t>Conservar, manejar y restaurar elementos naturales del espacio público urbano.</t>
    </r>
  </si>
  <si>
    <r>
      <t>b)</t>
    </r>
    <r>
      <rPr>
        <sz val="7"/>
        <color rgb="FF000000"/>
        <rFont val="Times New Roman"/>
        <family val="1"/>
      </rPr>
      <t xml:space="preserve">      </t>
    </r>
    <r>
      <rPr>
        <sz val="9"/>
        <color rgb="FF000000"/>
        <rFont val="Calibri"/>
        <family val="2"/>
        <scheme val="minor"/>
      </rPr>
      <t>Prevenir y controlar la afectación ambiental en el espacio público.</t>
    </r>
  </si>
  <si>
    <r>
      <t>c)</t>
    </r>
    <r>
      <rPr>
        <sz val="7"/>
        <color rgb="FF000000"/>
        <rFont val="Times New Roman"/>
        <family val="1"/>
      </rPr>
      <t xml:space="preserve">       </t>
    </r>
    <r>
      <rPr>
        <sz val="9"/>
        <color rgb="FF000000"/>
        <rFont val="Calibri"/>
        <family val="2"/>
        <scheme val="minor"/>
      </rPr>
      <t>Promover, orientar y acompañar la gestión ambiental del espacio público por parte de las entidades territoriales.</t>
    </r>
  </si>
  <si>
    <r>
      <t>3)</t>
    </r>
    <r>
      <rPr>
        <sz val="7"/>
        <color rgb="FF000000"/>
        <rFont val="Times New Roman"/>
        <family val="1"/>
      </rPr>
      <t xml:space="preserve">      </t>
    </r>
    <r>
      <rPr>
        <sz val="9"/>
        <color rgb="FF000000"/>
        <rFont val="Calibri"/>
        <family val="2"/>
        <scheme val="minor"/>
      </rPr>
      <t>Prevención y Control de la Contaminación del Aire en áreas urbanas.</t>
    </r>
  </si>
  <si>
    <r>
      <t>a)</t>
    </r>
    <r>
      <rPr>
        <sz val="7"/>
        <color rgb="FF000000"/>
        <rFont val="Times New Roman"/>
        <family val="1"/>
      </rPr>
      <t xml:space="preserve">      </t>
    </r>
    <r>
      <rPr>
        <sz val="9"/>
        <color rgb="FF000000"/>
        <rFont val="Calibri"/>
        <family val="2"/>
        <scheme val="minor"/>
      </rPr>
      <t>Diseñar y ejecutar acciones integrales para la prevención y control de la contaminación del aire.</t>
    </r>
  </si>
  <si>
    <r>
      <t>b)</t>
    </r>
    <r>
      <rPr>
        <sz val="7"/>
        <color rgb="FF000000"/>
        <rFont val="Times New Roman"/>
        <family val="1"/>
      </rPr>
      <t xml:space="preserve">      </t>
    </r>
    <r>
      <rPr>
        <sz val="9"/>
        <color rgb="FF000000"/>
        <rFont val="Calibri"/>
        <family val="2"/>
        <scheme val="minor"/>
      </rPr>
      <t>Fortalecer la capacidad institucional para el control y seguimiento de la contaminación del aire.</t>
    </r>
  </si>
  <si>
    <r>
      <t>c)</t>
    </r>
    <r>
      <rPr>
        <sz val="7"/>
        <color rgb="FF000000"/>
        <rFont val="Times New Roman"/>
        <family val="1"/>
      </rPr>
      <t xml:space="preserve">       </t>
    </r>
    <r>
      <rPr>
        <sz val="9"/>
        <color rgb="FF000000"/>
        <rFont val="Calibri"/>
        <family val="2"/>
        <scheme val="minor"/>
      </rPr>
      <t>Establecer e implementar programas de reducción de la contaminación del aire, cuando se requiera.</t>
    </r>
  </si>
  <si>
    <r>
      <t>d)</t>
    </r>
    <r>
      <rPr>
        <sz val="7"/>
        <color rgb="FF000000"/>
        <rFont val="Times New Roman"/>
        <family val="1"/>
      </rPr>
      <t xml:space="preserve">      </t>
    </r>
    <r>
      <rPr>
        <sz val="9"/>
        <color rgb="FF000000"/>
        <rFont val="Calibri"/>
        <family val="2"/>
        <scheme val="minor"/>
      </rPr>
      <t>Fortalecer las mesas regionales de calidad del aire donde se establezca la articulación entre las diferentes entidades relacionadas con la prevención y el control de la contaminación del aire.</t>
    </r>
  </si>
  <si>
    <r>
      <t>e)</t>
    </r>
    <r>
      <rPr>
        <sz val="7"/>
        <color rgb="FF000000"/>
        <rFont val="Times New Roman"/>
        <family val="1"/>
      </rPr>
      <t xml:space="preserve">      </t>
    </r>
    <r>
      <rPr>
        <sz val="9"/>
        <color rgb="FF000000"/>
        <rFont val="Calibri"/>
        <family val="2"/>
        <scheme val="minor"/>
      </rPr>
      <t>Asesorar a los entes territoriales para el mejor cumplimiento de sus funciones de control y vigilancia de los fenómenos de contaminación del aire.</t>
    </r>
  </si>
  <si>
    <r>
      <t>4)</t>
    </r>
    <r>
      <rPr>
        <sz val="7"/>
        <color rgb="FF000000"/>
        <rFont val="Times New Roman"/>
        <family val="1"/>
      </rPr>
      <t xml:space="preserve">      </t>
    </r>
    <r>
      <rPr>
        <sz val="9"/>
        <color rgb="FF000000"/>
        <rFont val="Calibri"/>
        <family val="2"/>
        <scheme val="minor"/>
      </rPr>
      <t>Gestión del Recurso Hídrico en áreas urbanas.</t>
    </r>
  </si>
  <si>
    <r>
      <t>a)</t>
    </r>
    <r>
      <rPr>
        <sz val="7"/>
        <color rgb="FF000000"/>
        <rFont val="Times New Roman"/>
        <family val="1"/>
      </rPr>
      <t xml:space="preserve">      </t>
    </r>
    <r>
      <rPr>
        <sz val="9"/>
        <color rgb="FF000000"/>
        <rFont val="Calibri"/>
        <family val="2"/>
        <scheme val="minor"/>
      </rPr>
      <t>Promover el uso eficiente y ahorro de agua.</t>
    </r>
  </si>
  <si>
    <r>
      <t>5)</t>
    </r>
    <r>
      <rPr>
        <sz val="7"/>
        <color rgb="FF000000"/>
        <rFont val="Times New Roman"/>
        <family val="1"/>
      </rPr>
      <t xml:space="preserve">      </t>
    </r>
    <r>
      <rPr>
        <sz val="9"/>
        <color rgb="FF000000"/>
        <rFont val="Calibri"/>
        <family val="2"/>
        <scheme val="minor"/>
      </rPr>
      <t>Gestión de Residuos sólidos en áreas urbanas.</t>
    </r>
  </si>
  <si>
    <r>
      <t>a)</t>
    </r>
    <r>
      <rPr>
        <sz val="7"/>
        <color rgb="FF000000"/>
        <rFont val="Times New Roman"/>
        <family val="1"/>
      </rPr>
      <t xml:space="preserve">      </t>
    </r>
    <r>
      <rPr>
        <sz val="9"/>
        <color rgb="FF000000"/>
        <rFont val="Calibri"/>
        <family val="2"/>
        <scheme val="minor"/>
      </rPr>
      <t>Promover el aprovechamiento de residuos sólidos.</t>
    </r>
  </si>
  <si>
    <r>
      <t>6)</t>
    </r>
    <r>
      <rPr>
        <sz val="7"/>
        <color rgb="FF000000"/>
        <rFont val="Times New Roman"/>
        <family val="1"/>
      </rPr>
      <t xml:space="preserve">      </t>
    </r>
    <r>
      <rPr>
        <sz val="9"/>
        <color rgb="FF000000"/>
        <rFont val="Calibri"/>
        <family val="2"/>
        <scheme val="minor"/>
      </rPr>
      <t>Compilar y reportar la información relacionada con los indicadores que conformar el Índice de Calidad Ambiental Urbana (ICAU)</t>
    </r>
  </si>
  <si>
    <r>
      <t>7)</t>
    </r>
    <r>
      <rPr>
        <sz val="7"/>
        <color rgb="FF000000"/>
        <rFont val="Times New Roman"/>
        <family val="1"/>
      </rPr>
      <t xml:space="preserve">      </t>
    </r>
    <r>
      <rPr>
        <sz val="9"/>
        <color rgb="FF000000"/>
        <rFont val="Calibri"/>
        <family val="2"/>
        <scheme val="minor"/>
      </rPr>
      <t>Participación en gestión ambiental urbana</t>
    </r>
  </si>
  <si>
    <r>
      <t>a)</t>
    </r>
    <r>
      <rPr>
        <sz val="7"/>
        <color rgb="FF000000"/>
        <rFont val="Times New Roman"/>
        <family val="1"/>
      </rPr>
      <t xml:space="preserve">      </t>
    </r>
    <r>
      <rPr>
        <sz val="9"/>
        <color rgb="FF000000"/>
        <rFont val="Calibri"/>
        <family val="2"/>
        <scheme val="minor"/>
      </rPr>
      <t xml:space="preserve">Promover y fortalecer los espacios de participación social en gestión ambiental urbana </t>
    </r>
  </si>
  <si>
    <t>Porcentaje de ejecución de acciones relacionadas con la gestión ambiental urbana.</t>
  </si>
  <si>
    <r>
      <t xml:space="preserve">ETAGAU </t>
    </r>
    <r>
      <rPr>
        <vertAlign val="subscript"/>
        <sz val="9"/>
        <color rgb="FF000000"/>
        <rFont val="Calibri"/>
        <family val="2"/>
        <scheme val="minor"/>
      </rPr>
      <t>t</t>
    </r>
    <r>
      <rPr>
        <sz val="9"/>
        <color rgb="FF000000"/>
        <rFont val="Calibri"/>
        <family val="2"/>
        <scheme val="minor"/>
      </rPr>
      <t xml:space="preserve"> = Porcentaje de ejecución total de acciones en gestión ambiental urbana, en el tiempo t.</t>
    </r>
  </si>
  <si>
    <r>
      <t xml:space="preserve">EAGAU </t>
    </r>
    <r>
      <rPr>
        <vertAlign val="subscript"/>
        <sz val="9"/>
        <color rgb="FF000000"/>
        <rFont val="Calibri"/>
        <family val="2"/>
        <scheme val="minor"/>
      </rPr>
      <t>t1t</t>
    </r>
    <r>
      <rPr>
        <sz val="9"/>
        <color rgb="FF000000"/>
        <rFont val="Calibri"/>
        <family val="2"/>
        <scheme val="minor"/>
      </rPr>
      <t xml:space="preserve"> = Porcentaje de ejecución de la acción </t>
    </r>
    <r>
      <rPr>
        <i/>
        <sz val="9"/>
        <color rgb="FF000000"/>
        <rFont val="Calibri"/>
        <family val="2"/>
        <scheme val="minor"/>
      </rPr>
      <t>1</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</si>
  <si>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2t</t>
    </r>
    <r>
      <rPr>
        <sz val="9"/>
        <color rgb="FF000000"/>
        <rFont val="Calibri"/>
        <family val="2"/>
        <scheme val="minor"/>
      </rPr>
      <t xml:space="preserve"> = Porcentaje de ejecución de la acción </t>
    </r>
    <r>
      <rPr>
        <i/>
        <sz val="9"/>
        <color rgb="FF000000"/>
        <rFont val="Calibri"/>
        <family val="2"/>
        <scheme val="minor"/>
      </rPr>
      <t>2</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</si>
  <si>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nt</t>
    </r>
    <r>
      <rPr>
        <sz val="9"/>
        <color rgb="FF000000"/>
        <rFont val="Calibri"/>
        <family val="2"/>
        <scheme val="minor"/>
      </rPr>
      <t xml:space="preserve"> = Porcentaje de ejecución de la acción </t>
    </r>
    <r>
      <rPr>
        <i/>
        <sz val="9"/>
        <color rgb="FF000000"/>
        <rFont val="Calibri"/>
        <family val="2"/>
        <scheme val="minor"/>
      </rPr>
      <t>n</t>
    </r>
    <r>
      <rPr>
        <sz val="9"/>
        <color rgb="FF000000"/>
        <rFont val="Calibri"/>
        <family val="2"/>
        <scheme val="minor"/>
      </rPr>
      <t xml:space="preserve"> relacionada con la gestión ambiental urbana, en el tiempo t.</t>
    </r>
  </si>
  <si>
    <r>
      <t>a = ponderador de EAGAU</t>
    </r>
    <r>
      <rPr>
        <vertAlign val="subscript"/>
        <sz val="9"/>
        <color rgb="FF000000"/>
        <rFont val="Calibri"/>
        <family val="2"/>
        <scheme val="minor"/>
      </rPr>
      <t>1</t>
    </r>
    <r>
      <rPr>
        <sz val="9"/>
        <color rgb="FF000000"/>
        <rFont val="Calibri"/>
        <family val="2"/>
        <scheme val="minor"/>
      </rPr>
      <t>.</t>
    </r>
  </si>
  <si>
    <r>
      <t>b = ponderador de EAGAU</t>
    </r>
    <r>
      <rPr>
        <vertAlign val="subscript"/>
        <sz val="9"/>
        <color rgb="FF000000"/>
        <rFont val="Calibri"/>
        <family val="2"/>
        <scheme val="minor"/>
      </rPr>
      <t>2</t>
    </r>
    <r>
      <rPr>
        <sz val="9"/>
        <color rgb="FF000000"/>
        <rFont val="Calibri"/>
        <family val="2"/>
        <scheme val="minor"/>
      </rPr>
      <t>.</t>
    </r>
  </si>
  <si>
    <r>
      <t>z = ponderador de EAGAU</t>
    </r>
    <r>
      <rPr>
        <vertAlign val="subscript"/>
        <sz val="9"/>
        <color rgb="FF000000"/>
        <rFont val="Calibri"/>
        <family val="2"/>
        <scheme val="minor"/>
      </rPr>
      <t>n</t>
    </r>
    <r>
      <rPr>
        <sz val="9"/>
        <color rgb="FF000000"/>
        <rFont val="Calibri"/>
        <family val="2"/>
        <scheme val="minor"/>
      </rPr>
      <t>.</t>
    </r>
  </si>
  <si>
    <t>a + b + c+…+z = 1.</t>
  </si>
  <si>
    <t>Ejecución presupuestal de acciones relacionadas con la gestión ambiental urbana.</t>
  </si>
  <si>
    <r>
      <t xml:space="preserve">EPAGAU </t>
    </r>
    <r>
      <rPr>
        <vertAlign val="subscript"/>
        <sz val="9"/>
        <color rgb="FF000000"/>
        <rFont val="Calibri"/>
        <family val="2"/>
        <scheme val="minor"/>
      </rPr>
      <t>t</t>
    </r>
    <r>
      <rPr>
        <sz val="9"/>
        <color rgb="FF000000"/>
        <rFont val="Calibri"/>
        <family val="2"/>
        <scheme val="minor"/>
      </rPr>
      <t xml:space="preserve"> = Ejecución presupuestal de acciones en gestión ambiental urbana, en el año t.</t>
    </r>
  </si>
  <si>
    <r>
      <t xml:space="preserve">CGAU </t>
    </r>
    <r>
      <rPr>
        <vertAlign val="subscript"/>
        <sz val="9"/>
        <color rgb="FF000000"/>
        <rFont val="Calibri"/>
        <family val="2"/>
        <scheme val="minor"/>
      </rPr>
      <t>it</t>
    </r>
    <r>
      <rPr>
        <sz val="9"/>
        <color rgb="FF000000"/>
        <rFont val="Calibri"/>
        <family val="2"/>
        <scheme val="minor"/>
      </rPr>
      <t xml:space="preserve"> = Compromisos correspondientes a la acción i en gestión ambiental urbana, en el año t.</t>
    </r>
  </si>
  <si>
    <r>
      <t xml:space="preserve">PDAGAU </t>
    </r>
    <r>
      <rPr>
        <vertAlign val="subscript"/>
        <sz val="9"/>
        <color rgb="FF000000"/>
        <rFont val="Calibri"/>
        <family val="2"/>
        <scheme val="minor"/>
      </rPr>
      <t>it</t>
    </r>
    <r>
      <rPr>
        <sz val="9"/>
        <color rgb="FF000000"/>
        <rFont val="Calibri"/>
        <family val="2"/>
        <scheme val="minor"/>
      </rPr>
      <t xml:space="preserve"> = Presupuesto definitivo a la acción i en gestión ambiental urbana, en el año t.</t>
    </r>
  </si>
  <si>
    <t>Número de acciones relacionadas con gestión ambiental urbana</t>
  </si>
  <si>
    <t>Ejecución física de las acciones relacionadas con la gestión ambiental urbana</t>
  </si>
  <si>
    <t>Gestión ambiental del Espacio Público en áreas urbanas</t>
  </si>
  <si>
    <t xml:space="preserve">Prevención y Control de la Contaminación del Aire en áreas urbanas </t>
  </si>
  <si>
    <t>Gestión del Recurso Hídrico en áreas urbanas</t>
  </si>
  <si>
    <t>Gestión de Residuos sólidos en áreas urbanas</t>
  </si>
  <si>
    <t>Índice de calidad ambiental urbana</t>
  </si>
  <si>
    <t>Ejecución presupuestal de acciones relacionadas con la gestión ambiental urbana (utilice tantas filas cuantas sean necesarias)</t>
  </si>
  <si>
    <t>Presupuesto inicial</t>
  </si>
  <si>
    <t>Compromisos / Ppto Def.</t>
  </si>
  <si>
    <t>Pagos / Compromisos</t>
  </si>
  <si>
    <t>Cuanto más cercano a cien por ciento, mayor es el cumplimiento de las metas que la autoridad ambiental se ha propuesto alcanzar en relación con la gestión ambiental urbana, en el marco del Plan de Acción de la Corporación.</t>
  </si>
  <si>
    <r>
      <t xml:space="preserve">Hoja Metodológica de referencia: MADS (2016). </t>
    </r>
    <r>
      <rPr>
        <i/>
        <sz val="9"/>
        <color rgb="FF000000"/>
        <rFont val="Calibri"/>
        <family val="2"/>
        <scheme val="minor"/>
      </rPr>
      <t>Hoja metodológica Ejecución de Acciones en Gestión Ambiental Urbana (Versión 1.0).</t>
    </r>
    <r>
      <rPr>
        <sz val="9"/>
        <color rgb="FF000000"/>
        <rFont val="Calibri"/>
        <family val="2"/>
        <scheme val="minor"/>
      </rPr>
      <t xml:space="preserve"> Ministerio de Ambiente y Desarrollo Sostenible MADS, DGOAT-SINA y DAASU.</t>
    </r>
  </si>
  <si>
    <t>Implementación del Programa Regional de Negocios Verdes por la autoridad ambiental</t>
  </si>
  <si>
    <t>Es el porcentaje de avance en la implementación de las acciones a cargo de la Corporación en el marco del Programa Regional de Negocios Verdes</t>
  </si>
  <si>
    <t>El indicador mide el cumplimiento de las metas, a cargo de la Autoridad Ambiental, en el marco del Plan Nacional de Negocios Verdes y el Plan Regional de Negocios Verdes. De esta forma contribuye a la implementación del Plan Nacional de Negocios Verdes y de la Estrategia Crecimiento Verde del Plan Nacional de Desarrollo 2014-2018</t>
  </si>
  <si>
    <r>
      <t xml:space="preserve"> </t>
    </r>
    <r>
      <rPr>
        <b/>
        <sz val="9"/>
        <color rgb="FF000000"/>
        <rFont val="Calibri"/>
        <family val="2"/>
        <scheme val="minor"/>
      </rPr>
      <t>Normatividad de soporte:</t>
    </r>
  </si>
  <si>
    <t>Decreto 1076 de 2016, Decreto Único Reglamentario.</t>
  </si>
  <si>
    <t>Ley 1753 de 2015, Plan Nacional de Desarrollo PND 2014-2018.</t>
  </si>
  <si>
    <t>Política Nacional de Producción y Consumo Sostenible.</t>
  </si>
  <si>
    <t>Plan Nacional de Negocios Verdes PNNV.</t>
  </si>
  <si>
    <t>Política Nacional para la Gestión Integral de la Biodiversidad y sus Servicios Ecosistémicos.</t>
  </si>
  <si>
    <t>Declaración de Crecimiento Verde de la Organización para la Cooperación y el Desarrollo Económico OCDE.</t>
  </si>
  <si>
    <t>Estrategia de Crecimiento Verde del Plan Nacional de Desarrollo.</t>
  </si>
  <si>
    <t>Metodología para la Implementación de los PRNV, elaborada y publicada con la Agencia de Cooperación Alemana- GIZ, en coordinación con el MADS.</t>
  </si>
  <si>
    <t>Programas Regionales de Negocios Verdes PRNV para las Regiones: Caribe, Pacifico, Central, Amazonia, y Orinoquia.</t>
  </si>
  <si>
    <t>Programa Nacional de Biocomercio Sostenible</t>
  </si>
  <si>
    <t>Guía de Verificación y Evaluación de Criterios de Negocios Verdes.</t>
  </si>
  <si>
    <t>https://www.minambiente.gov.co/index.php/ambientes-y-desarrollos-sostenibles/negocios-verdes-y-sostenibles</t>
  </si>
  <si>
    <t>Los Negocios Verdes y Sostenibles comprenden las actividades económicas en las que se ofrecen bienes o servicios que generan impactos ambientales positivos y que, además, incorporan buenas prácticas ambientales, sociales y económicas, con enfoque de ciclo de vida, contribuyendo a la conservación del ambiente como capital natural que soporta el desarrollo del territorio (Oficina de Negocios Verdes Sostenibles ONVS, 2014)</t>
  </si>
  <si>
    <t>El Objetivo 2 de la Estrategia Crecimiento Verde, incorporada en el PND 2014-2018, busca proteger y asegurar el uso sostenible del capital natural y mejorar la calidad y gobernanza ambiental. Para ello la Estrategia tiene como fin mejorar la calidad ambiental a partir del fortalecimiento del desempeño ambiental de los sectores productivos, buscando mejorar su competitividad; en la cual se inscribe la Meta Nacional Estratégica No. 13: Cinco (5) Programas Regionales de Negocios Verdes implementados para el aumento de la competitividad, a cargo de las CAR y la ONVS.</t>
  </si>
  <si>
    <r>
      <t xml:space="preserve">La implementación de los </t>
    </r>
    <r>
      <rPr>
        <b/>
        <sz val="9"/>
        <color rgb="FF000000"/>
        <rFont val="Calibri"/>
        <family val="2"/>
        <scheme val="minor"/>
      </rPr>
      <t>Programas Regionales de Negocios Verdes</t>
    </r>
    <r>
      <rPr>
        <sz val="9"/>
        <color rgb="FF000000"/>
        <rFont val="Calibri"/>
        <family val="2"/>
        <scheme val="minor"/>
      </rPr>
      <t>- PRNV se evaluará de acuerdo a tres (3) criterios:</t>
    </r>
  </si>
  <si>
    <t>1) Formulación de Planes de acción para la ejecución del PRNV en la jurisdicción de cada Autoridad Ambiental</t>
  </si>
  <si>
    <t>2) Conformación de la Ventanilla/Nodo de Negocios Verdes o realización de alianzas o acuerdos con otras instituciones.</t>
  </si>
  <si>
    <t>3) Contar con mínimo dos pilotos de Negocios Verdes verificados bajo los criterios descritos en el Plan Nacional de Negocios Verdes y PRNV</t>
  </si>
  <si>
    <t>Las principales acciones relacionadas con la ejecución Implementación del Programa Regional de Negocios Verdes por la autoridad ambiental son:</t>
  </si>
  <si>
    <r>
      <t>1)</t>
    </r>
    <r>
      <rPr>
        <sz val="7"/>
        <color rgb="FF000000"/>
        <rFont val="Times New Roman"/>
        <family val="1"/>
      </rPr>
      <t xml:space="preserve">      </t>
    </r>
    <r>
      <rPr>
        <sz val="9"/>
        <color rgb="FF000000"/>
        <rFont val="Calibri"/>
        <family val="2"/>
      </rPr>
      <t>Formulación de los Planes de Acción para la ejecución del Programa Regional de Negocios Verdes</t>
    </r>
  </si>
  <si>
    <r>
      <t>a)</t>
    </r>
    <r>
      <rPr>
        <sz val="7"/>
        <color rgb="FF000000"/>
        <rFont val="Times New Roman"/>
        <family val="1"/>
      </rPr>
      <t xml:space="preserve">      </t>
    </r>
    <r>
      <rPr>
        <sz val="9"/>
        <color rgb="FF000000"/>
        <rFont val="Calibri"/>
        <family val="2"/>
      </rPr>
      <t>Talleres de construcción del plan de trabajo, de la Corporación en el marco de la etapa de planeación.</t>
    </r>
  </si>
  <si>
    <r>
      <t>b)</t>
    </r>
    <r>
      <rPr>
        <sz val="7"/>
        <color rgb="FF000000"/>
        <rFont val="Times New Roman"/>
        <family val="1"/>
      </rPr>
      <t xml:space="preserve">      </t>
    </r>
    <r>
      <rPr>
        <sz val="9"/>
        <color rgb="FF000000"/>
        <rFont val="Calibri"/>
        <family val="2"/>
      </rPr>
      <t>Capacitación en criterios de Negocios Verdes</t>
    </r>
  </si>
  <si>
    <r>
      <t>c)</t>
    </r>
    <r>
      <rPr>
        <sz val="7"/>
        <color rgb="FF000000"/>
        <rFont val="Times New Roman"/>
        <family val="1"/>
      </rPr>
      <t xml:space="preserve">       </t>
    </r>
    <r>
      <rPr>
        <sz val="9"/>
        <color rgb="FF000000"/>
        <rFont val="Calibri"/>
        <family val="2"/>
      </rPr>
      <t>Levantamiento Línea Base de Negocios Verdes en la región</t>
    </r>
  </si>
  <si>
    <r>
      <t>2)</t>
    </r>
    <r>
      <rPr>
        <sz val="7"/>
        <color rgb="FF000000"/>
        <rFont val="Times New Roman"/>
        <family val="1"/>
      </rPr>
      <t xml:space="preserve">      </t>
    </r>
    <r>
      <rPr>
        <sz val="9"/>
        <color rgb="FF000000"/>
        <rFont val="Calibri"/>
        <family val="2"/>
      </rPr>
      <t>Conformación de la ventanilla o nodo de negocios verdes o realización de alianzas o acuerdos con otras instituciones para la implementación en la AA</t>
    </r>
  </si>
  <si>
    <r>
      <t>a)</t>
    </r>
    <r>
      <rPr>
        <sz val="7"/>
        <color rgb="FF000000"/>
        <rFont val="Times New Roman"/>
        <family val="1"/>
      </rPr>
      <t xml:space="preserve">      </t>
    </r>
    <r>
      <rPr>
        <sz val="9"/>
        <color rgb="FF000000"/>
        <rFont val="Calibri"/>
        <family val="2"/>
      </rPr>
      <t>Protocolización de la creación de la ventanilla o nodo de negocios verdes en la A.A.</t>
    </r>
  </si>
  <si>
    <r>
      <t>b)</t>
    </r>
    <r>
      <rPr>
        <sz val="7"/>
        <color rgb="FF000000"/>
        <rFont val="Times New Roman"/>
        <family val="1"/>
      </rPr>
      <t xml:space="preserve">      </t>
    </r>
    <r>
      <rPr>
        <sz val="9"/>
        <color rgb="FF000000"/>
        <rFont val="Calibri"/>
        <family val="2"/>
      </rPr>
      <t>Suscripción de alianzas o acuerdos publico privadas para la ejecución del PRNV (*)</t>
    </r>
  </si>
  <si>
    <r>
      <t>3)</t>
    </r>
    <r>
      <rPr>
        <sz val="7"/>
        <color rgb="FF000000"/>
        <rFont val="Times New Roman"/>
        <family val="1"/>
      </rPr>
      <t xml:space="preserve">      </t>
    </r>
    <r>
      <rPr>
        <sz val="9"/>
        <color rgb="FF000000"/>
        <rFont val="Calibri"/>
        <family val="2"/>
      </rPr>
      <t>Identificación de la línea base de negocios verdes verificados bajo la herramienta de negocios verdes (Guía de Verificación y Evaluación de Criterios de Negocios Verdes).</t>
    </r>
  </si>
  <si>
    <r>
      <t>a)</t>
    </r>
    <r>
      <rPr>
        <sz val="7"/>
        <color rgb="FF000000"/>
        <rFont val="Times New Roman"/>
        <family val="1"/>
      </rPr>
      <t xml:space="preserve">      </t>
    </r>
    <r>
      <rPr>
        <sz val="9"/>
        <color rgb="FF000000"/>
        <rFont val="Calibri"/>
        <family val="2"/>
      </rPr>
      <t>Al menos dos (2) pilotos verificados por la autoridad ambiental</t>
    </r>
  </si>
  <si>
    <r>
      <t>b)</t>
    </r>
    <r>
      <rPr>
        <sz val="7"/>
        <color rgb="FF000000"/>
        <rFont val="Times New Roman"/>
        <family val="1"/>
      </rPr>
      <t xml:space="preserve">      </t>
    </r>
    <r>
      <rPr>
        <sz val="9"/>
        <color rgb="FF000000"/>
        <rFont val="Calibri"/>
        <family val="2"/>
      </rPr>
      <t>Acompañamiento en la implementación de los planes de mejora</t>
    </r>
  </si>
  <si>
    <r>
      <t>4)</t>
    </r>
    <r>
      <rPr>
        <sz val="7"/>
        <color rgb="FF000000"/>
        <rFont val="Times New Roman"/>
        <family val="1"/>
      </rPr>
      <t xml:space="preserve">      </t>
    </r>
    <r>
      <rPr>
        <sz val="9"/>
        <color rgb="FF000000"/>
        <rFont val="Calibri"/>
        <family val="2"/>
      </rPr>
      <t>Comercialización:</t>
    </r>
  </si>
  <si>
    <r>
      <t>a)</t>
    </r>
    <r>
      <rPr>
        <sz val="7"/>
        <color rgb="FF000000"/>
        <rFont val="Times New Roman"/>
        <family val="1"/>
      </rPr>
      <t xml:space="preserve">      </t>
    </r>
    <r>
      <rPr>
        <sz val="9"/>
        <color rgb="FF000000"/>
        <rFont val="Calibri"/>
        <family val="2"/>
      </rPr>
      <t>Construcción de la estrategia regional de N.V. teniendo en cuenta la oferta y demanda regional.</t>
    </r>
  </si>
  <si>
    <r>
      <t>b)</t>
    </r>
    <r>
      <rPr>
        <sz val="7"/>
        <color rgb="FF000000"/>
        <rFont val="Times New Roman"/>
        <family val="1"/>
      </rPr>
      <t xml:space="preserve">      </t>
    </r>
    <r>
      <rPr>
        <sz val="9"/>
        <color rgb="FF000000"/>
        <rFont val="Calibri"/>
        <family val="2"/>
      </rPr>
      <t>Base de datos de N.V. verificados para alimentar el portafolio de bienes y servicios de negocios del MADS</t>
    </r>
  </si>
  <si>
    <r>
      <t>c)</t>
    </r>
    <r>
      <rPr>
        <sz val="7"/>
        <color rgb="FF000000"/>
        <rFont val="Times New Roman"/>
        <family val="1"/>
      </rPr>
      <t xml:space="preserve">       </t>
    </r>
    <r>
      <rPr>
        <sz val="9"/>
        <color rgb="FF000000"/>
        <rFont val="Calibri"/>
        <family val="2"/>
      </rPr>
      <t>Identificación, Participación y/o realización de ferias de promoción de los N.V.</t>
    </r>
  </si>
  <si>
    <t>* Nota: De manera consistente con el Indicador de Meta Nacional del Plan Nacional de Desarrollo "Programa Regional de Negocios Verdes". Este incluye en la "Metodología de Medición" la conformación de la ventanilla o nodo de negocios o la realización de alianzas o acuerdos con otras instituciones para la implementación del Programa Regional de Negocios Verdes en la autoridad ambiental. Adicionalmente, la publicación "Metodología para implementar el Programa Regional de Negocios Verdes" incluye el proceso de articulación de actores con el objetivo de iniciar el proceso con la autoridad ambiental y entes territoriales para la conformación de la Ventanilla/Nodo de NV o realización de alianzas o acuerdos con otras instituciones para la implementación del PRNV.</t>
  </si>
  <si>
    <t>El listado anterior es indicativo. Las acciones a ser realizadas por las Corporaciones deben corresponder a las acciones priorizadas en el respectivo PRNV.</t>
  </si>
  <si>
    <r>
      <t xml:space="preserve">IPRVAA </t>
    </r>
    <r>
      <rPr>
        <vertAlign val="subscript"/>
        <sz val="9"/>
        <color rgb="FF000000"/>
        <rFont val="Calibri"/>
        <family val="2"/>
        <scheme val="minor"/>
      </rPr>
      <t>t</t>
    </r>
    <r>
      <rPr>
        <sz val="9"/>
        <color rgb="FF000000"/>
        <rFont val="Calibri"/>
        <family val="2"/>
        <scheme val="minor"/>
      </rPr>
      <t xml:space="preserve"> = Implementación del Programa Regional de Negocios Verdes por la autoridad ambiental, en el tiempo t.</t>
    </r>
  </si>
  <si>
    <r>
      <t xml:space="preserve">EAPRNV </t>
    </r>
    <r>
      <rPr>
        <vertAlign val="subscript"/>
        <sz val="9"/>
        <color rgb="FF000000"/>
        <rFont val="Calibri"/>
        <family val="2"/>
        <scheme val="minor"/>
      </rPr>
      <t>1t</t>
    </r>
    <r>
      <rPr>
        <sz val="9"/>
        <color rgb="FF000000"/>
        <rFont val="Calibri"/>
        <family val="2"/>
        <scheme val="minor"/>
      </rPr>
      <t xml:space="preserve"> = Ejecución de acción 1 relacionada con el Programa Regional de Negocios Verdes, en el tiempo t.</t>
    </r>
  </si>
  <si>
    <r>
      <t xml:space="preserve">EAPRNV </t>
    </r>
    <r>
      <rPr>
        <vertAlign val="subscript"/>
        <sz val="9"/>
        <color rgb="FF000000"/>
        <rFont val="Calibri"/>
        <family val="2"/>
        <scheme val="minor"/>
      </rPr>
      <t>2t</t>
    </r>
    <r>
      <rPr>
        <sz val="9"/>
        <color rgb="FF000000"/>
        <rFont val="Calibri"/>
        <family val="2"/>
        <scheme val="minor"/>
      </rPr>
      <t xml:space="preserve"> = Ejecución de acción 2 relacionada con el Programa Regional de Negocios Verdes, en el tiempo t.</t>
    </r>
  </si>
  <si>
    <r>
      <t xml:space="preserve">EAPRNV </t>
    </r>
    <r>
      <rPr>
        <vertAlign val="subscript"/>
        <sz val="9"/>
        <color rgb="FF000000"/>
        <rFont val="Calibri"/>
        <family val="2"/>
        <scheme val="minor"/>
      </rPr>
      <t>nt</t>
    </r>
    <r>
      <rPr>
        <sz val="9"/>
        <color rgb="FF000000"/>
        <rFont val="Calibri"/>
        <family val="2"/>
        <scheme val="minor"/>
      </rPr>
      <t xml:space="preserve"> = Ejecución de acción N relacionada con el Programa Regional de Negocios Verdes, en el tiempo t.</t>
    </r>
  </si>
  <si>
    <r>
      <t>a = ponderador de EAPRNV</t>
    </r>
    <r>
      <rPr>
        <vertAlign val="subscript"/>
        <sz val="9"/>
        <color rgb="FF000000"/>
        <rFont val="Calibri"/>
        <family val="2"/>
        <scheme val="minor"/>
      </rPr>
      <t>1</t>
    </r>
  </si>
  <si>
    <r>
      <t>b = ponderador de EAPRNV</t>
    </r>
    <r>
      <rPr>
        <vertAlign val="subscript"/>
        <sz val="9"/>
        <color rgb="FF000000"/>
        <rFont val="Calibri"/>
        <family val="2"/>
        <scheme val="minor"/>
      </rPr>
      <t>2</t>
    </r>
  </si>
  <si>
    <r>
      <t>z = ponderador de EAPRNV</t>
    </r>
    <r>
      <rPr>
        <vertAlign val="subscript"/>
        <sz val="9"/>
        <color rgb="FF000000"/>
        <rFont val="Calibri"/>
        <family val="2"/>
        <scheme val="minor"/>
      </rPr>
      <t>n</t>
    </r>
  </si>
  <si>
    <t>a + b + c+…+z = 1</t>
  </si>
  <si>
    <t>Ejecución presupuestal de las acciones relacionadas con la Implementación del Programa Regional de Negocios Verdes por la autoridad ambiental</t>
  </si>
  <si>
    <r>
      <t xml:space="preserve">EAPRNV </t>
    </r>
    <r>
      <rPr>
        <vertAlign val="subscript"/>
        <sz val="9"/>
        <color rgb="FF000000"/>
        <rFont val="Calibri"/>
        <family val="2"/>
        <scheme val="minor"/>
      </rPr>
      <t>i</t>
    </r>
    <r>
      <rPr>
        <sz val="9"/>
        <color rgb="FF000000"/>
        <rFont val="Calibri"/>
        <family val="2"/>
        <scheme val="minor"/>
      </rPr>
      <t xml:space="preserve"> = Ejecución presupuestal de la acción </t>
    </r>
    <r>
      <rPr>
        <i/>
        <sz val="9"/>
        <color rgb="FF000000"/>
        <rFont val="Calibri"/>
        <family val="2"/>
        <scheme val="minor"/>
      </rPr>
      <t>i</t>
    </r>
    <r>
      <rPr>
        <sz val="9"/>
        <color rgb="FF000000"/>
        <rFont val="Calibri"/>
        <family val="2"/>
        <scheme val="minor"/>
      </rPr>
      <t xml:space="preserve"> asociada al Programa Regional de Negocios Verdes por la autoridad ambiental, en el año t.</t>
    </r>
  </si>
  <si>
    <r>
      <t xml:space="preserve">CAPRNV </t>
    </r>
    <r>
      <rPr>
        <vertAlign val="subscript"/>
        <sz val="9"/>
        <color rgb="FF000000"/>
        <rFont val="Calibri"/>
        <family val="2"/>
        <scheme val="minor"/>
      </rPr>
      <t>it</t>
    </r>
    <r>
      <rPr>
        <sz val="9"/>
        <color rgb="FF000000"/>
        <rFont val="Calibri"/>
        <family val="2"/>
        <scheme val="minor"/>
      </rPr>
      <t xml:space="preserve"> = Compromisos correspondientes a la acción i en el marco del Programa Regional de Negocios Verdes, en el año t.</t>
    </r>
  </si>
  <si>
    <r>
      <t xml:space="preserve">PDAPRNV </t>
    </r>
    <r>
      <rPr>
        <vertAlign val="subscript"/>
        <sz val="9"/>
        <color rgb="FF000000"/>
        <rFont val="Calibri"/>
        <family val="2"/>
        <scheme val="minor"/>
      </rPr>
      <t>it</t>
    </r>
    <r>
      <rPr>
        <sz val="9"/>
        <color rgb="FF000000"/>
        <rFont val="Calibri"/>
        <family val="2"/>
        <scheme val="minor"/>
      </rPr>
      <t xml:space="preserve"> = Presupuesto definitivo a la acción i en el marco del Programa Regional de Negocios Verdes, en el año t.</t>
    </r>
  </si>
  <si>
    <t>Número de acciones relacionadas con la implementación del Programa Regional de Negocios Verdes por la autoridad ambiental</t>
  </si>
  <si>
    <t>Presupuesto definitivo</t>
  </si>
  <si>
    <t>Ejecución física y financiera de acciones relacionadas con la implementación del Programa Regional de Negocios Verdes por la autoridad ambiental</t>
  </si>
  <si>
    <t xml:space="preserve">Realización de talleres </t>
  </si>
  <si>
    <t>Protocolizar la creación de la ventanilla o nodo de negocios verdes y/o la suscripción de alianza, en la A.A</t>
  </si>
  <si>
    <t>Verificar como mínimo dos negocios verdes por A.A.</t>
  </si>
  <si>
    <t>Seguimiento a los planes de acción de la A.A. y a los planes de mejora</t>
  </si>
  <si>
    <t>Participación en ferias</t>
  </si>
  <si>
    <t>(*) Nombre de la acción, actividad o proyecto en el Plan de Acción de la Corporación</t>
  </si>
  <si>
    <t>Cálculo de la ejecución física y financiera de acciones relacionadas con la implementación del Programa Regional de Negocios Verdes por la autoridad ambiental</t>
  </si>
  <si>
    <t>Avance Físico</t>
  </si>
  <si>
    <t>Ejecución Anual</t>
  </si>
  <si>
    <t>El indicador hace seguimiento a la contribución de las CAR a la ejecución del Plan Nacional de Negocios Verdes y el Plan Regional de Negocios Verdes. Cuanto más cercano a cien por ciento, mayor es el cumplimiento de las metas, a cargo de la Autoridad Ambiental, en el marco del Plan Nacional de Negocios Verdes y el Plan Regional de Negocios Verdes.</t>
  </si>
  <si>
    <r>
      <t>Hoja Metodológica de referencia:</t>
    </r>
    <r>
      <rPr>
        <sz val="9"/>
        <color rgb="FF000000"/>
        <rFont val="Calibri"/>
        <family val="2"/>
        <scheme val="minor"/>
      </rPr>
      <t xml:space="preserve"> MADS (2016). </t>
    </r>
    <r>
      <rPr>
        <i/>
        <sz val="9"/>
        <color rgb="FF000000"/>
        <rFont val="Calibri"/>
        <family val="2"/>
        <scheme val="minor"/>
      </rPr>
      <t>Hoja metodológica Implementación del programa regional de negocios verdes por la autoridad ambiental (Versión 1.0).</t>
    </r>
    <r>
      <rPr>
        <sz val="9"/>
        <color rgb="FF000000"/>
        <rFont val="Calibri"/>
        <family val="2"/>
        <scheme val="minor"/>
      </rPr>
      <t xml:space="preserve"> Ministerio de Ambiente y Desarrollo Sostenible MADS, DGOAT-SINA y ONV.</t>
    </r>
  </si>
  <si>
    <t>Tiempo promedio de trámite para la resolución de autorizaciones ambientales otorgadas por la corporación</t>
  </si>
  <si>
    <t>El tiempo promedio de trámite o procedimiento para la resolución de autorizaciones ambientales otorgadas por las autoridades ambientales es el resultado de la suma de los tiempos de cada trámite (licencias ambientales, concesiones de agua, permisos de aprovechamiento forestal, permisos de emisiones atmosféricas y permisos de vertimiento de agua), dividido en el número de trámites resueltos por la autoridad ambiental.</t>
  </si>
  <si>
    <t xml:space="preserve">Se entiende por tiempo efectivo, el periodo de tiempo en días que dura el proceso en manos de la Corporación, que resulta de descontar del tiempo total desde la radicación de la solicitud hasta la manifestación final de la autoridad ambiental, descontado el tiempo utilizado por el peticionario para atender los actos de trámites expedidos en el proceso. </t>
  </si>
  <si>
    <t>El indicador mide los cambios en la eficiencia por parte de la autoridad ambiental en la resolución de las solicitudes de autorizaciones ambientales (licencias ambientales, concesiones de agua, permisos de aprovechamiento forestal, permisos de emisiones atmosféricas y permisos de vertimiento de agua).</t>
  </si>
  <si>
    <t>Resolución 2202 de 2006.</t>
  </si>
  <si>
    <t>Licencias ambientales: Decreto 1076 de 2015</t>
  </si>
  <si>
    <t>Concesiones de agua: Decreto Ley 2811 de 1974, Decreto 1076 de 2015</t>
  </si>
  <si>
    <t>Permisos de vertimiento de agua: Decreto Ley 2811 de 1974, Decreto 1076 de 2015.</t>
  </si>
  <si>
    <t>Permisos de emisión: Decreto Ley 2811 de 1974, Decreto 1076 de 2015, Resolución 619 de 1997 y sus modificaciones, Resolución 909 de 2008 y sus modificaciones.</t>
  </si>
  <si>
    <t>Permisos de aprovechamiento forestal: Decreto Ley 2811 de 1974, Decreto 1076 de 2015, entre otros.</t>
  </si>
  <si>
    <r>
      <t>Las autorizaciones administrativas son 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t>
    </r>
  </si>
  <si>
    <t>A manera de ejemplo encontramos: concesiones de agua, permisos para la exploración y ocupación de cauces, playas y lechos, permisos de aprovechamiento forestal, permiso de emisiones atmosféricas y otros.</t>
  </si>
  <si>
    <t>La Ley 99 de 1993 en su artículo 70 establece como todo trámite ambiental requiere auto de iniciación para comenzar la evaluación hasta la fecha de emisión del acto administrativo definitivo que resuelve la solicitud.</t>
  </si>
  <si>
    <t>Sin embargo, cada autorización administrativa posee un procedimiento propio. El tiempo promedio de trámite para la evaluación de las licencias ambientales, permisos y autorizaciones otorgadas por las autoridades ambientales, se refiere al tiempo efectivo utilizado por la Corporación para manifestarse de manera positiva o negativa sobre la solicitud de licenciamiento o aprovechamiento de recursos, a partir de la fecha de radicación de la solicitud.</t>
  </si>
  <si>
    <t>Se debe entender como tiempo efectivo, el periodo de tiempo en días que dura el proceso en manos de la autoridad ambiental, que resulta de descontar del tiempo total desde la radicación de la solicitud hasta la manifestación final de la autoridad ambiental, descontado el tiempo utilizado por el peticionario para atender los actos de trámites expedidos en el proceso. En los casos de audiencias Públicas o consultas previas también se suspenden términos, los cuales se descuentan del tiempo efectivo de la evaluación.</t>
  </si>
  <si>
    <t xml:space="preserve">En el cálculo de las Solicitudes con vencimiento de términos dentro del periodo de reporte (Denominador del indicador), no se contabilizan las solicitudes que debieron ser resueltas en periodos de reporte anteriores, o que se resuelven antes de términos en los periodos anteriores del periodo de reporte. </t>
  </si>
  <si>
    <t>De igual forma, se aplicará la misma lógica para las solicitudes de concesiones de agua, permisos de aprovechamiento forestal, emisiones atmosféricas y permisos de vertimiento.</t>
  </si>
  <si>
    <t>Tx: Tiempo promedio efectivo de duración del trámite x.</t>
  </si>
  <si>
    <t>Ti: Tiempo de duración de cada trámite i en la categoría x.</t>
  </si>
  <si>
    <t>x = Licencias ambientales, concesiones de agua, permisos de aprovechamiento forestal, permisos de emisiones atmosféricas y permisos de vertimiento de agua.</t>
  </si>
  <si>
    <t>n: Número de trámites atendidos de cada una de las categorías analizadas (Licencia ambiental, concesión de agua, permiso de vertimiento de agua, aprovechamiento forestal, permiso de emisión).</t>
  </si>
  <si>
    <r>
      <t>Definición de las variables del indicador</t>
    </r>
    <r>
      <rPr>
        <sz val="9"/>
        <color rgb="FF000000"/>
        <rFont val="Calibri"/>
        <family val="2"/>
        <scheme val="minor"/>
      </rPr>
      <t>: Los procesos a analizar corresponderán a los trámites más comunes que se adelantan ante la autoridad ambiental, determinando su tiempo de duración así:</t>
    </r>
  </si>
  <si>
    <t>TL.A. = Tiempo efectivo de duración del trámite de otorgamiento de licencias ambientales</t>
  </si>
  <si>
    <t>TC.A. = Tiempo efectivo de duración del trámite de otorgamiento de una concesión de agua</t>
  </si>
  <si>
    <t>T.P.V. = Tiempo efectivo de duración del trámite de otorgamiento de un permiso de vertimiento</t>
  </si>
  <si>
    <t>T.A.F. = Tiempo efectivo de duración del trámite de otorgamiento de un aprovechamiento Forestal</t>
  </si>
  <si>
    <t xml:space="preserve">T.P.E. = Tiempo efectivo de duración del trámite de otorgamiento de un permiso de emisión </t>
  </si>
  <si>
    <t>Licencias ambientales</t>
  </si>
  <si>
    <t>TL.A. Tiempo efectivo de duración del trámite de otorgamiento de licencias ambientales (número de días)</t>
  </si>
  <si>
    <t xml:space="preserve">N L.A.: Número de solicitudes de licencia ambiental atendidos </t>
  </si>
  <si>
    <t>Tx L.A. Tiempo promedio efectivo de duración del trámite de licencias ambientales</t>
  </si>
  <si>
    <t>Concesiones de agua</t>
  </si>
  <si>
    <t xml:space="preserve">N C.A.S.: Número de solicitudes de concesión de agua recibidas en el periodo. </t>
  </si>
  <si>
    <t>Tx C.A.S. Tiempo promedio efectivo de duración del trámite de Concesiones de Agua.</t>
  </si>
  <si>
    <t>Permisos de vertimiento de agua</t>
  </si>
  <si>
    <t>TP.V. Tiempo efectivo de duración del trámite de otorgamiento de un permiso de vertimiento (número de días)</t>
  </si>
  <si>
    <t>N P.V.: Número de solicitudes de permisos de vertimiento recibidas en el periodo.</t>
  </si>
  <si>
    <t>Tx P.V. Tiempo promedio efectivo de duración del trámite de otorgamiento de un permiso de vertimiento.</t>
  </si>
  <si>
    <t>Permisos de aprovechamiento forestal</t>
  </si>
  <si>
    <t>TP.E. Tiempo efectivo de duración del trámite de otorgamiento de un permiso de emisión (número de días)</t>
  </si>
  <si>
    <t>N A.F. Número de solicitudes de permisos de aprovechamiento forestal recibidas en el periodo</t>
  </si>
  <si>
    <t xml:space="preserve">Tx A.F. Tiempo promedio efectivo de duración del trámite de otorgamiento de un permiso de aprovechamiento forestal </t>
  </si>
  <si>
    <t>Permisos de emisiones atmosféricas</t>
  </si>
  <si>
    <t xml:space="preserve">TP.E. Tiempo efectivo de duración del trámite de otorgamiento de un permiso de emisión (número de días) </t>
  </si>
  <si>
    <t>N P.E. Número de solicitudes de permisos de emisiones atmosféricas recibidas en el periodo</t>
  </si>
  <si>
    <t>Tx P.E. Tiempo promedio efectivo de duración del trámite de otorgamiento de un permiso de emisión</t>
  </si>
  <si>
    <t>Cuanto menor sea el tiempo promedio, teniendo como referencia los tiempos establecidos en la normativa, mayor es el cumplimiento por parte de la autoridad ambiental en la eficiencia en la resolución de las solicitudes de autorizaciones ambientales (licencias ambientales, concesiones de agua, permisos de aprovechamiento forestal, permisos de emisiones atmosféricas y permisos de vertimiento de agua).</t>
  </si>
  <si>
    <r>
      <t>Hoja Metodológica de referencia:</t>
    </r>
    <r>
      <rPr>
        <sz val="9"/>
        <color rgb="FF000000"/>
        <rFont val="Calibri"/>
        <family val="2"/>
        <scheme val="minor"/>
      </rPr>
      <t xml:space="preserve"> MADS (2016). </t>
    </r>
    <r>
      <rPr>
        <b/>
        <i/>
        <sz val="9"/>
        <color rgb="FF000000"/>
        <rFont val="Calibri"/>
        <family val="2"/>
        <scheme val="minor"/>
      </rPr>
      <t>Tiempo promedio de trámite para la resolución de autorizaciones ambientales otorgadas por la corporación</t>
    </r>
    <r>
      <rPr>
        <i/>
        <sz val="9"/>
        <color rgb="FF000000"/>
        <rFont val="Calibri"/>
        <family val="2"/>
        <scheme val="minor"/>
      </rPr>
      <t xml:space="preserve"> (Versión 1.0).</t>
    </r>
    <r>
      <rPr>
        <sz val="9"/>
        <color rgb="FF000000"/>
        <rFont val="Calibri"/>
        <family val="2"/>
        <scheme val="minor"/>
      </rPr>
      <t xml:space="preserve"> Ministerio de Ambiente y Desarrollo Sostenible MADS, DGOAT-SINA.</t>
    </r>
  </si>
  <si>
    <t>Porcentaje de autorizaciones ambientales con seguimiento</t>
  </si>
  <si>
    <t xml:space="preserve"> </t>
  </si>
  <si>
    <t>Es la relación entre el número de Autorizaciones ambientales con seguimiento con respecto a la meta de seguimiento de dichas autorizaciones por parte de la autoridad ambiental.</t>
  </si>
  <si>
    <t>El indicador mide el cumplimiento de las metas que la autoridad ambiental se ha propuesto alcanzar en relación con el seguimiento a las autorizaciones ambientales (Licencias ambientales, concesiones de agua, permisos de aprovechamiento forestal, permisos de emisiones atmosféricas y permisos de vertimiento de agua).</t>
  </si>
  <si>
    <t>Resolución 619 de 1997 modificada por la Res 1377 de 2015 y Resolución 909 de 2008 y sus modificaciones.</t>
  </si>
  <si>
    <r>
      <t>Las autorizaciones administrativas son</t>
    </r>
    <r>
      <rPr>
        <i/>
        <sz val="9"/>
        <color rgb="FF000000"/>
        <rFont val="Calibri"/>
        <family val="2"/>
        <scheme val="minor"/>
      </rPr>
      <t xml:space="preserve"> </t>
    </r>
    <r>
      <rPr>
        <sz val="9"/>
        <color rgb="FF000000"/>
        <rFont val="Calibri"/>
        <family val="2"/>
        <scheme val="minor"/>
      </rPr>
      <t>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 A manera de ejemplo encontramos: concesiones de agua, permisos para la exploración y ocupación de cauces, playas y lechos, permisos de aprovechamiento forestal, permiso de emisiones atmosféricas y otros.</t>
    </r>
  </si>
  <si>
    <t>Una vez otorgadas las autorizaciones administrativas corresponde a la autoridad ambiental realizar su respectivo seguimiento. A manera de ejemplo en licencias ambientales la autoridad ambiental define una priorización de los sectores y/o de los proyectos, obras o actividades licenciados, durante su construcción, operación, desmantelamiento o abandono, que son objeto de control y seguimiento. Esto con el fin de: 1. Verificar la implementación del Plan de Manejo Ambiental, seguimiento y monitoreo, y de contingencia, así como la eficiencia y eficacia de las medidas de manejo implementadas; 2. Constatar y exigir el cumplimiento de todos los términos, obligaciones y condiciones que se deriven de la licencia ambiental o Plan de Manejo Ambiental; 3. Corroborar cómo es el comportamiento real del medio ambiente y de los recursos naturales frente al desarrollo del proyecto; y 4. Evaluar el desempeño ambiental considerando las medidas de manejo establecidas para controlar los impactos ambientales.</t>
  </si>
  <si>
    <t>En el desarrollo de dicha gestión, la autoridad ambiental puede realizar entre otras actividades, visitas al lugar donde se desarrolla el proyecto, hacer requerimientos de información, corroborar, técnicamente o a través de pruebas, los resultados de los monitoreos realizados por el beneficiario de la licencia.</t>
  </si>
  <si>
    <t>Así mismo, para las concesiones de agua, los permisos de aprovechamiento forestal, las emisiones atmosféricas y los permisos de vertimiento de agua, la Corporación una meta cuatrienal y para cada una de las vigencias.</t>
  </si>
  <si>
    <r>
      <t xml:space="preserve">PTAACS </t>
    </r>
    <r>
      <rPr>
        <vertAlign val="subscript"/>
        <sz val="9"/>
        <color rgb="FF000000"/>
        <rFont val="Calibri"/>
        <family val="2"/>
        <scheme val="minor"/>
      </rPr>
      <t>t</t>
    </r>
    <r>
      <rPr>
        <sz val="9"/>
        <color rgb="FF000000"/>
        <rFont val="Calibri"/>
        <family val="2"/>
        <scheme val="minor"/>
      </rPr>
      <t xml:space="preserve"> = Porcentaje total de autorizaciones ambientales con seguimiento, en el tiempo t.</t>
    </r>
  </si>
  <si>
    <r>
      <t xml:space="preserve">PAACS </t>
    </r>
    <r>
      <rPr>
        <vertAlign val="subscript"/>
        <sz val="9"/>
        <color rgb="FF000000"/>
        <rFont val="Calibri"/>
        <family val="2"/>
        <scheme val="minor"/>
      </rPr>
      <t>i</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</si>
  <si>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t>i = Licencias ambientales, concesiones de agua, permisos de aprovechamiento forestal, permisos de emisiones atmosféricas y permisos de vertimiento de agua.</t>
  </si>
  <si>
    <r>
      <t>a</t>
    </r>
    <r>
      <rPr>
        <vertAlign val="subscript"/>
        <sz val="9"/>
        <color rgb="FF000000"/>
        <rFont val="Calibri"/>
        <family val="2"/>
        <scheme val="minor"/>
      </rPr>
      <t xml:space="preserve">i = </t>
    </r>
    <r>
      <rPr>
        <sz val="9"/>
        <color rgb="FF000000"/>
        <rFont val="Calibri"/>
        <family val="2"/>
        <scheme val="minor"/>
      </rPr>
      <t>Ponderación correspondiente a cada autorización ambiental (licencias ambientales, las concesiones de agua, los permisos de aprovechamiento forestal, los permisos de emisiones atmosféricas y los permisos de vertimiento de agua y PSMV). La suma de los ponderadores es igual a 1.</t>
    </r>
  </si>
  <si>
    <t>Porcentaje de seguimiento de cada autorización ambiental</t>
  </si>
  <si>
    <r>
      <t xml:space="preserve">PAACS </t>
    </r>
    <r>
      <rPr>
        <vertAlign val="subscript"/>
        <sz val="9"/>
        <color rgb="FF000000"/>
        <rFont val="Calibri"/>
        <family val="2"/>
        <scheme val="minor"/>
      </rPr>
      <t>it</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</si>
  <si>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r>
      <t xml:space="preserve">AACS </t>
    </r>
    <r>
      <rPr>
        <vertAlign val="subscript"/>
        <sz val="9"/>
        <color rgb="FF000000"/>
        <rFont val="Calibri"/>
        <family val="2"/>
        <scheme val="minor"/>
      </rPr>
      <t>it</t>
    </r>
    <r>
      <rPr>
        <sz val="9"/>
        <color rgb="FF000000"/>
        <rFont val="Calibri"/>
        <family val="2"/>
        <scheme val="minor"/>
      </rPr>
      <t xml:space="preserve"> = Número de autorizaciones ambientales</t>
    </r>
    <r>
      <rPr>
        <i/>
        <sz val="9"/>
        <color rgb="FF000000"/>
        <rFont val="Calibri"/>
        <family val="2"/>
        <scheme val="minor"/>
      </rPr>
      <t xml:space="preserve"> i</t>
    </r>
    <r>
      <rPr>
        <sz val="9"/>
        <color rgb="FF000000"/>
        <rFont val="Calibri"/>
        <family val="2"/>
        <scheme val="minor"/>
      </rPr>
      <t xml:space="preserve"> con seguimiento, en el tiempo t.</t>
    </r>
  </si>
  <si>
    <r>
      <t xml:space="preserve">MAACS </t>
    </r>
    <r>
      <rPr>
        <vertAlign val="subscript"/>
        <sz val="9"/>
        <color rgb="FF000000"/>
        <rFont val="Calibri"/>
        <family val="2"/>
        <scheme val="minor"/>
      </rPr>
      <t>it</t>
    </r>
    <r>
      <rPr>
        <sz val="9"/>
        <color rgb="FF000000"/>
        <rFont val="Calibri"/>
        <family val="2"/>
        <scheme val="minor"/>
      </rPr>
      <t xml:space="preserve"> = Meta de autorizaciones ambientales </t>
    </r>
    <r>
      <rPr>
        <i/>
        <sz val="9"/>
        <color rgb="FF000000"/>
        <rFont val="Calibri"/>
        <family val="2"/>
        <scheme val="minor"/>
      </rPr>
      <t>i</t>
    </r>
    <r>
      <rPr>
        <sz val="9"/>
        <color rgb="FF000000"/>
        <rFont val="Calibri"/>
        <family val="2"/>
        <scheme val="minor"/>
      </rPr>
      <t xml:space="preserve"> con seguimiento, en el tiempo t.</t>
    </r>
  </si>
  <si>
    <t>La meta de número de autorizaciones ambientales sujetos a seguimiento es establecida por la Corporación tanto para el cuatrienio como para cada una de las vigencias.</t>
  </si>
  <si>
    <t>Seguimiento de licencias ambientales</t>
  </si>
  <si>
    <t>Número total de licencias ambientales priorizadas por la Corporación para hacer seguimiento en el cuatrienio:</t>
  </si>
  <si>
    <t>Meta de licencias ambientales con seguimiento (MLACS)</t>
  </si>
  <si>
    <t>Número de licencias ambientales con seguimiento (LACS)</t>
  </si>
  <si>
    <t>Porcentaje de licencias ambientales con seguimiento (PLACS)</t>
  </si>
  <si>
    <t>Detalle de seguimiento a licencias ambientales en la vigencia</t>
  </si>
  <si>
    <t>Sector</t>
  </si>
  <si>
    <t>Número de licencias por sector</t>
  </si>
  <si>
    <t>Número de expedientes activos</t>
  </si>
  <si>
    <t>Meta de seguimiento (número)</t>
  </si>
  <si>
    <t>Licencias con seguimiento</t>
  </si>
  <si>
    <t>(número)</t>
  </si>
  <si>
    <t>Seguimiento de concesiones de agua</t>
  </si>
  <si>
    <t>Valor</t>
  </si>
  <si>
    <t>Seguimiento de concesiones de agua (número)</t>
  </si>
  <si>
    <t>Meta de número de concesiones de agua con seguimiento (MCACS)</t>
  </si>
  <si>
    <t>Número de concesiones de agua con seguimiento (CACS)</t>
  </si>
  <si>
    <t>Porcentaje de concesiones de agua con seguimiento (PCACS)</t>
  </si>
  <si>
    <t>Seguimiento de concesiones de agua (metros cúbicos / segundo)</t>
  </si>
  <si>
    <t>Meta de concesiones de agua con seguimiento (MCACSMC)</t>
  </si>
  <si>
    <t>Concesiones de agua con seguimiento (CACSMC)</t>
  </si>
  <si>
    <t>Porcentaje de concesiones de agua con seguimiento (PCACSMC)</t>
  </si>
  <si>
    <t>Seguimiento de permisos de vertimiento de agua (número)</t>
  </si>
  <si>
    <t>Meta de número de permisos de vertimiento de agua con seguimiento (MVACS)</t>
  </si>
  <si>
    <t>Número de permisos de vertimiento de agua con seguimiento (VACS)</t>
  </si>
  <si>
    <t>Porcentaje de permisos de vertimiento de agua con seguimiento (PVACS)</t>
  </si>
  <si>
    <t>Seguimiento de permisos de vertimiento de agua (metros cúbicos / segundo) y PSMV</t>
  </si>
  <si>
    <t>Meta de permisos de vertimiento de agua con seguimiento (MVACSMC)</t>
  </si>
  <si>
    <t>Permisos de vertimiento de agua con seguimiento (VACSMC)</t>
  </si>
  <si>
    <t>Porcentaje de permisos de vertimiento de agua con seguimiento (PVACSMC)</t>
  </si>
  <si>
    <t>Seguimiento de permisos de aprovechamiento forestal</t>
  </si>
  <si>
    <t>Seguimiento de permisos de aprovechamiento forestal (número)</t>
  </si>
  <si>
    <t>Meta de número de permisos de aprovechamiento forestal con seguimiento (MPAFCS)</t>
  </si>
  <si>
    <t>Número de permisos de aprovechamiento forestal con seguimiento (PAFCS)</t>
  </si>
  <si>
    <t>Porcentaje de permisos de aprovechamiento forestal con seguimiento (PPAFCS)</t>
  </si>
  <si>
    <t>Seguimiento de permisos de aprovechamiento forestal (metros cúbicos)</t>
  </si>
  <si>
    <t>Meta de permisos de aprovechamiento forestal con seguimiento (MPACFSMC)</t>
  </si>
  <si>
    <t>Permisos de aprovechamiento forestal con seguimiento (PAFCSMC)</t>
  </si>
  <si>
    <t>Porcentaje de permisos de aprovechamiento forestal con seguimiento (PPAFCSMC)</t>
  </si>
  <si>
    <t>Seguimiento de permisos de emisiones atmosféricas</t>
  </si>
  <si>
    <t>Seguimiento de permisos de emisiones atmosféricas (número)</t>
  </si>
  <si>
    <t>Meta de número de permisos de emisiones atmosféricas con seguimiento (MPEACS)</t>
  </si>
  <si>
    <t>Número de permisos de emisiones atmosféricas con seguimiento (EACS)</t>
  </si>
  <si>
    <t>Porcentaje de permisos de emisiones atmosféricas con seguimiento (PEACS)</t>
  </si>
  <si>
    <t>Cuanto más cercano a cien por ciento, mayor es el cumplimiento de las metas que la autoridad ambiental se ha propuesto alcanzar en relación con el seguimiento a las autorizaciones ambientales (licencias ambientales, concesiones de agua, aprovechamiento forestal, emisiones atmosféricas y permisos de vertimiento).</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</si>
  <si>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autorizaciones ambientales con seguimiento (Versión 1.0).</t>
    </r>
    <r>
      <rPr>
        <sz val="9"/>
        <color rgb="FF000000"/>
        <rFont val="Calibri"/>
        <family val="2"/>
        <scheme val="minor"/>
      </rPr>
      <t xml:space="preserve"> Ministerio de Ambiente y Desarrollo Sostenible, DGOAT-SINA.</t>
    </r>
  </si>
  <si>
    <t>Porcentaje de Procesos Sancionatorios Resueltos</t>
  </si>
  <si>
    <t>Es la relación entre el número de actos administrativos de determinación de la responsabilidad o de cesación de procedimiento expedidos, con respecto al número de actos administrativos de iniciación de procedimiento sancionatorio expedidos por la autoridad ambiental.</t>
  </si>
  <si>
    <r>
      <t>E</t>
    </r>
    <r>
      <rPr>
        <sz val="9"/>
        <color rgb="FF000000"/>
        <rFont val="Calibri"/>
        <family val="2"/>
        <scheme val="minor"/>
      </rPr>
      <t>l indicador mide el cumplimiento por parte de la autoridad ambiental en la gestión de los procesos sancionatorios abiertos, con relación a la ocurrencia de infracciones en materia ambiental en su jurisdicción.</t>
    </r>
  </si>
  <si>
    <t>Ley 99 de 1993, Ley Marco del Medio Ambiente</t>
  </si>
  <si>
    <t>Ley 1333 de 2009, Procedimiento sancionatorio ambiental</t>
  </si>
  <si>
    <t>La autoridad ambiental está en la obligación de establecer la ocurrencia o no de presuntas infracciones ambientales y de determinar la existencia o no de responsabilidad, y en caso afirmativo, sancionar a los responsables de manera oportuna, de tal manera que se garantice el cumplimiento de la normatividad ambiental vigente en las respectivas jurisdicciones de las autoridades ambientales.</t>
  </si>
  <si>
    <t>De conformidad con lo establecido en el artículo 5° de la Ley 1333 de 2009, se considera infracción en materia ambiental “toda acción u omisión que constituya violación de las normas contenidas en el Código de Recursos Naturales Renovables, Decreto-ley 2811 de 1974, en la Ley 99 de 1993, en la Ley 165 de 1994 y en las demás disposiciones ambientales vigentes en que las sustituyan o modifiquen y en los actos administrativos emanados de la autoridad ambiental competente. Será también constitutivo de infracción ambiental la comisión de un daño al medio ambiente, con las mismas condiciones que para configurar la responsabilidad civil extracontractual establece el Código Civil y la legislación complementaria, a saber: El daño, el hecho generador con culpa o dolo y el vínculo causal entre los dos. Cuando estos elementos se configuren darán lugar a una sanción administrativa ambiental, sin perjuicio de la responsabilidad que para terceros pueda generar el hecho en materia civil”.</t>
  </si>
  <si>
    <t>El acto administrativo de iniciación, es el acto mediante el cual se ordena el inicio del procedimiento sancionatorio para verificar los hechos u omisiones constitutivas de infracción a las normas ambientales, de conformidad con el art. 18 de la Ley 1333 de 2009.</t>
  </si>
  <si>
    <t>Cuando aparezca plenamente demostrada alguna de las causales de cesación del procedimiento, se expide un acto administrativo en tal sentido, de conformidad con el artículo 23 de la Ley 1333 de 2009.</t>
  </si>
  <si>
    <t>El acto administrativo de determinación de responsabilidad, es el acto mediante el cual se declara o no la responsabilidad del infractor por violación de la norma ambiental.</t>
  </si>
  <si>
    <r>
      <t xml:space="preserve">PPSR </t>
    </r>
    <r>
      <rPr>
        <vertAlign val="subscript"/>
        <sz val="9"/>
        <color rgb="FF000000"/>
        <rFont val="Calibri"/>
        <family val="2"/>
        <scheme val="minor"/>
      </rPr>
      <t>t</t>
    </r>
    <r>
      <rPr>
        <sz val="9"/>
        <color rgb="FF000000"/>
        <rFont val="Calibri"/>
        <family val="2"/>
        <scheme val="minor"/>
      </rPr>
      <t xml:space="preserve"> = Porcentaje de Procesos Sancionatorios Resueltos, en el tiempo t.</t>
    </r>
  </si>
  <si>
    <r>
      <t xml:space="preserve">ADR </t>
    </r>
    <r>
      <rPr>
        <vertAlign val="subscript"/>
        <sz val="9"/>
        <color rgb="FF000000"/>
        <rFont val="Calibri"/>
        <family val="2"/>
        <scheme val="minor"/>
      </rPr>
      <t>t</t>
    </r>
    <r>
      <rPr>
        <sz val="9"/>
        <color rgb="FF000000"/>
        <rFont val="Calibri"/>
        <family val="2"/>
        <scheme val="minor"/>
      </rPr>
      <t xml:space="preserve"> = Número de actos administrativos de determinación de la responsabilidad expedidos, en el tiempo t.</t>
    </r>
  </si>
  <si>
    <r>
      <t xml:space="preserve">ACP </t>
    </r>
    <r>
      <rPr>
        <vertAlign val="subscript"/>
        <sz val="9"/>
        <color rgb="FF000000"/>
        <rFont val="Calibri"/>
        <family val="2"/>
        <scheme val="minor"/>
      </rPr>
      <t>t</t>
    </r>
    <r>
      <rPr>
        <sz val="9"/>
        <color rgb="FF000000"/>
        <rFont val="Calibri"/>
        <family val="2"/>
        <scheme val="minor"/>
      </rPr>
      <t xml:space="preserve"> = Número de actos administrativos de cesación de procedimiento expedidos, en el tiempo t.</t>
    </r>
  </si>
  <si>
    <t>AIPS = Número de actos administrativos de iniciación de procedimiento sancionatorio expedidos.</t>
  </si>
  <si>
    <t>La variable AIPS comprende el total de los actos administrativos de iniciación de procedimiento sancionatorio expedidos en la vigencia respectiva, más los actos administrativos de iniciación de procedimiento cuyo proceso sancionatorio que se encuentre sin acto administrativo de determinación de la responsabilidad o de cesación de procedimiento expedido, a 31 de diciembre de la vigencia anterior.</t>
  </si>
  <si>
    <t>Número de actos administrativos de iniciación de procedimiento sancionatorio expedidos (AIPS)</t>
  </si>
  <si>
    <t>Número de actos administrativos de determinación de la responsabilidad expedidos en la vigencia (ADR)</t>
  </si>
  <si>
    <t>Número de actos administrativos de cesación de procedimiento expedidos en la vigencia (ACP)</t>
  </si>
  <si>
    <t>Porcentaje de Procesos Sancionatorios Resueltos (PPSR)</t>
  </si>
  <si>
    <t>Cuanto más cercano a cien por ciento, mayor es el cumplimiento por parte de la autoridad ambiental de su función de adelantar los procesos sancionatorios por la comisión de infracciones en materia ambiental.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</si>
  <si>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Procesos Sancionatorios Resueltos (Versión 1.0).</t>
    </r>
    <r>
      <rPr>
        <sz val="9"/>
        <color rgb="FF000000"/>
        <rFont val="Calibri"/>
        <family val="2"/>
        <scheme val="minor"/>
      </rPr>
      <t xml:space="preserve"> Ministerio de Ambiente y Desarrollo Sostenible, DGOAT-SINA.</t>
    </r>
  </si>
  <si>
    <t>Porcentaje de municipios asesorados o asistidos en la inclusión del componente ambiental en los procesos de planificación y ordenamiento territorial, con énfasis en la incorporación de las determinantes ambientales para la revisión y ajuste de los POT</t>
  </si>
  <si>
    <t>Es la relación entre el número de municipios asesorados o asistidos en temas relacionados con la inclusión del componente ambiental en los procesos de planificación y ordenamiento territorial, con énfasis en la incorporación de las determinantes ambientales para la revisión y ajuste de los POT, con respecto a la meta de municipios a ser asesorados en dicha incorporación.</t>
  </si>
  <si>
    <t>El indicador mide el cumplimiento de las metas establecidas, por parte de la Corporación Autónoma Regional, en relación con la asesoría a los municipios en la inclusión del componente ambiental en los procesos de planificación y ordenamiento territorial, con énfasis en la incorporación de las determinantes ambientales en la actualización o revisión de los planes de ordenamiento territorial. (Incluye POT, PBOT, EOT)</t>
  </si>
  <si>
    <t>Ley 99 de 1993, Ley Marco del Medio Ambiente. artículo 31, Numerales 4) , 5) y 29) en cuanto a funciones de las CAR (Coordinar el proceso de preparación de los planes, programas y proyectos de desarrollo medioambiental que deban formular los diferentes organismos y entidades integrantes del Sistema Nacional Ambiental (SINA) en el área de su jurisdicción y en especial, asesorar a los Departamentos, Distritos y Municipios de su comprensión territorial en la definición de los planes de desarrollo ambiental y en sus programas y proyectos en materia de protección del medio ambiente y los recursos naturales renovables, de manera que se asegure la armonía y coherencia de las políticas y acciones adoptadas por las distintas entidades territoriales; Participar con los demás organismos y entes competentes en el ámbito de su jurisdicción, en los procesos de planificación y ordenamiento territorial a fin de que el factor ambiental sea tenido en cuenta en las decisiones que se adopten; y Apoyar a los concejos municipales, a las asambleas departamentales y a los consejos de las entidades territoriales indígenas en las funciones de planificación que les otorga la Constitución Nacional).</t>
  </si>
  <si>
    <t>Ley 388 de 1997, Planes de Ordenamiento Territorial. Artículo 10, numeral 1) Determinantes de los planes de ordenamiento territorial. En la elaboración y adopción de sus planes de ordenamiento territorial los municipios y distritos deberán tener en cuenta las siguientes determinantes, que constituyen normas de superior jerarquía, en sus propios ámbitos de competencia, de acuerdo con la Constitución y las leyes: 1.) Las relacionadas con la conservación y protección del medio ambiente, los recursos naturales la prevención de amenazas y riesgos naturales; Artículo 24) Instancias de concertación y consulta. El alcalde distrital o municipal, a través de las oficinas de planeación o de la dependencia que haga sus veces, será responsable de coordinar la formulación oportuna del proyecto del plan de Ordenamiento Territorial, y de someterlo a consideración del Consejo de Gobierno. En todo caso, antes de la presentación del proyecto de plan de ordenamiento territorial a consideración del concejo distrital o municipal, se surtirán los trámites de concertación interinstitucional y consulta ciudadana.</t>
  </si>
  <si>
    <t>Ley 507 de 1999, Artículo 1, parágrafo 6. Parágrafo 6. El Proyecto de Plan de Ordenamiento Territorial (POT) se someterá a consideración de la Corporación Autónoma Regional o autoridad ambiental competente a efectos de que conjuntamente con el municipio y/o distrito concerten lo concerniente a los asuntos exclusivamente ambientales, dentro del ámbito de su competencia de acuerdo con lo dispuesto en la Ley 99 de 1993, para lo cual dispondrán, de treinta (30) días. En relación con los temas sobre los cuales no se logre la concertación, el Ministerio del Medio Ambiente intervendrá con el fin de decidir sobre los puntos de desacuerdo para lo cual dispondrá de un término máximo de treinta (30) días contados a partir del vencimiento del plazo anteriormente señalado en este parágrafo.</t>
  </si>
  <si>
    <t>Ley 1753 de 2015, Plan Nacional de Desarrollo, bases PND estrategia Territorial A y E</t>
  </si>
  <si>
    <t>Decreto 1076 de 2015, Decreto Único Reglamentario del Ambiente.</t>
  </si>
  <si>
    <t>De acuerdo con la Ley 99 de 1993, el objeto de las Corporaciones Autónomas Regionales y las de Desarrollo Sostenible, es la ejecución de políticas, planes, programas y proyectos sobre medio ambiente y recursos naturales renovables en lo relacionado con su administración, manejo y aprovechamiento. Así, las corporaciones son las encargadas de administrar, dentro del área de su jurisdicción, el medio ambiente y los recursos naturales renovables y propender por su desarrollo sostenible, de conformidad con las disposiciones legales y las políticas del Ministerio del Medio Ambiente. Esto significa que las CAR tienen un rol preponderante en la incorporación de los temas ambientales en los ejercicios de planificación y ordenamiento territorial de los municipios y distritos, principalmente, en los modelos de ocupación territorial por ellos propuestos. Para lo anterior, las CAR en conjunto con los organismos nacionales adscritos y vinculados al MADS y con las entidades técnicas y científicas del SINA, deben adelantar estudios e investigaciones, enfocadas al análisis territorial que le permita tomar decisiones y emprender las acciones pertinentes para identificar las determinantes ambientales de su jurisdicción.</t>
  </si>
  <si>
    <t>El factor ambiental es fundamental para asegurar el desarrollo sostenible y la resiliencia territorial de los ejercicios de planificación territorial de los municipios y distritos. Complementario a lo anterior, la Ley 388 de 1997 fijó los objetivos, principios y fines del ordenamiento territorial que rigen las actuaciones de las autoridades municipales y distritales para alcanzar el objeto del ordenamiento del territorio municipal o distrital, esto es, complementar la planificación económica y social con la dimensión territorial, racionalizar las intervenciones sobre el territorio y orientar su desarrollo y aprovechamiento sostenible en los términos de los artículos 1 º, 2 º, 3 º y 6 º de la mencionada ley.</t>
  </si>
  <si>
    <t>La ley 388 de 1997 en su artículo 10º establece los Determinantes ambientales, los constituyen un conjunto de directrices, orientaciones, conceptos y normas que permiten el adecuado reconocimiento del Componente Ambiental en los Planes, Planes Básicos y Esquemas de Ordenamiento Territorial, y su articulación con otros instrumentos de planificación y uso del territorio.</t>
  </si>
  <si>
    <t>La mencionada Ley plantea que en la elaboración y adopción de los planes de ordenamiento territorial los municipios y distritos deberán tener en cuenta, entre otros determinantes, los relacionadas con la conservación y protección del medio ambiente, los recursos naturales la prevención de amenazas y riesgos naturales.</t>
  </si>
  <si>
    <t>Las autoridades ambientales juegan un papel central como asesores técnicos para procurar la inclusión del componente ambiental en los procesos de planificación y ordenamiento de las entidades territoriales, en especial en lo relacionado con la incorporación de las determinantes ambientales en los instrumentos de planificación territorial de los municipios. Una asistencia técnica de las CAR a los municipios y distritos en este sentido, permite a la autoridad ambiental incidir favorablemente en las decisiones sobre aprovechamiento racional de recursos naturales renovables y en su inclusión como elementos estructurantes y articuladores del territorio municipal o distrital, buscando de esta forma garantizar que los procesos de desarrollo territorial sean ambientalmente sostenibles.</t>
  </si>
  <si>
    <t>Por acciones de asesoría y asistencia por parte de la Corporación Autónoma Regional, se entienden las siguientes acciones:</t>
  </si>
  <si>
    <r>
      <t>·</t>
    </r>
    <r>
      <rPr>
        <sz val="7"/>
        <color rgb="FF000000"/>
        <rFont val="Times New Roman"/>
        <family val="1"/>
      </rPr>
      <t xml:space="preserve">        </t>
    </r>
    <r>
      <rPr>
        <sz val="9"/>
        <color rgb="FF000000"/>
        <rFont val="Calibri"/>
        <family val="2"/>
      </rPr>
      <t>Realizar eventos de socialización y capacitación a los municipios y distritos en la inclusión del componente ambiental en los procesos de planificación y ordenamiento territorial, con énfasis en la incorporación de las determinantes ambientales para el ordenamiento territorial municipal.</t>
    </r>
  </si>
  <si>
    <r>
      <t>·</t>
    </r>
    <r>
      <rPr>
        <sz val="7"/>
        <color rgb="FF000000"/>
        <rFont val="Times New Roman"/>
        <family val="1"/>
      </rPr>
      <t xml:space="preserve">        </t>
    </r>
    <r>
      <rPr>
        <sz val="9"/>
        <color rgb="FF000000"/>
        <rFont val="Calibri"/>
        <family val="2"/>
      </rPr>
      <t>Socializar con los municipios de su jurisdicción la información derivada de sus sistemas de información, relacionado con el conocimiento del estado del ambiente a nivel regional y local.</t>
    </r>
  </si>
  <si>
    <r>
      <t>·</t>
    </r>
    <r>
      <rPr>
        <sz val="7"/>
        <color rgb="FF000000"/>
        <rFont val="Times New Roman"/>
        <family val="1"/>
      </rPr>
      <t xml:space="preserve">        </t>
    </r>
    <r>
      <rPr>
        <sz val="9"/>
        <color rgb="FF000000"/>
        <rFont val="Calibri"/>
        <family val="2"/>
      </rPr>
      <t>Capacitar a los municipios y Distritos en lo relacionado con el proceso de Concertación de los asuntos exclusivamente ambientales de los POT</t>
    </r>
    <r>
      <rPr>
        <sz val="12"/>
        <color rgb="FF000000"/>
        <rFont val="Calibri"/>
        <family val="2"/>
      </rPr>
      <t>.</t>
    </r>
  </si>
  <si>
    <t>Porcentaje de municipios asesorados o asistidos en la incorporación de los determinantes ambientales para la revisión y ajuste de los POT</t>
  </si>
  <si>
    <r>
      <t xml:space="preserve">PMAPOT </t>
    </r>
    <r>
      <rPr>
        <vertAlign val="subscript"/>
        <sz val="9"/>
        <color rgb="FF000000"/>
        <rFont val="Calibri"/>
        <family val="2"/>
        <scheme val="minor"/>
      </rPr>
      <t>t</t>
    </r>
    <r>
      <rPr>
        <sz val="9"/>
        <color rgb="FF000000"/>
        <rFont val="Calibri"/>
        <family val="2"/>
        <scheme val="minor"/>
      </rPr>
      <t xml:space="preserve"> = Porcentaje de municipios asesorados o asistidos asesorados o asistidos en la inclusión del componente ambiental en los procesos de planificación y ordenamiento territorial, con énfasis en la incorporación de las determinantes ambientales para la revisión y ajuste de los POT, en el tiempo t.</t>
    </r>
  </si>
  <si>
    <r>
      <t xml:space="preserve">MAPOT </t>
    </r>
    <r>
      <rPr>
        <vertAlign val="subscript"/>
        <sz val="9"/>
        <color rgb="FF000000"/>
        <rFont val="Calibri"/>
        <family val="2"/>
        <scheme val="minor"/>
      </rPr>
      <t>t</t>
    </r>
    <r>
      <rPr>
        <sz val="9"/>
        <color rgb="FF000000"/>
        <rFont val="Calibri"/>
        <family val="2"/>
        <scheme val="minor"/>
      </rPr>
      <t xml:space="preserve"> = Número de municipios asesorados en la inclusión del componente ambiental en los procesos de planificación y ordenamiento territorial, con énfasis en la incorporación de las determinantes ambientales para la revisión y ajuste de los POT, en el tiempo t.</t>
    </r>
  </si>
  <si>
    <r>
      <t xml:space="preserve">MMAPOT </t>
    </r>
    <r>
      <rPr>
        <vertAlign val="subscript"/>
        <sz val="9"/>
        <color rgb="FF000000"/>
        <rFont val="Calibri"/>
        <family val="2"/>
        <scheme val="minor"/>
      </rPr>
      <t>t</t>
    </r>
    <r>
      <rPr>
        <sz val="9"/>
        <color rgb="FF000000"/>
        <rFont val="Calibri"/>
        <family val="2"/>
        <scheme val="minor"/>
      </rPr>
      <t xml:space="preserve"> = Meta de municipios a ser asesorados en la inclusión del componente ambiental en los procesos de planificación y ordenamiento territorial, con énfasis en la incorporación de las determinantes ambientales para la revisión y ajuste de los POT, en el tiempo t.</t>
    </r>
  </si>
  <si>
    <t>Meta de municipios a ser asesorados o asistidos en la inclusión del componente ambiental en los procesos de planificación y ordenamiento territorial, con énfasis en la incorporación de las determinantes ambientales para la revisión y ajuste de los POT (MMAPOT)</t>
  </si>
  <si>
    <t>Municipios asesorados o asistidos en la inclusión del componente ambiental en los procesos de planificación y ordenamiento territorial, con énfasis en la incorporación de las determinantes ambientales para la revisión y ajuste de los POT (MAPOT)</t>
  </si>
  <si>
    <t>Porcentaje de municipios asesorados o asistidos en la inclusión del componente ambiental en los procesos de planificación y ordenamiento territorial, con énfasis en la incorporación de las determinantes ambientales para la revisión y ajuste de los POT (PMAPOT) (C = B / A)</t>
  </si>
  <si>
    <t>Detalle de acciones de asesoría o asistencia a los municipios o distritos, realizadas en la vigencia (utilice tantas filas cuantas sean necesarias)</t>
  </si>
  <si>
    <t xml:space="preserve">Número de municipios </t>
  </si>
  <si>
    <t>Nombres de municipios</t>
  </si>
  <si>
    <t>Cuanto más cercano a cien por ciento, mayor es el cumplimiento de las metas establecidas en relación con la asesoría a los municipios en la incorporación de los determinantes ambientales para la revisión y ajuste de los POT.</t>
  </si>
  <si>
    <r>
      <t>Hoja Metodológica de referencia:</t>
    </r>
    <r>
      <rPr>
        <sz val="9"/>
        <color rgb="FF000000"/>
        <rFont val="Calibri"/>
        <family val="2"/>
        <scheme val="minor"/>
      </rPr>
      <t xml:space="preserve"> MADS (2016). </t>
    </r>
    <r>
      <rPr>
        <i/>
        <sz val="9"/>
        <color rgb="FF000000"/>
        <rFont val="Calibri"/>
        <family val="2"/>
        <scheme val="minor"/>
      </rPr>
      <t xml:space="preserve">Hoja metodológica de Porcentaje de municipios asesorados o asistidos en la inclusión del componente ambiental en los procesos de planificación y ordenamiento territorial, con énfasis en la incorporación de las determinantes ambientales para la revisión y ajuste de los POT (Versión 1.0). Ministerio de Ambiente y Desarrollo Sostenible </t>
    </r>
    <r>
      <rPr>
        <sz val="9"/>
        <color rgb="FF000000"/>
        <rFont val="Calibri"/>
        <family val="2"/>
        <scheme val="minor"/>
      </rPr>
      <t>MADS, DGOAT-SINA.</t>
    </r>
  </si>
  <si>
    <t>Porcentaje de redes y estaciones de monitoreo en operación</t>
  </si>
  <si>
    <t>Es el número de redes y estaciones de monitoreo que están en operación y que cumplen con la representatividad de los datos en relación con el número de redes y estaciones de monitoreo instaladas de la Corporación.</t>
  </si>
  <si>
    <t>El indicador mide la gestión de la corporación para el mantenimiento de las redes de monitoreo, el cumplimiento de las metas que la autoridad ambiental se ha propuesto alcanzar en relación con la operación de redes y estaciones de monitoreo, que satisfacen la representatividad temporal de los datos y sigue los protocolos establecidos.</t>
  </si>
  <si>
    <t>SIRH: Decreto 1076 de 2015.</t>
  </si>
  <si>
    <t>SISAIRE: Resolución 601 de 2006, Resolución 650 de 2010, Resolución 651 de 2010, Resolución 760 de 2010, Resolución 2153 de 2010, Resolución 2154 de 2010.</t>
  </si>
  <si>
    <t>www.sisaire.gov.co</t>
  </si>
  <si>
    <t>www.sirh.ideam.gov.co</t>
  </si>
  <si>
    <t>La información sobre la cantidad y calidad de los recursos naturales y del ambiente es la herramienta necesaria para una planificación y administración adecuada de dichos recursos, que garantice su sostenibilidad ambiental.</t>
  </si>
  <si>
    <t>Por ello, el Decreto 1076 de 2015 crea el Sistema de Información del Recurso Hídrico - SIRH, como parte del Sistema de Información Ambiental para Colombia - SIAC, en lo relacionado con aguas superficiales, subterráneas, marinas y estuarinas. El Decreto 1076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t>
  </si>
  <si>
    <t>Adicionalmente, el Decreto 1076 de 2015, establece que las autoridades ambientales deberán realizar el Registro de Usuarios del Recurso Hídrico de manera gradual en las cuencas hidrográficas priorizadas en su jurisdicción.</t>
  </si>
  <si>
    <t>Por otra parte, la Resolución 651 de 2010 crea el Subsistema de Información sobre Calidad del Aire – Sisaire, como parte del Sistema de Información Ambiental para Colombia, SIAC, en lo referente a la información para el diseño, evaluación y ajuste de la política y las estrategias para la prevención y control de la contaminación del aire. La resolución estipula que las corporaciones autónomas regionales que operen Sistemas de Vigilancia de la Calidad del Aire (SVCA) deben realizar el reporte de la información de calidad del aire a nivel de inmisión. Las autoridades ambientales tienen la obligación de reportar al Sisaire la información de calidad del aire, meteorológica y de ruido.</t>
  </si>
  <si>
    <r>
      <t xml:space="preserve">PREMO </t>
    </r>
    <r>
      <rPr>
        <vertAlign val="subscript"/>
        <sz val="9"/>
        <color rgb="FF000000"/>
        <rFont val="Calibri"/>
        <family val="2"/>
        <scheme val="minor"/>
      </rPr>
      <t>t</t>
    </r>
    <r>
      <rPr>
        <sz val="9"/>
        <color rgb="FF000000"/>
        <rFont val="Calibri"/>
        <family val="2"/>
        <scheme val="minor"/>
      </rPr>
      <t xml:space="preserve"> = Porcentaje de redes y estaciones de monitoreo en operación, en el tiempo t.</t>
    </r>
  </si>
  <si>
    <r>
      <t xml:space="preserve">PREMOAG </t>
    </r>
    <r>
      <rPr>
        <vertAlign val="subscript"/>
        <sz val="9"/>
        <color rgb="FF000000"/>
        <rFont val="Calibri"/>
        <family val="2"/>
        <scheme val="minor"/>
      </rPr>
      <t>t</t>
    </r>
    <r>
      <rPr>
        <sz val="9"/>
        <color rgb="FF000000"/>
        <rFont val="Calibri"/>
        <family val="2"/>
        <scheme val="minor"/>
      </rPr>
      <t xml:space="preserve"> = Porcentaje de estaciones de monitoreo de calidad del agua en operación, en el tiempo t.</t>
    </r>
  </si>
  <si>
    <r>
      <t xml:space="preserve">PREMOAR </t>
    </r>
    <r>
      <rPr>
        <vertAlign val="subscript"/>
        <sz val="9"/>
        <color rgb="FF000000"/>
        <rFont val="Calibri"/>
        <family val="2"/>
        <scheme val="minor"/>
      </rPr>
      <t>t</t>
    </r>
    <r>
      <rPr>
        <sz val="9"/>
        <color rgb="FF000000"/>
        <rFont val="Calibri"/>
        <family val="2"/>
        <scheme val="minor"/>
      </rPr>
      <t xml:space="preserve"> = Porcentaje de redes y estaciones de monitoreo de calidad del aire en operación, en el tiempo t.</t>
    </r>
  </si>
  <si>
    <r>
      <t xml:space="preserve">PREMOO </t>
    </r>
    <r>
      <rPr>
        <vertAlign val="subscript"/>
        <sz val="9"/>
        <color rgb="FF000000"/>
        <rFont val="Calibri"/>
        <family val="2"/>
        <scheme val="minor"/>
      </rPr>
      <t>t</t>
    </r>
    <r>
      <rPr>
        <sz val="9"/>
        <color rgb="FF000000"/>
        <rFont val="Calibri"/>
        <family val="2"/>
        <scheme val="minor"/>
      </rPr>
      <t xml:space="preserve"> = Porcentaje de otras redes y estaciones de monitoreo en operación, en el tiempo t.</t>
    </r>
  </si>
  <si>
    <r>
      <t xml:space="preserve">a = ponderador de PREMOAG </t>
    </r>
    <r>
      <rPr>
        <vertAlign val="subscript"/>
        <sz val="9"/>
        <color rgb="FF000000"/>
        <rFont val="Calibri"/>
        <family val="2"/>
        <scheme val="minor"/>
      </rPr>
      <t>t</t>
    </r>
  </si>
  <si>
    <r>
      <t xml:space="preserve">b = ponderador de PREMOAR </t>
    </r>
    <r>
      <rPr>
        <vertAlign val="subscript"/>
        <sz val="9"/>
        <color rgb="FF000000"/>
        <rFont val="Calibri"/>
        <family val="2"/>
        <scheme val="minor"/>
      </rPr>
      <t>t</t>
    </r>
  </si>
  <si>
    <r>
      <t xml:space="preserve">c = ponderador de PREMOO </t>
    </r>
    <r>
      <rPr>
        <vertAlign val="subscript"/>
        <sz val="9"/>
        <color rgb="FF000000"/>
        <rFont val="Calibri"/>
        <family val="2"/>
        <scheme val="minor"/>
      </rPr>
      <t>t</t>
    </r>
  </si>
  <si>
    <t>Nota: los ponderadores serán definidos por cada CAR teniendo en cuenta la proporción de redes y estaciones de monitoreo a cargo de la autoridad ambiental regional.</t>
  </si>
  <si>
    <t>AGUA</t>
  </si>
  <si>
    <t>Información de estaciones hidrometeorológicas</t>
  </si>
  <si>
    <t>Tipo de estación</t>
  </si>
  <si>
    <t>Automáticas</t>
  </si>
  <si>
    <t>Manuales</t>
  </si>
  <si>
    <t>Instaladas</t>
  </si>
  <si>
    <t>En operación</t>
  </si>
  <si>
    <t>Estaciones hidrometeorológicas</t>
  </si>
  <si>
    <t>Número total de estaciones hidrometeorológicas instaladas:</t>
  </si>
  <si>
    <t>Número total de estaciones hidrometeorológicas en operación:</t>
  </si>
  <si>
    <t>Porcentaje de estaciones hidrometeorológicas en operación:</t>
  </si>
  <si>
    <t>AIRE</t>
  </si>
  <si>
    <t>MONITOREO DE PM10</t>
  </si>
  <si>
    <t>Número de Sistemas de Vigilancia de Calidad del Aire:</t>
  </si>
  <si>
    <t>Número de estaciones de monitoreo del aire instaladas:</t>
  </si>
  <si>
    <t>Número de Sistemas de Vigilancia de Calidad del Aire acreditados:</t>
  </si>
  <si>
    <t>Información de estaciones de monitoreo de aire</t>
  </si>
  <si>
    <t>Número de red</t>
  </si>
  <si>
    <t>Estación</t>
  </si>
  <si>
    <t>Localización</t>
  </si>
  <si>
    <t>Número de días con datos esperados al año</t>
  </si>
  <si>
    <t>Número de días con datos reportados al año</t>
  </si>
  <si>
    <t>Representatividad temporal igual o superior a 75%</t>
  </si>
  <si>
    <t>(E = D/ C). Si E≥75%, escriba 1; si no, escriba 0.</t>
  </si>
  <si>
    <t>Observaciones / comentarios</t>
  </si>
  <si>
    <t>Información de redes (Sistemas de Vigilancia de Calidad del Aire)</t>
  </si>
  <si>
    <t>Número / red</t>
  </si>
  <si>
    <t>Redes instaladas en la Corporación</t>
  </si>
  <si>
    <t>Red1</t>
  </si>
  <si>
    <t>Red2</t>
  </si>
  <si>
    <t>Red3</t>
  </si>
  <si>
    <t>Número de estaciones en operación</t>
  </si>
  <si>
    <t xml:space="preserve">Número de estaciones con representatividad temporal igual o superior a 75%. </t>
  </si>
  <si>
    <t>J</t>
  </si>
  <si>
    <t>Redes con representatividad temporal a 75%</t>
  </si>
  <si>
    <t>J = I / H. Si J≥75%, escriba 1; si no, escriba 0.</t>
  </si>
  <si>
    <t>K</t>
  </si>
  <si>
    <t>Porcentaje de redes en operación (K = ΣJ / G)</t>
  </si>
  <si>
    <t>MONITOREO DE PM2,5</t>
  </si>
  <si>
    <t>(E = D/ C) Si E≥75%, escriba 1; si no, escriba 0.</t>
  </si>
  <si>
    <t>Número de estaciones con representatividad temporal igual o superior a 75%</t>
  </si>
  <si>
    <t>SUBTOTAL RECURSO AIRE</t>
  </si>
  <si>
    <t>L</t>
  </si>
  <si>
    <t>Porcentaje de redes en operación PM 10</t>
  </si>
  <si>
    <t>M</t>
  </si>
  <si>
    <t>Porcentaje de redes en operación PM 2,5</t>
  </si>
  <si>
    <t>Subtotal monitoreo aire: Porcentaje de redes de monitoreo del recurso aire en operación (N = Promedio (M, N)</t>
  </si>
  <si>
    <t>CALCULO FINAL DEL INDICADOR</t>
  </si>
  <si>
    <t>Porcentaje</t>
  </si>
  <si>
    <t>Ponderación</t>
  </si>
  <si>
    <t>Porcentaje de estaciones hidrometeorológicas en operación</t>
  </si>
  <si>
    <t>Porcentaje de redes de monitoreo del recurso aire en operación</t>
  </si>
  <si>
    <t>Cuanto más cercano a cien por ciento, mayor es el cumplimiento de las metas que la autoridad ambiental se ha propuesto alcanzar en relación con la operación de redes y estaciones de monitoreo,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</si>
  <si>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Porcentaje de redes y estaciones de monitoreo en operación (Versión 1.0).</t>
    </r>
    <r>
      <rPr>
        <sz val="9"/>
        <color rgb="FF000000"/>
        <rFont val="Calibri"/>
        <family val="2"/>
        <scheme val="minor"/>
      </rPr>
      <t xml:space="preserve"> Ministerio de Ambiente y Desarrollo Sostenible, DGOAT-SINA.</t>
    </r>
  </si>
  <si>
    <t>Porcentaje de actualización y reporte de la información en el SIAC</t>
  </si>
  <si>
    <t>Es la relación entre el número de registros que la Corporación migra a los diferentes subsistemas del SIAC y el número de registros esperados reportados en dichos subsistemas.</t>
  </si>
  <si>
    <t>El indicador mide el cumplimiento de los requerimientos de reporte por parte de las Corporaciones Autónomas Regionales a los diferentes subsistemas del SIAC.</t>
  </si>
  <si>
    <t>SIUR, RUA Manufacturero: Resolución 1023 de 2010.</t>
  </si>
  <si>
    <t>RESPEL: Resolución 1362 de 2007.</t>
  </si>
  <si>
    <t>Documentación de soporte:</t>
  </si>
  <si>
    <t>Protocolo para la utilización y reporte de información para las diferentes redes de monitoreo de calidad del aire en Colombia. Protocolo para el monitoreo y seguimiento del agua.</t>
  </si>
  <si>
    <t>100% de los registros esperados reportados en el SIAC</t>
  </si>
  <si>
    <t>El Sistema de Información Ambiental de Colombia SIAC se define como el “conjunto integrado de actores, políticas, procesos, y tecnologías involucrados en la gestión de información ambiental del país, para facilitar la generación de conocimiento, la toma de decisiones, la educación y la participación social para el desarrollo sostenible”.</t>
  </si>
  <si>
    <t>La información sobre la cantidad y calidad de los recursos naturales y del ambiente es la herramienta necesaria para una planificación y administración adecuada de dichos recursos, que garantice su sostenibilidad ambiental. En tal sentido, el SIAC ha desarrollado, entre otros subsistemas, el Sistema de Información del Recurso Hídrico – SIRH, el Sistema de información sobre Calidad de Aire – SISAIRE (IDEAM), el Sistema Nacional de Información Forestal – SNIF y el Sistema de Información sobre Uso de Recursos Naturales – SIUR. Como parte del SIUR, se dispone del Registro Único Ambiental RUA para diferentes sectores, entre otros, el manufacturero.</t>
  </si>
  <si>
    <t>En efecto, el Decreto 1076 de 2015 crea el Sistema de Información del Recurso Hídrico, SIRH, como parte del Sistema de Información Ambiental para Colombia, SIAC, en lo relacionado con aguas superficiales, subterráneas, marinas y estuarinas. El Artículo 2.2.3.5.1.9 de dicho Decreto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 (Artículo 2.2.3.5.1.10).</t>
  </si>
  <si>
    <t>Adicionalmente, el Decreto 1076 de 2015, art. 2.2.3.4.1.1. establece que las autoridades ambientales deberán realizar el Registro de Usuarios del Recurso Hídrico de manera gradual en las cuencas hidrográficas priorizadas en su jurisdicción.</t>
  </si>
  <si>
    <t>El Sistema Nacional de Información Forestal- SNIF constituye la herramienta informática para el montaje y operación del Sistema de Información del Programa de Monitoreo de Bosques. Propende por la captura, análisis, procesamiento y difusión de la información sobre aprovechamientos de productos forestales, maderables y no maderables, movilizaciones de productos forestales maderables y no maderables, decomisos forestales, plantaciones forestales productoras y protectoras, remisiones de madera de plantaciones forestales e incendios de la cobertura vegetal.</t>
  </si>
  <si>
    <t>La Resolución 1362 de 2007 establecen los requisitos y el procedimiento para el Registro de Generadores de Residuos o Desechos Peligrosos, y la Directiva Ministerial 8000-2-25332 de 2015, por su parte, recuerda a las Corporaciones a reportar y mantener actualizada la información sobre residuos peligrosos en el marco del SIAC, en cumplimiento de la Política Ambiental para la Gestión Integral de Residuos Peligrosos.</t>
  </si>
  <si>
    <t>Porcentaje de actualización y reporte de la información al SIAC</t>
  </si>
  <si>
    <r>
      <t xml:space="preserve">PARSIAC </t>
    </r>
    <r>
      <rPr>
        <vertAlign val="subscript"/>
        <sz val="9"/>
        <color rgb="FF000000"/>
        <rFont val="Calibri"/>
        <family val="2"/>
        <scheme val="minor"/>
      </rPr>
      <t>t</t>
    </r>
    <r>
      <rPr>
        <sz val="9"/>
        <color rgb="FF000000"/>
        <rFont val="Calibri"/>
        <family val="2"/>
        <scheme val="minor"/>
      </rPr>
      <t xml:space="preserve"> = Porcentaje de actualización y reporte de la información al SIAC, en el tiempo t.</t>
    </r>
  </si>
  <si>
    <r>
      <t xml:space="preserve">PARS </t>
    </r>
    <r>
      <rPr>
        <vertAlign val="subscript"/>
        <sz val="9"/>
        <color rgb="FF000000"/>
        <rFont val="Calibri"/>
        <family val="2"/>
        <scheme val="minor"/>
      </rPr>
      <t>i</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</si>
  <si>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t>i = SIRH, SISAIRE, SNIF, RESPEL.</t>
  </si>
  <si>
    <r>
      <t>a</t>
    </r>
    <r>
      <rPr>
        <vertAlign val="subscript"/>
        <sz val="9"/>
        <color rgb="FF000000"/>
        <rFont val="Calibri"/>
        <family val="2"/>
        <scheme val="minor"/>
      </rPr>
      <t xml:space="preserve">i = </t>
    </r>
    <r>
      <rPr>
        <sz val="9"/>
        <color rgb="FF000000"/>
        <rFont val="Calibri"/>
        <family val="2"/>
        <scheme val="minor"/>
      </rPr>
      <t>Ponderación correspondiente a cada subsistema del SIAC (SIRH, SISAIRE, SNIF, RESPEL, SIUR). La suma de los ponderadores es igual a 1.</t>
    </r>
  </si>
  <si>
    <t>Nota: los ponderadores para cada subsistema son establecidos por cada Corporación con base en los registros esperados o estimados por cada subsistema.</t>
  </si>
  <si>
    <t>En términos generales, el porcentaje de actualización y reporte de la información por cada subsistema se calcula de la siguiente manera:</t>
  </si>
  <si>
    <t>Porcentaje de actualización y reporte de la información por cada subsistema</t>
  </si>
  <si>
    <r>
      <t xml:space="preserve">PARS </t>
    </r>
    <r>
      <rPr>
        <vertAlign val="subscript"/>
        <sz val="9"/>
        <color rgb="FF000000"/>
        <rFont val="Calibri"/>
        <family val="2"/>
        <scheme val="minor"/>
      </rPr>
      <t>it</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</si>
  <si>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r>
      <t xml:space="preserve">RRS </t>
    </r>
    <r>
      <rPr>
        <vertAlign val="subscript"/>
        <sz val="9"/>
        <color rgb="FF000000"/>
        <rFont val="Calibri"/>
        <family val="2"/>
        <scheme val="minor"/>
      </rPr>
      <t>it</t>
    </r>
    <r>
      <rPr>
        <sz val="9"/>
        <color rgb="FF000000"/>
        <rFont val="Calibri"/>
        <family val="2"/>
        <scheme val="minor"/>
      </rPr>
      <t xml:space="preserve"> = Número de registros reportados en el subsistema </t>
    </r>
    <r>
      <rPr>
        <i/>
        <sz val="9"/>
        <color rgb="FF000000"/>
        <rFont val="Calibri"/>
        <family val="2"/>
        <scheme val="minor"/>
      </rPr>
      <t>i</t>
    </r>
    <r>
      <rPr>
        <sz val="9"/>
        <color rgb="FF000000"/>
        <rFont val="Calibri"/>
        <family val="2"/>
        <scheme val="minor"/>
      </rPr>
      <t xml:space="preserve"> del SIAC, en el tiempo t.</t>
    </r>
  </si>
  <si>
    <r>
      <t xml:space="preserve">RES </t>
    </r>
    <r>
      <rPr>
        <vertAlign val="subscript"/>
        <sz val="9"/>
        <color rgb="FF000000"/>
        <rFont val="Calibri"/>
        <family val="2"/>
        <scheme val="minor"/>
      </rPr>
      <t>it</t>
    </r>
    <r>
      <rPr>
        <sz val="9"/>
        <color rgb="FF000000"/>
        <rFont val="Calibri"/>
        <family val="2"/>
        <scheme val="minor"/>
      </rPr>
      <t xml:space="preserve"> = Número de registros esperados reportados en el subsistema </t>
    </r>
    <r>
      <rPr>
        <i/>
        <sz val="9"/>
        <color rgb="FF000000"/>
        <rFont val="Calibri"/>
        <family val="2"/>
        <scheme val="minor"/>
      </rPr>
      <t>i</t>
    </r>
    <r>
      <rPr>
        <sz val="9"/>
        <color rgb="FF000000"/>
        <rFont val="Calibri"/>
        <family val="2"/>
        <scheme val="minor"/>
      </rPr>
      <t xml:space="preserve"> del SIAC, en el tiempo t.</t>
    </r>
  </si>
  <si>
    <r>
      <t>i</t>
    </r>
    <r>
      <rPr>
        <sz val="9"/>
        <color rgb="FF000000"/>
        <rFont val="Calibri"/>
        <family val="2"/>
        <scheme val="minor"/>
      </rPr>
      <t xml:space="preserve"> = SIRH, SISAIRE, SNIF</t>
    </r>
  </si>
  <si>
    <t>Para el caso de la información validada por parte de las corporaciones autónomas regionales, el porcentaje de actualización y reporte de la información por cada subsistema se calcula de la siguiente manera:</t>
  </si>
  <si>
    <t>Porcentaje de actualización y reporte de la información por cada subsistema (información validada)</t>
  </si>
  <si>
    <r>
      <t xml:space="preserve">PARSIV </t>
    </r>
    <r>
      <rPr>
        <vertAlign val="subscript"/>
        <sz val="9"/>
        <color rgb="FF000000"/>
        <rFont val="Calibri"/>
        <family val="2"/>
        <scheme val="minor"/>
      </rPr>
      <t>it</t>
    </r>
    <r>
      <rPr>
        <sz val="9"/>
        <color rgb="FF000000"/>
        <rFont val="Calibri"/>
        <family val="2"/>
        <scheme val="minor"/>
      </rPr>
      <t xml:space="preserve"> = Porcentaje de actualización y reporte de la información por cada subsistema (información validada), en el tiempo t.</t>
    </r>
  </si>
  <si>
    <r>
      <t xml:space="preserve">RVS </t>
    </r>
    <r>
      <rPr>
        <vertAlign val="subscript"/>
        <sz val="9"/>
        <color rgb="FF000000"/>
        <rFont val="Calibri"/>
        <family val="2"/>
        <scheme val="minor"/>
      </rPr>
      <t>it</t>
    </r>
    <r>
      <rPr>
        <sz val="9"/>
        <color rgb="FF000000"/>
        <rFont val="Calibri"/>
        <family val="2"/>
        <scheme val="minor"/>
      </rPr>
      <t xml:space="preserve"> = Número de registros validados en el Subsistema </t>
    </r>
    <r>
      <rPr>
        <i/>
        <sz val="9"/>
        <color rgb="FF000000"/>
        <rFont val="Calibri"/>
        <family val="2"/>
        <scheme val="minor"/>
      </rPr>
      <t>i</t>
    </r>
    <r>
      <rPr>
        <sz val="9"/>
        <color rgb="FF000000"/>
        <rFont val="Calibri"/>
        <family val="2"/>
        <scheme val="minor"/>
      </rPr>
      <t xml:space="preserve"> del SIAC relacionados con las funciones en gestión de información de la Corporación, en el tiempo t.</t>
    </r>
  </si>
  <si>
    <r>
      <t xml:space="preserve">RTVS </t>
    </r>
    <r>
      <rPr>
        <vertAlign val="subscript"/>
        <sz val="9"/>
        <color rgb="FF000000"/>
        <rFont val="Calibri"/>
        <family val="2"/>
        <scheme val="minor"/>
      </rPr>
      <t>it</t>
    </r>
    <r>
      <rPr>
        <sz val="9"/>
        <color rgb="FF000000"/>
        <rFont val="Calibri"/>
        <family val="2"/>
        <scheme val="minor"/>
      </rPr>
      <t xml:space="preserve"> = Número de registros totales a ser validados por la Corporación en el Subsistema </t>
    </r>
    <r>
      <rPr>
        <i/>
        <sz val="9"/>
        <color rgb="FF000000"/>
        <rFont val="Calibri"/>
        <family val="2"/>
        <scheme val="minor"/>
      </rPr>
      <t>i</t>
    </r>
    <r>
      <rPr>
        <sz val="9"/>
        <color rgb="FF000000"/>
        <rFont val="Calibri"/>
        <family val="2"/>
        <scheme val="minor"/>
      </rPr>
      <t xml:space="preserve"> del SIAC, en el tiempo t.</t>
    </r>
  </si>
  <si>
    <t>i = SIRH, SISAIRE, SNIF, RESPEL, SIUR (RUA).</t>
  </si>
  <si>
    <t>Información reportada por las CAR:</t>
  </si>
  <si>
    <t>Subsistema</t>
  </si>
  <si>
    <t>SIRH</t>
  </si>
  <si>
    <t>SISAIRE</t>
  </si>
  <si>
    <t>SNIF</t>
  </si>
  <si>
    <t>Número de registros reportados en el año (RRS)</t>
  </si>
  <si>
    <t>Número de registros esperados reportados en el año (RES)</t>
  </si>
  <si>
    <t>Porcentaje de actualización y reporte por subsistema (C = B / A) (PARS)</t>
  </si>
  <si>
    <t>RESPEL</t>
  </si>
  <si>
    <t>SIUR (RUA)</t>
  </si>
  <si>
    <t>Número de registros validados al año (RVS)</t>
  </si>
  <si>
    <t>Número de registros totales a ser validados por la Corporación (RTVS)</t>
  </si>
  <si>
    <t>Cuanto más cercano a cien por ciento, mayor es el cumplimiento de los requerimientos de reporte por parte de las Corporaciones Autónomas Regionales a los diferentes subsistemas del SIAC.</t>
  </si>
  <si>
    <t>Se pueden presentar situaciones de orden operativo, político y social que pueden afectar la ejecución de los presupuestos y el cumplimiento de los cronogramas definidos en el Plan de Acción de la Corporación. Pueden existir limitaciones de la información disponible para el cálculo de los indicadores.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</si>
  <si>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actualización y reporte de la información en el SIAC (Versión 1.0).</t>
    </r>
    <r>
      <rPr>
        <sz val="9"/>
        <color rgb="FF000000"/>
        <rFont val="Calibri"/>
        <family val="2"/>
        <scheme val="minor"/>
      </rPr>
      <t xml:space="preserve"> Ministerio de Ambiente y Desarrollo Sostenible, DGOAT-SINA.</t>
    </r>
  </si>
  <si>
    <t>Ejecución de Acciones en Educación Ambiental</t>
  </si>
  <si>
    <t>Es el porcentaje de avance en la implementación, por parte de la corporación autónoma regional, de las acciones relacionadas con la Educación Ambiental en el marco del Plan de Acción.</t>
  </si>
  <si>
    <t>El indicador mide el cumplimiento de las metas relacionadas con la educación ambiental, en el marco del Plan de Acción de la Corporación. De esta manera, contribuye a la implementación de Política de Educación Ambiental a nivel regional.</t>
  </si>
  <si>
    <t>Ley 1549 de 2012, Educación Ambiental</t>
  </si>
  <si>
    <t>Política Nacional de Educación Ambiental</t>
  </si>
  <si>
    <t>La Ley 1549 de 2012 define la Educación Ambiental como “un proceso dinámico y participativo, orientado a la formación de personas críticas y reflexivas, con capacidades para comprender las problemáticas ambientales de sus contextos (locales, regionales y nacionales)”.</t>
  </si>
  <si>
    <t>La mencionada Ley, en su artículo 5º., establece como una “responsabilidad de las entidades territoriales y de las Corporaciones Autónomas Regionales y de Desarrollo Sostenible: a) Desarrollar instrumentos técnico-políticos, que contextualicen la política y la adecúen a las necesidades de construcción de una cultura ambiental para el desarrollo sostenible; b) Promover la creación de estrategias económicas, fondos u otros mecanismos de cooperación, que permitan viabilizar la instalación efectiva del tema en el territorio, y c) Generar y apoyar mecanismos para el cumplimiento, seguimiento y control, de las acciones que se implementen en este marco político”.</t>
  </si>
  <si>
    <t>Adicionalmente, el artículo 9º. estipula que todos los sectores e instituciones que conforman el Sistema Nacional Ambiental (SINA), deben participar técnica y financieramente, en: a) el acompañamiento e implementación de los PRAE, de los Proyectos Ciudadanos y Comunitarios de Educación Ambiental (Proceda), y de los Comités Técnicos Interinstitucionales de Educación Ambiental (Cidea); estos últimos, concebidos como mecanismos de apoyo a la articulación e institucionalización del tema y de cualificación de la gestión ambiental del territorio, y b) En la puesta en marcha de las demás estrategias de esta política, en el marco de los propósitos de construcción de un proyecto de sociedad ambientalmente sostenible.</t>
  </si>
  <si>
    <t>El Artículo 2.2.8.6.1.3 del Decreto 1076 de 2015 establece que “las Corporaciones promoverán en los municipios y distritos, programas de educación ambiental y de planificación, acorde con la Constitución, la Ley 99 de 1993, la Ley 152 de 1994 y las normas que las complementen o adicione”.</t>
  </si>
  <si>
    <t>Las principales acciones relacionadas con la Educación Ambiental son las siguientes:</t>
  </si>
  <si>
    <r>
      <t>a)</t>
    </r>
    <r>
      <rPr>
        <sz val="7"/>
        <color rgb="FF000000"/>
        <rFont val="Times New Roman"/>
        <family val="1"/>
      </rPr>
      <t xml:space="preserve">      </t>
    </r>
    <r>
      <rPr>
        <sz val="9"/>
        <color rgb="FF000000"/>
        <rFont val="Calibri"/>
        <family val="2"/>
        <scheme val="minor"/>
      </rPr>
      <t>Participación en los Comités Técnicos Interinstitucionales de Educación Ambiental (Cidea).</t>
    </r>
  </si>
  <si>
    <r>
      <t>b)</t>
    </r>
    <r>
      <rPr>
        <sz val="7"/>
        <color rgb="FF000000"/>
        <rFont val="Times New Roman"/>
        <family val="1"/>
      </rPr>
      <t xml:space="preserve">      </t>
    </r>
    <r>
      <rPr>
        <sz val="9"/>
        <color rgb="FF000000"/>
        <rFont val="Calibri"/>
        <family val="2"/>
        <scheme val="minor"/>
      </rPr>
      <t>Suscripción de acuerdos o alianzas para la implementación de estrategias de educación ambiental.</t>
    </r>
  </si>
  <si>
    <r>
      <t>c)</t>
    </r>
    <r>
      <rPr>
        <sz val="7"/>
        <color rgb="FF000000"/>
        <rFont val="Times New Roman"/>
        <family val="1"/>
      </rPr>
      <t xml:space="preserve">       </t>
    </r>
    <r>
      <rPr>
        <sz val="9"/>
        <color rgb="FF000000"/>
        <rFont val="Calibri"/>
        <family val="2"/>
        <scheme val="minor"/>
      </rPr>
      <t>Acompañamiento e implementación de los PRAE.</t>
    </r>
  </si>
  <si>
    <r>
      <t>d)</t>
    </r>
    <r>
      <rPr>
        <sz val="7"/>
        <color rgb="FF000000"/>
        <rFont val="Times New Roman"/>
        <family val="1"/>
      </rPr>
      <t xml:space="preserve">      </t>
    </r>
    <r>
      <rPr>
        <sz val="9"/>
        <color rgb="FF000000"/>
        <rFont val="Calibri"/>
        <family val="2"/>
        <scheme val="minor"/>
      </rPr>
      <t>Acompañamiento de los Proyectos Ciudadanos y Comunitarios de Educación Ambiental (Proceda).</t>
    </r>
  </si>
  <si>
    <r>
      <t>e)</t>
    </r>
    <r>
      <rPr>
        <sz val="7"/>
        <color rgb="FF000000"/>
        <rFont val="Times New Roman"/>
        <family val="1"/>
      </rPr>
      <t xml:space="preserve">      </t>
    </r>
    <r>
      <rPr>
        <sz val="9"/>
        <color rgb="FF000000"/>
        <rFont val="Calibri"/>
        <family val="2"/>
        <scheme val="minor"/>
      </rPr>
      <t>Acciones específicas de educación ambiental a cargo de las autoridades ambientales regionales.</t>
    </r>
  </si>
  <si>
    <t>El listado anterior es indicativo. Las acciones a ser realizadas por las Corporaciones deben corresponder a las competencias otorgadas por la normatividad y en el marco de sus funciones misionales.</t>
  </si>
  <si>
    <t>Ejecución de acciones relacionadas con la Educación Ambiental</t>
  </si>
  <si>
    <r>
      <t xml:space="preserve">ETAEA </t>
    </r>
    <r>
      <rPr>
        <vertAlign val="subscript"/>
        <sz val="9"/>
        <color rgb="FF000000"/>
        <rFont val="Calibri"/>
        <family val="2"/>
        <scheme val="minor"/>
      </rPr>
      <t>t</t>
    </r>
    <r>
      <rPr>
        <sz val="9"/>
        <color rgb="FF000000"/>
        <rFont val="Calibri"/>
        <family val="2"/>
        <scheme val="minor"/>
      </rPr>
      <t xml:space="preserve"> = Ejecución total de acciones en Educación Ambiental, en el tiempo t.</t>
    </r>
  </si>
  <si>
    <r>
      <t xml:space="preserve">EAEA </t>
    </r>
    <r>
      <rPr>
        <vertAlign val="subscript"/>
        <sz val="9"/>
        <color rgb="FF000000"/>
        <rFont val="Calibri"/>
        <family val="2"/>
        <scheme val="minor"/>
      </rPr>
      <t>1t</t>
    </r>
    <r>
      <rPr>
        <sz val="9"/>
        <color rgb="FF000000"/>
        <rFont val="Calibri"/>
        <family val="2"/>
        <scheme val="minor"/>
      </rPr>
      <t xml:space="preserve"> = Ejecución de acción </t>
    </r>
    <r>
      <rPr>
        <i/>
        <sz val="9"/>
        <color rgb="FF000000"/>
        <rFont val="Calibri"/>
        <family val="2"/>
        <scheme val="minor"/>
      </rPr>
      <t>1</t>
    </r>
    <r>
      <rPr>
        <sz val="9"/>
        <color rgb="FF000000"/>
        <rFont val="Calibri"/>
        <family val="2"/>
        <scheme val="minor"/>
      </rPr>
      <t xml:space="preserve"> relacionada con la Educación Ambiental, en el tiempo t.</t>
    </r>
  </si>
  <si>
    <r>
      <t xml:space="preserve">EAEA </t>
    </r>
    <r>
      <rPr>
        <vertAlign val="subscript"/>
        <sz val="9"/>
        <color rgb="FF000000"/>
        <rFont val="Calibri"/>
        <family val="2"/>
        <scheme val="minor"/>
      </rPr>
      <t>2t</t>
    </r>
    <r>
      <rPr>
        <sz val="9"/>
        <color rgb="FF000000"/>
        <rFont val="Calibri"/>
        <family val="2"/>
        <scheme val="minor"/>
      </rPr>
      <t xml:space="preserve"> = Ejecución de acción </t>
    </r>
    <r>
      <rPr>
        <i/>
        <sz val="9"/>
        <color rgb="FF000000"/>
        <rFont val="Calibri"/>
        <family val="2"/>
        <scheme val="minor"/>
      </rPr>
      <t>2</t>
    </r>
    <r>
      <rPr>
        <sz val="9"/>
        <color rgb="FF000000"/>
        <rFont val="Calibri"/>
        <family val="2"/>
        <scheme val="minor"/>
      </rPr>
      <t xml:space="preserve"> relacionada con la Educación Ambiental, en el tiempo t.</t>
    </r>
  </si>
  <si>
    <r>
      <t xml:space="preserve">EAEU </t>
    </r>
    <r>
      <rPr>
        <vertAlign val="subscript"/>
        <sz val="9"/>
        <color rgb="FF000000"/>
        <rFont val="Calibri"/>
        <family val="2"/>
        <scheme val="minor"/>
      </rPr>
      <t>nt</t>
    </r>
    <r>
      <rPr>
        <sz val="9"/>
        <color rgb="FF000000"/>
        <rFont val="Calibri"/>
        <family val="2"/>
        <scheme val="minor"/>
      </rPr>
      <t xml:space="preserve"> = Ejecución de acción </t>
    </r>
    <r>
      <rPr>
        <i/>
        <sz val="9"/>
        <color rgb="FF000000"/>
        <rFont val="Calibri"/>
        <family val="2"/>
        <scheme val="minor"/>
      </rPr>
      <t>n</t>
    </r>
    <r>
      <rPr>
        <sz val="9"/>
        <color rgb="FF000000"/>
        <rFont val="Calibri"/>
        <family val="2"/>
        <scheme val="minor"/>
      </rPr>
      <t xml:space="preserve"> relacionada con la Educación Ambiental, en el tiempo t.</t>
    </r>
  </si>
  <si>
    <r>
      <t>a = ponderador de EAEA</t>
    </r>
    <r>
      <rPr>
        <vertAlign val="subscript"/>
        <sz val="9"/>
        <color rgb="FF000000"/>
        <rFont val="Calibri"/>
        <family val="2"/>
        <scheme val="minor"/>
      </rPr>
      <t>1</t>
    </r>
  </si>
  <si>
    <r>
      <t>b = ponderador de EAEA</t>
    </r>
    <r>
      <rPr>
        <vertAlign val="subscript"/>
        <sz val="9"/>
        <color rgb="FF000000"/>
        <rFont val="Calibri"/>
        <family val="2"/>
        <scheme val="minor"/>
      </rPr>
      <t>2</t>
    </r>
  </si>
  <si>
    <r>
      <t>z = ponderador de EAEA</t>
    </r>
    <r>
      <rPr>
        <vertAlign val="subscript"/>
        <sz val="9"/>
        <color rgb="FF000000"/>
        <rFont val="Calibri"/>
        <family val="2"/>
        <scheme val="minor"/>
      </rPr>
      <t>n</t>
    </r>
  </si>
  <si>
    <t>Ejecución presupuestal de acciones relacionadas con la Educación Ambiental</t>
  </si>
  <si>
    <r>
      <t xml:space="preserve">EPAEA </t>
    </r>
    <r>
      <rPr>
        <vertAlign val="subscript"/>
        <sz val="9"/>
        <color rgb="FF000000"/>
        <rFont val="Calibri"/>
        <family val="2"/>
        <scheme val="minor"/>
      </rPr>
      <t>t</t>
    </r>
    <r>
      <rPr>
        <sz val="9"/>
        <color rgb="FF000000"/>
        <rFont val="Calibri"/>
        <family val="2"/>
        <scheme val="minor"/>
      </rPr>
      <t xml:space="preserve"> = Ejecución presupuestal de acciones en Educación Ambiental, en el año t.</t>
    </r>
  </si>
  <si>
    <r>
      <t xml:space="preserve">CAEA </t>
    </r>
    <r>
      <rPr>
        <vertAlign val="subscript"/>
        <sz val="9"/>
        <color rgb="FF000000"/>
        <rFont val="Calibri"/>
        <family val="2"/>
        <scheme val="minor"/>
      </rPr>
      <t>it</t>
    </r>
    <r>
      <rPr>
        <sz val="9"/>
        <color rgb="FF000000"/>
        <rFont val="Calibri"/>
        <family val="2"/>
        <scheme val="minor"/>
      </rPr>
      <t xml:space="preserve"> = Compromisos correspondientes a la acción i en Educación Ambiental, en el año t.</t>
    </r>
  </si>
  <si>
    <r>
      <t xml:space="preserve">PDAEA </t>
    </r>
    <r>
      <rPr>
        <vertAlign val="subscript"/>
        <sz val="9"/>
        <color rgb="FF000000"/>
        <rFont val="Calibri"/>
        <family val="2"/>
        <scheme val="minor"/>
      </rPr>
      <t>it</t>
    </r>
    <r>
      <rPr>
        <sz val="9"/>
        <color rgb="FF000000"/>
        <rFont val="Calibri"/>
        <family val="2"/>
        <scheme val="minor"/>
      </rPr>
      <t xml:space="preserve"> = Presupuesto definitivo a la acción i en Educación Ambiental, en el año t.</t>
    </r>
  </si>
  <si>
    <t>Número de acciones relacionadas con Educación Ambiental</t>
  </si>
  <si>
    <t>Ejecución física y financiera de acciones relacionadas con la Educación Ambiental</t>
  </si>
  <si>
    <t>Cálculo de la ejecución física y financiera de acciones relacionadas con la Educación Ambiental</t>
  </si>
  <si>
    <t>Ejecución Anual (%)</t>
  </si>
  <si>
    <t>Cuanto más cercano a cien por ciento, mayor es el cumplimiento de las metas relacionadas con la Educación Ambiental,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</si>
  <si>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Ejecución de Acciones en Educación Ambiental (Versión 1.0).</t>
    </r>
    <r>
      <rPr>
        <sz val="9"/>
        <color rgb="FF000000"/>
        <rFont val="Calibri"/>
        <family val="2"/>
        <scheme val="minor"/>
      </rPr>
      <t xml:space="preserve"> Ministerio de Ambiente y Desarrollo Sostenible MADS, DGOAT-SINA.</t>
    </r>
  </si>
  <si>
    <t>1.</t>
  </si>
  <si>
    <t>Porcentaje de avance en la formulación y/o ajuste de los Planes de Ordenación y Manejo de Cuencas (POMCAS), Planes de Manejo de Acuíferos (PMA) y Planes de Manejo de Microcuencas (PMM)</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</si>
  <si>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</si>
  <si>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</si>
  <si>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</si>
  <si>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</si>
  <si>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</si>
  <si>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</si>
  <si>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</si>
  <si>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</si>
  <si>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</si>
  <si>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</si>
  <si>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</si>
  <si>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</si>
  <si>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</si>
  <si>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</si>
  <si>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</si>
  <si>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</si>
  <si>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</si>
  <si>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</si>
  <si>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</si>
  <si>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</si>
  <si>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</si>
  <si>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</si>
  <si>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</si>
  <si>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</si>
  <si>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</si>
  <si>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</si>
  <si>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Marinas, costeras  e Insulares (*)</t>
  </si>
  <si>
    <t>Porcentaje de sectores con acompañamiento para la reconversión hacia sistemas sostenibles de producción (PSA = SA / SPA)</t>
  </si>
  <si>
    <t>Sectores acompañados en la reconversión hacia sistemas sostenibles de producción (SA)</t>
  </si>
  <si>
    <t>BORRE O AGREGUE REDES</t>
  </si>
  <si>
    <t>Porcentaje de información validada por la Corporación (PARSIV ) (C = B / A)</t>
  </si>
  <si>
    <t>Observación</t>
  </si>
  <si>
    <t>No. Hoja</t>
  </si>
  <si>
    <t>Indicador</t>
  </si>
  <si>
    <t>Observaciones para la mejora de la aplicación de los indicadores</t>
  </si>
  <si>
    <t xml:space="preserve">Año </t>
  </si>
  <si>
    <t>VOLVER AL INDICE</t>
  </si>
  <si>
    <t>Área (Has)</t>
  </si>
  <si>
    <t>Hoja de fórmulas</t>
  </si>
  <si>
    <t>Relación de páramos delimitados por el MADS, con zonificación y régimen de usos adoptados por la CAR</t>
  </si>
  <si>
    <t>Nombre del páramo</t>
  </si>
  <si>
    <t>Estado de avance</t>
  </si>
  <si>
    <t>* Valor Acumulado</t>
  </si>
  <si>
    <t>Variable  (*)</t>
  </si>
  <si>
    <t>Minero</t>
  </si>
  <si>
    <t>*</t>
  </si>
  <si>
    <t>Talleres de contrucción del plan regional</t>
  </si>
  <si>
    <t>Verificación de negocios verdes</t>
  </si>
  <si>
    <t>Participación en FIMA</t>
  </si>
  <si>
    <t>Gestión del recurso hídrico en áreas urbanas</t>
  </si>
  <si>
    <t>Promedio de Planes en ejecución</t>
  </si>
  <si>
    <t>Inscrita en el RUNAP</t>
  </si>
  <si>
    <t>Inscritas en el RUNAP</t>
  </si>
  <si>
    <t>Resumen del Indicador</t>
  </si>
  <si>
    <t>Meta de áreas inscritas en el RUNAP (ha)</t>
  </si>
  <si>
    <t>Superficie total de áreas protegidas regionales declaradas, homologadas o recategorizadas, inscritas en el RUNAP</t>
  </si>
  <si>
    <t xml:space="preserve">Meta total de nuevas áreas protegidas a ser inscritas en el RUNAP en el cuatrienio (ha) </t>
  </si>
  <si>
    <t>Superfice de avance anual (ha)</t>
  </si>
  <si>
    <t>Avance Cuatrienal (%)</t>
  </si>
  <si>
    <t>Ponderador acumulado esperado en cada fase</t>
  </si>
  <si>
    <t>Ponderaciones de referencia</t>
  </si>
  <si>
    <t>Formulación</t>
  </si>
  <si>
    <t>Aprestamiento</t>
  </si>
  <si>
    <t>Logística</t>
  </si>
  <si>
    <t>Oficina</t>
  </si>
  <si>
    <t>Preparación</t>
  </si>
  <si>
    <t>Avance (Ponderación acumulada)</t>
  </si>
  <si>
    <t>Meta de avance anual (%)</t>
  </si>
  <si>
    <t>Determinación de la Meta de Avance Anual</t>
  </si>
  <si>
    <t>Hectareas</t>
  </si>
  <si>
    <t>Avance esperado (Ponderación acumulada)</t>
  </si>
  <si>
    <t>Meta de avance anual (ha)</t>
  </si>
  <si>
    <t>Meta de avance anual ponderada (ha)</t>
  </si>
  <si>
    <t>Descripción</t>
  </si>
  <si>
    <t xml:space="preserve">Definición de la unidad objeto de ordenación forestal
Asignación de recursos
Inicio del proceso pre y contractual
Conformación del equipo de trabajo  </t>
  </si>
  <si>
    <t>Actividades de referencia  en el proceso de formulación, implementación y seguimiento del Plan de Ordenación Forestal</t>
  </si>
  <si>
    <t>Consulta, validación y digitalización de información secundaria
Procesamiento e interpretación de imágenes satelitales
Generación de información cartográfica preliminar
Definición de metodología para levantamiento de información primaria</t>
  </si>
  <si>
    <t>Socialización y acuerdos con actores regionales y locales
Chequeo cartografía en campo
Desarrollo del premuestreo, ajuste y realización del inventario forestal
Desarrollo del componente fauna
Desarrollo del componente socieconomico
Desarrollo del componente suelos</t>
  </si>
  <si>
    <t xml:space="preserve">Procesamiento y análisis de información primaria
Propuesta zonificación inicial de la UOF
Propuesta de zonificación de las áreas forestales que componen la UOF
 Formulación del POF para cada área forestal de la UOF
</t>
  </si>
  <si>
    <t>Socialización versión premiminar de los POF
Armonización de los POF con actores locales y regionales
Edición y ajustes de los POF</t>
  </si>
  <si>
    <t>Aprobación de los POF por el Consejo Directivo de la autoridad ambiental competente</t>
  </si>
  <si>
    <t>Aprobación</t>
  </si>
  <si>
    <t>Seguimiento de permisos de vertimiento de agua</t>
  </si>
  <si>
    <t>Porcentaje de autorizaciones ambientales con seguimiento (promedio simple)</t>
  </si>
  <si>
    <t>Cálculo del indicador global</t>
  </si>
  <si>
    <t>% Seguimiento</t>
  </si>
  <si>
    <t>Seguimiento ponderado</t>
  </si>
  <si>
    <t>Tiempo Promedio</t>
  </si>
  <si>
    <t>Meta anual</t>
  </si>
  <si>
    <t>% Meta alcanzada</t>
  </si>
  <si>
    <t>Porcentaje de actualización y reporte de la información al SIAC (Promedio)</t>
  </si>
  <si>
    <t>NO APLICA</t>
  </si>
  <si>
    <t>SI APLICA</t>
  </si>
  <si>
    <t>NO SE REPORTA</t>
  </si>
  <si>
    <t>SI SE REPORTA</t>
  </si>
  <si>
    <t xml:space="preserve"> ¿El Indicador aplica por las especificades ambientales regionales? </t>
  </si>
  <si>
    <t>Acuerdo Consejo Directivo</t>
  </si>
  <si>
    <t xml:space="preserve">Observaciones </t>
  </si>
  <si>
    <t>Acuerdo</t>
  </si>
  <si>
    <t>Programas</t>
  </si>
  <si>
    <t>Programa o Proyecto asociado</t>
  </si>
  <si>
    <t>PAFP t =</t>
  </si>
  <si>
    <t>COMPORTAMIENTO META FISICA 
PLAN DE ACCION</t>
  </si>
  <si>
    <t>META FINANCIERA                                                                                                  PLAN DE ACCION</t>
  </si>
  <si>
    <t>(17)
OBSERVACIONES</t>
  </si>
  <si>
    <t xml:space="preserve">   (2)                                      UNIDAD DE MEDIDA</t>
  </si>
  <si>
    <t>(3)                                      META FISICA ANUAL             (Según unidad de medida)</t>
  </si>
  <si>
    <t>(4)
AVANCE DE LA META
FISICA  (Según unidad de medida y Periodo Evaluado)</t>
  </si>
  <si>
    <t xml:space="preserve">(5)
PORCENTAJE DE AVANCE 
FISICO %
(Periodo Evaluado)
((4/3)*100)
</t>
  </si>
  <si>
    <t>(5-A) DESCRIPCIÓN DEL AVANCE 
(Se puede describir en texto lo que se desea aclarar del avance númerico respectivo)</t>
  </si>
  <si>
    <t>(6)
PORCENTAJE DE AVANCE PROCESO DE GESTION DE LA META
FISICA
(aplica unicamente para el informe del primer semestre)</t>
  </si>
  <si>
    <t xml:space="preserve"> (7)                                                    META FISICA DEL PLAN             (Según unidad de medida)</t>
  </si>
  <si>
    <t>(8)
ACUMULADO DE LA META
FISICA
(Según unidad de medida)</t>
  </si>
  <si>
    <t xml:space="preserve">(9)
PORCENTAJE DE AVANCE 
FISICO ACUMULADO %
((8/7)*100)
</t>
  </si>
  <si>
    <t>(10)               PONDERACIONES DE PROGRAMAS  Y PROYECTOS (OPCIONAL DE ACUERDO AL PLAN DE ACCIÓN)</t>
  </si>
  <si>
    <t>(11)                          META FINANCIERA ANUAL             ($)</t>
  </si>
  <si>
    <t xml:space="preserve">(12)
AVANCE DE LA META
FINANCIERA
(Recursos comprometidos periodo Evaluado)
($)
</t>
  </si>
  <si>
    <t>(13)                           PORCENTAJE DEL AVANCE 
FINANCIERO %
(Periodo Evaluado)
((12/11)*100)</t>
  </si>
  <si>
    <t>(14)                                         META FINANCIERA   DEL PLAN             ($)</t>
  </si>
  <si>
    <t xml:space="preserve">(15)
ACUMULADO DE LA META
FINANCIERA
$
</t>
  </si>
  <si>
    <t xml:space="preserve">(16)
PORCENTAJE DE  AVANCE FINANCIERO ACUMULADO %
((15/14)*100)
</t>
  </si>
  <si>
    <t>(18) TOTAL METAS FISICAS Y FINANCIERAS*</t>
  </si>
  <si>
    <t>*El total de las metas fisicas y financieras sera el resultado de una sumatoria, promedios aritmetico o ponderados segun el caso y solo se aplica para las columnas relacionadas con porcentajes de avance y metas financieras.</t>
  </si>
  <si>
    <t>ANEXO No. 2.PROTOCOLO O GUÍA DE DILIGENCIAMIENTO</t>
  </si>
  <si>
    <t xml:space="preserve">MATRIZ DE SEGUIMIENTO A LA GESTIÓN Y DE AVANCE EN LAS METAS FÍSICAS Y FINANCIERAS DEL PLAN DE ACCIÓN </t>
  </si>
  <si>
    <t xml:space="preserve">ITEM </t>
  </si>
  <si>
    <t>DEFINICIONES</t>
  </si>
  <si>
    <t>Enuncie el nombre del total de los programas y proyectos aprobados en el Plan de Acción,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</si>
  <si>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(2) UNIDAD DE MEDIDA</t>
  </si>
  <si>
    <t>(3) META FÍSICA ANUAL</t>
  </si>
  <si>
    <t>Identifique el valor de la meta anual programada para el año que se este evaluando, con relación al programa o proyecto reportado en la columna (1). Ejemplo: hectáreas reforestadas, microcuencas con plan de ordenamiento formulado, # de vertimientos reglamentados, etc.</t>
  </si>
  <si>
    <t>(4) AVANCE DE LA META FISICA  (Según unidad de medida y Periodo Evaluado)</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</si>
  <si>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</si>
  <si>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</si>
  <si>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</si>
  <si>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En esta columna se puede describir en texto lo que se desea justificar, describir y aclarar del avance del programa, proyecto, actividad.</t>
  </si>
  <si>
    <t>(6) PORCENTAJE DE AVANCE PROCESO DE GESTION DE LA META FISICA (aplica unicamente para el informe del primer semestre)</t>
  </si>
  <si>
    <t>Cuando el avance de la meta física prevista para cada proyecto no es cuantificable, 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</si>
  <si>
    <t>(7) META FÍSICA DEL PLAN</t>
  </si>
  <si>
    <t>Identifique el valor  (en numero) de la meta del plan de acción con relación al programa y/o proyecto reportado en la columna (1). Ejemplo: hectáreas reforestadas, microcuencas con plan de ordenamiento formulado, # de vertimientos reglamentados, etc.</t>
  </si>
  <si>
    <t>(8) ACUMULADO DE LA META FISICA</t>
  </si>
  <si>
    <t>(9) PORCENTAJE DE AVANCE FISICO ACUMULADO</t>
  </si>
  <si>
    <t>Calcule el porcentaje del avance de la Meta física acumulada. Divida el valor de la columna  (8) con el valor de la columna (7) y multiplique por 100.</t>
  </si>
  <si>
    <t>(10) PONDERACIONES DE PROGRAMAS (OPCIONAL DE ACUERDO AL Plan de Acción)</t>
  </si>
  <si>
    <t>Si el Plan de Acción contempla ponderaciones de programas o proyectos, relacione aquí las ponderaciones o pesos dados a cada programa, de acuerdo al porcentaje o valor asignado.</t>
  </si>
  <si>
    <t xml:space="preserve">Relacione aquí de acuerdo al plan de inversión vigente (incluye adiciones o modificaciones) los montos de inversión anual previstos para cada programa o proyecto </t>
  </si>
  <si>
    <t>(12) AVANCE DE LA META FINANCIERA PROGRAMADA (Periodo Evaluado)</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</si>
  <si>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</si>
  <si>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(13)  PORCENTAJE DE AVANCE FINANCIERO (Periodo evaluado)</t>
  </si>
  <si>
    <t xml:space="preserve">Calcule el porcentaje del avance anual de la Meta financiera programada. Divida el valor de la columna  (12) con el valor de la columna (11) y multiplique por 100. </t>
  </si>
  <si>
    <t>(14) META FINANCIERA DEL PLAN</t>
  </si>
  <si>
    <t>(16) PORCENTAJE DE AVANCE FINANCIERO ACUMULADO %</t>
  </si>
  <si>
    <t>Calcule el porcentaje del avance acumulado de la Meta financiera programada en el Plan de Acción. Divida el valor de la columna  (15) con el valor de la columna (14) y multiplique por 100.</t>
  </si>
  <si>
    <t>(17) OBSERVACIONES</t>
  </si>
  <si>
    <t>Realice las respectivas observaciones que sean necesarias, principalmente cuando se requiera hacer alguna precisión sobre el avance de las metas físicas y financieras..</t>
  </si>
  <si>
    <t>(18) TOTAL DE  METAS  FISICAS Y FINANCIERAS</t>
  </si>
  <si>
    <t>Sume los recursos de las metas financieras del plan,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Plan de Acción en el periodo evaluado y el acumulado, así: sume el porcentaje de avance de cada programa y dividalo en el número de programas, con los datos respectivos, en las columnas 5 y 9  (Si es el caso, tenga en cuenta las ponderaciones que estén estipuladas en el Plan de Acción, las cuales debe quedar registradas en la columna 10).</t>
  </si>
  <si>
    <t>NIVEL RENTISTICO</t>
  </si>
  <si>
    <t>Convenios</t>
  </si>
  <si>
    <t>Multas y sanciones</t>
  </si>
  <si>
    <t>Donaciones</t>
  </si>
  <si>
    <t>CONCEPTO</t>
  </si>
  <si>
    <t>GASTOS DE PERSONAL</t>
  </si>
  <si>
    <t>TRANSFERENCIAS CORRIENTES</t>
  </si>
  <si>
    <t>SENTENCIAS Y CONCILIACIONES</t>
  </si>
  <si>
    <t>Nombre de la Corporación</t>
  </si>
  <si>
    <t>Corporación Autónoma Regional del Alto Magdalena - CAM</t>
  </si>
  <si>
    <t>Corporación Autónoma Regional de Cundinamarca – CAR</t>
  </si>
  <si>
    <t>Corporación Autónoma Regional del Canal del Dique – CARDIQUE</t>
  </si>
  <si>
    <t>Corporación Autónoma Regional de Sucre – CARSUCRE</t>
  </si>
  <si>
    <t>Corporación Autónoma Regional de Santander – CAS</t>
  </si>
  <si>
    <t>Corporación para el Desarrollo Sostenible del Norte y el Oriente Amazónico – CDA</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</si>
  <si>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</si>
  <si>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</si>
  <si>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</si>
  <si>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</si>
  <si>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</si>
  <si>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</si>
  <si>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</si>
  <si>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</si>
  <si>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</si>
  <si>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</si>
  <si>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</si>
  <si>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</si>
  <si>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</si>
  <si>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</si>
  <si>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</si>
  <si>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</si>
  <si>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</si>
  <si>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</si>
  <si>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</si>
  <si>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</si>
  <si>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</si>
  <si>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</si>
  <si>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</si>
  <si>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</si>
  <si>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</si>
  <si>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</si>
  <si>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2016-I</t>
  </si>
  <si>
    <t>2016-II</t>
  </si>
  <si>
    <t>2017-I</t>
  </si>
  <si>
    <t>2017-II</t>
  </si>
  <si>
    <t>2018-I</t>
  </si>
  <si>
    <t>2018-II</t>
  </si>
  <si>
    <t>2019-I</t>
  </si>
  <si>
    <t>2019-II</t>
  </si>
  <si>
    <t>Periodo a reportar</t>
  </si>
  <si>
    <t>Nombre de la persona responsable del reporte</t>
  </si>
  <si>
    <t xml:space="preserve">MATRIZ DE SEGUIMIENTO DEL PLAN DE ACCIÓN
ANEXO No. 1. AVANCE EN LAS METAS FÍSICAS Y FINANCIERAS DEL PLAN DE ACCIÓN  </t>
  </si>
  <si>
    <t>PERIODO REPORTADO:</t>
  </si>
  <si>
    <t xml:space="preserve">ANEXO NO. 3. MATRIZ DE REPORTE DE AVANCE DE INDICADORES MÍNIMOS DE GESTIÓN INCORPORADOS EN LA RESOLUCIÓN 667 DE 2016  </t>
  </si>
  <si>
    <t>(1)
ESTRUCTURA RENTISTICA</t>
  </si>
  <si>
    <t>(2)
CONCEPTO</t>
  </si>
  <si>
    <t>(3)
PROYECTADO PLAN FINANCIERO</t>
  </si>
  <si>
    <t>MODIFICACIONES</t>
  </si>
  <si>
    <t xml:space="preserve">(6)
APROPIACIÓN FINAL
(3+4-5)
</t>
  </si>
  <si>
    <t>DISTRIBUCIÓN</t>
  </si>
  <si>
    <t>(11)
DERECHOS POR COBRAR</t>
  </si>
  <si>
    <t>(12)
RECAUDO
EFECTIVO</t>
  </si>
  <si>
    <t>(13)
% DE RECAUDO</t>
  </si>
  <si>
    <t>(14)
OBSERVACIONES</t>
  </si>
  <si>
    <t>DEFINICIÓN</t>
  </si>
  <si>
    <t>SOPORTE LEGAL</t>
  </si>
  <si>
    <t>NIVEL ESTRUCTURAL</t>
  </si>
  <si>
    <t>SUBNIVEL RENTISTICO</t>
  </si>
  <si>
    <t>NIVEL 1</t>
  </si>
  <si>
    <t>NIVEL 2</t>
  </si>
  <si>
    <t>NIVEL 3</t>
  </si>
  <si>
    <t>NIVEL 4</t>
  </si>
  <si>
    <t>NIVEL 5</t>
  </si>
  <si>
    <t>(4)
ADICIÓN</t>
  </si>
  <si>
    <t>(5)
REDUCCIÓN</t>
  </si>
  <si>
    <t>(7)
FUNCIONAMIENTO</t>
  </si>
  <si>
    <t>(8)
INVERSIÓN</t>
  </si>
  <si>
    <t>(9)
FCA</t>
  </si>
  <si>
    <t>(10)
SERVICIO A LA DEUDA</t>
  </si>
  <si>
    <t>1</t>
  </si>
  <si>
    <t>Ingresos</t>
  </si>
  <si>
    <t>-</t>
  </si>
  <si>
    <t>Los ingresos son recursos monetarios recaudados en una vigencia fiscal por quienes corresponda administrarlos según la ley.
Se consideran ingresos las entradas de caja efectivas, en moneda nacional, que incrementan las disponibilidades para el gasto. Así, se deben cumplir las siguientes condiciones para reconocer una transacción como ingreso:
1.	Afectación efectiva de caja. Los ingresos se reconocen bajo el principio de caja. Es decir, cuando hay desembolso de los recursos a favor de las entidades beneficiarias.
2.	La afectación de caja se produce en moneda nacional.
3.	Respaldo de un gasto. No se reconocen como ingresos aquellas entradas efectivas de caja que no están habilitadas para realizar gastos.</t>
  </si>
  <si>
    <t>01</t>
  </si>
  <si>
    <t>Ingresos Corrientes</t>
  </si>
  <si>
    <t>Se reconocen por su regularidad, además se caracterizan porque: i) su base de cálculo y su trayectoria histórica permiten estimar con cierto grado de certidumbre el volumen de ingresos; ii) si bien pueden constituir una base aproximada, esta sirve de referente para la elaboración del presupuesto anual.</t>
  </si>
  <si>
    <t>Ingresos tributarios</t>
  </si>
  <si>
    <t>Son aquellos establecidos como impuestos y estampillas por la ley. Estos representan la obligación de hacer un pago, sin que exista una retribución particular por parte del Estado.</t>
  </si>
  <si>
    <t>Corte Constitucional, Sentencia C-545/1994.</t>
  </si>
  <si>
    <t>Impuestos directos</t>
  </si>
  <si>
    <t>Son aquellos que gravan directamente los ingresos o el patrimonio de las personas naturales y jurídicas, es decir, recaen sobre la capacidad económica de los sujetos. En los impuestos directos se identifica al contribuyente respectivo, y se conoce su capacidad de pago,  mediante las informaciones relativas a sus rentas y patrimonio.</t>
  </si>
  <si>
    <t>Corte Constitucional, Sentencia C- 426/2005.</t>
  </si>
  <si>
    <t>Sobretasa ambiental - Peajes</t>
  </si>
  <si>
    <t xml:space="preserve">la Sobretasa Ambiental se creó como un mecanismo de compensación a la afectación y deterioro derivado de las vías del orden nacional actualmente construidas y que llegaren a construirse, próximas o situadas en Areas de Conservación y Protección Municipal, sitios de Ramsar o Humedales de Importancia Internacional definidos en la Ley 357 de 1997 y Reservas de Biosfera, así como sus respectivas Zonas de Amortiguación de conformidad con los criterios técnicos que para el efecto establezca el Ministerio de Ambiente, Vivienda y Desarrollo Territorial. </t>
  </si>
  <si>
    <t>Ley 981 de 2005 modificada por Ley 1718 de 2014 y Ley 1753 de 2015</t>
  </si>
  <si>
    <t>Sobretasa ambiental - Peajes (vigencia actual)</t>
  </si>
  <si>
    <t>02</t>
  </si>
  <si>
    <t>Sobretasa ambiental - Peajes (vigencia anterior)</t>
  </si>
  <si>
    <t>Participación de intereses de mora sobre la sobretasa ambiental-peajes</t>
  </si>
  <si>
    <t>Son las transferencias de recursos de los intereses recaudados por la mora en el pago de la sobretasa ambiental. Los intereses que se causen por mora en el pago del Impuesto Predial Unificado, también se causan para el pago y transferencia de la sobretasa ambiental.</t>
  </si>
  <si>
    <t>Decreto Reglamentario 1339 de 1994, artículo 2.</t>
  </si>
  <si>
    <t>Participación de intereses de mora sobre la sobretasa ambiental-peajes (vigencia actual)</t>
  </si>
  <si>
    <t>Participación de intereses de mora sobre la sobretasa ambiental-peajes (vigencia anterior)</t>
  </si>
  <si>
    <t>Ingresos no tributarios</t>
  </si>
  <si>
    <t>Son los ingresos corrientes que por ley no están definidos como impuestos y comprenderán las tasas y las multas. Los ingresos no tributarios se clasifican en: 
1) Contribuciones 
2) Tasas y derechos administrativos 
3) Multas, sanciones e intereses de mora 
4) Derechos económicos por uso de recursos naturales 
5) Venta de bienes y servicios 
6) Transferencias corrientes
7) Participación y derechos de monopolio</t>
  </si>
  <si>
    <t>Decreto 111 de 1996, art. 27</t>
  </si>
  <si>
    <t>Contribuciones</t>
  </si>
  <si>
    <t xml:space="preserve">Las contribuciones son “las cargas fiscales al patrimonio particular, sustentadas en la potestad tributaria del Estado”. Las contribuciones corresponden a “la recuperación de los costos de los servicios que les presten o participación en los beneficios que les proporcionen”. El principio de legalidad del tributo se extiende a las contribuciones, razón por cual y como establece la Constitución Política, el método de definición de costos y beneficios y su forma de reparto deben ser definidos por Ley. Asimismo, la ley, ordenanza o acuerdo, debe definir los sujetos pasivos y activos, y la base gravable aplicable a la contribución. Sin embargo, la ley puede dar potestad administrativa a las autoridades para que fijen la tarifa que cobren a los contribuyentes. La unica excepción al principio de legalidad del tributo son las contribuciones especiales, las cuales no están definidas como contribuciones, pero de acuerdo con sentencia emitida por la Corte Constitucional, se ajusta a su definición.
</t>
  </si>
  <si>
    <t xml:space="preserve">Corte Constitucional, Sentencia C-545/1994.
Constitución política Art. 338 </t>
  </si>
  <si>
    <t>Contribuciones diversas</t>
  </si>
  <si>
    <t>Las contribuciones diversas comprenden los ingresos por concepto de las demás contribuciones que no se clasifican dentro de las demás categorías de contribuciones descritas anteriormente, es decir, a las contribuciones sociales 1-01-02-01-001, contribuciones inherentes a la nómina 1-01-02-01-002, contribuciones especiales 1-01-02-01-003, contribuciones parafiscales, agropecuarias y pesqueras 1-01-02-01-004.</t>
  </si>
  <si>
    <t>Contribución sector eléctrico</t>
  </si>
  <si>
    <t>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 COMPLEMENTAR PLAN DE DESARROLLO ART.289 DE 2019</t>
  </si>
  <si>
    <t xml:space="preserve"> Ley 99 de 1993, art. 45</t>
  </si>
  <si>
    <t>Contribución sector eléctrico - Hidroeléctrica</t>
  </si>
  <si>
    <t>Contribución sector eléctrico - Hidroeléctrica (vigencia actual)</t>
  </si>
  <si>
    <t>Contribución sector eléctrico - Hidroeléctrica (vigencia anterior)</t>
  </si>
  <si>
    <t>Contribución sector eléctrico - Termoeléctrica</t>
  </si>
  <si>
    <t>Contribución sector eléctrico - Termoeléctrica (vigencia actual)</t>
  </si>
  <si>
    <t>Contribución sector eléctrico - Termoeléctrica (vigencia anterior)</t>
  </si>
  <si>
    <t>03</t>
  </si>
  <si>
    <t>Contribución sector eléctrico - Energia Alternativa</t>
  </si>
  <si>
    <t>Contribución sector eléctrico - Energia Alternativa (vigencia actual)</t>
  </si>
  <si>
    <t>Contribución sector eléctrico - Energia Alternativa (vigencia anterior)</t>
  </si>
  <si>
    <t>04</t>
  </si>
  <si>
    <t>Participación de intereses de mora sobre contribución sector eléctrico</t>
  </si>
  <si>
    <t>Participación de intereses de mora sobre contribución sector eléctrico (vigencia actual)</t>
  </si>
  <si>
    <t>Participación de intereses de mora sobre contribución sector eléctrico (vigencia anterior)</t>
  </si>
  <si>
    <t>Tasas y derechos administrativos</t>
  </si>
  <si>
    <t>Tasas</t>
  </si>
  <si>
    <t>Tasas retributivas y compensatorias</t>
  </si>
  <si>
    <t>Tasa retributiva</t>
  </si>
  <si>
    <t xml:space="preserve">Corresponden a las tasas retributivas por la utilización directa o indirecta de la atmósfera, del agua y del suelo, para introducir o arrojar desechos o desperdicios agrícolas, mineros o industriales, aguas negras o servidas de cualquier origen, humos, vapores y sustancias nocivas que sean resultado de actividades antrópicas o propiciadas por el hombre, o actividades económicas o de servicio, sean o no lucrativas. También a las tasas para compensar los gastos de mantenimiento de la renovabilidad de los recursos naturales renovables.  </t>
  </si>
  <si>
    <t>Ley 99 de 1993, art. 42. Decreto 1390 de 2018. Decreto 1272 de 2016</t>
  </si>
  <si>
    <t>Tasa retributiva (vigencia actual)</t>
  </si>
  <si>
    <t>Tasa retributiva (vigencia anterior)</t>
  </si>
  <si>
    <t>Tasa por el uso del agua</t>
  </si>
  <si>
    <t>Recursos recibidos por concepto del uso y aprovechamiento que hacen las personas naturales, jurídicas, públicas o privadas, de las aguas que componen los recursos naturales renovables asociados a cualquier área del Sistema de Parques Nacionales Naturales. Estos recursos, están destinados por Ley al pago de los gastos de protección y renovación de los recursos hídricos.</t>
  </si>
  <si>
    <t>Ley 99 de 1993, art. 43, reglamentada por el Decreto Ley 155 de 2004</t>
  </si>
  <si>
    <t>Tasa por el uso del agua (vigencia actual)</t>
  </si>
  <si>
    <t>Tasa por el uso del agua (vigencia anterior)</t>
  </si>
  <si>
    <t>Tasa de aprovechamiento Forestal</t>
  </si>
  <si>
    <t>Tasa de aprovechamiento Forestal (vigencia actual)</t>
  </si>
  <si>
    <t>Tasa de aprovechamiento Forestal (vigencia anterior)</t>
  </si>
  <si>
    <t>Tasa compensatoria por caza de Fauna Silvestre</t>
  </si>
  <si>
    <t>se dirige a las autoridades ambientales competentes a que se refiere el artículo 2.2.9.10.1 .3, y a
léls personas naturales o jurídicas que cacen la fauna silvestre nativa en el país, en adelante denominadas usuarios</t>
  </si>
  <si>
    <t>Decreto 1272 de 2016, adiciona un capítulo al Título 9 de la Parte 2 del Libro 2 del Decreto 1076 de 2015, destinarán a la protección y renovación del recurso fauna silvestre, lo cual comprende actividades tales como la formulación e implementación de planes y programas de conservación y de uso
sostenible de especies animales silvestres, la repoblación, el control poblacional, estrategias para el control al tráFico ilegal, la restauración de áreas de importancia faunística, entre otras, así como el monitoreo y la elaboración de estudios de investigación básica y aplicada, estas últimas prioritarias para efectos de la inversión de la tasa, teniendo en cuenta las directrices del Ministerio de Ambiente y Desarrollo Sostenible</t>
  </si>
  <si>
    <t>Tasa compensatoria por caza de Fauna Silvestre (vigencia actual)</t>
  </si>
  <si>
    <t>Tasa compensatoria por caza de Fauna Silvestre (vigencia anterior)</t>
  </si>
  <si>
    <t>05</t>
  </si>
  <si>
    <t>Otras tasas</t>
  </si>
  <si>
    <t>Otras tasas (vigencia actual)</t>
  </si>
  <si>
    <t>Otras tasas (vigencia anterior)</t>
  </si>
  <si>
    <t>Derechos Administrativos</t>
  </si>
  <si>
    <t xml:space="preserve">Corresponde a los ingresos por concepto de la venta de bienes y la prestación de servicios que realizan las entidades en desarrollo de sus funciones y competencias legales, independientemente de que las mismas estén o no relacionadas con actividades de producción, o si se venden o no a precios económicamente significativos. Las ventas de bienes y servicios se registran sin deducir los costos de su recaudo (Decreto 111 de 1996, art. 35). </t>
  </si>
  <si>
    <t>Decreto 111 de 1996, art. 35</t>
  </si>
  <si>
    <t>Evaluación de licencias, permisos, concesiones, autorizaciones y demás trámites ambientales</t>
  </si>
  <si>
    <t>Ley 633 de 2002</t>
  </si>
  <si>
    <t>Evaluación de licencias, permisos, concesiones, autorizaciones y demás trámites ambientales (vigencia actual)</t>
  </si>
  <si>
    <t>Evaluación de licencias, permisos, concesiones, autorizaciones y demás trámites ambientales (vigencia anterior)</t>
  </si>
  <si>
    <t>Seguimiento a licencias, permisos, concesiones, autorizaciones y demás trámites ambientales</t>
  </si>
  <si>
    <t>Seguimiento a licencias, permisos, concesiones, autorizaciones y demás trámites ambientales (vigencia actual)</t>
  </si>
  <si>
    <t>Seguimiento a licencias, permisos, concesiones, autorizaciones y demás trámites ambientales (vigencia anterior)</t>
  </si>
  <si>
    <t>Salvoconductos</t>
  </si>
  <si>
    <t>Salvoconductos (vigencia actual)</t>
  </si>
  <si>
    <t>Salvoconductos (vigencia anterior)</t>
  </si>
  <si>
    <t>Venta de productos forestales</t>
  </si>
  <si>
    <t>Venta de productos forestales (vigencia actual)</t>
  </si>
  <si>
    <t>Venta de productos forestales (vigencia anterior)</t>
  </si>
  <si>
    <t>Venta de Servicios de Laboratorio e Información</t>
  </si>
  <si>
    <t>Venta de Servicios de Laboratorio e Información (vigencia actual)</t>
  </si>
  <si>
    <t>Venta de Servicios de Laboratorio e Información (vigencia anterior)</t>
  </si>
  <si>
    <t>06</t>
  </si>
  <si>
    <t>Pruebas de Bombeo y Videos de Pozos</t>
  </si>
  <si>
    <t>Pruebas de Bombeo y Videos de Pozos (vigencia actual)</t>
  </si>
  <si>
    <t>Pruebas de Bombeo y Videos de Pozos (vigencia anterior)</t>
  </si>
  <si>
    <t>07</t>
  </si>
  <si>
    <t>Aprovechamientos por parques</t>
  </si>
  <si>
    <t>Aprovechamientos por parques (vigencia actual)</t>
  </si>
  <si>
    <t>Aprovechamientos por parques (vigencia anterior)</t>
  </si>
  <si>
    <t>08</t>
  </si>
  <si>
    <t>Otros servicios</t>
  </si>
  <si>
    <t>Otros servicios (vigencia actual)</t>
  </si>
  <si>
    <t>Otros servicios (vigencia anterior)</t>
  </si>
  <si>
    <t>Multas, sanciones e intereses de mora</t>
  </si>
  <si>
    <t>El recaudo por multas y sanciones es generado por penalidades pecuniarias que derivan del poder punitivo del Estado, y que se establecen por el incumplimiento de leyes o normas administrativas, con el fin de prevenir un comportamiento considerado indeseable.
Por su parte, los intereses de mora hacen referencia a aquellos que se recaudan por el resarcimiento tarifado o indemnización de los perjuicios que padece el acreedor por no tener consigo el dinero en la oportunidad debida. La mora genera que se hagan correr en contra del deudor los daños y perjuicios llamados moratorios que representan el perjuicio causado al acreedor por el retraso en la ejecución de la obligación.
Los intereses de mora se incluyen en esta cuenta debido al componente indemnizatorio reconocido en la Sentencia C-604/2012. En este sentido, al igual que las multas y sanciones, el cobro de intereses de mora se hace en parte con el fin de prevenir la reiteración de una conducta indeseable.
Las multas, sanciones e intereses moratorios se clasifican en:
1) Multas y sanciones 
2) Intereses de mora</t>
  </si>
  <si>
    <t>Ley 6 de 1992, art. 124; Decreto 410 de 1971, art. 10, 20 y 78; Decreto 393 de 2002, art. 25</t>
  </si>
  <si>
    <t>Recursos por concepto de penalidades pecuniarias que derivan del poder punitivo del Estado, y que se establecen con el fin de prevenir un comportamiento considerado indeseable. Vale la pena precisar que las multas y sanciones se distinguen nítidamente de las contribuciones fiscales y parafiscales, pues estas últimas son consecuencia del poder impositivo, y no punitivo, del Estado. Esta diferencia de naturaleza jurídica se articula a la diversidad de finalidades de las mismas.
Así, una multa se establece con el fin de prevenir un comportamiento considerado indeseable, mientras que una contribución es un medio para financiar los gastos del Estado.
Las multas y sanciones se desagregan de igual manera para la Nación, los establecimientos públicos, los fondos especiales y las contribuciones parafiscales.</t>
  </si>
  <si>
    <t>Sentencia C-134/2009
Decreto 1609 de 2015</t>
  </si>
  <si>
    <t>Multas ambientales</t>
  </si>
  <si>
    <t>Corresponde al pago de una suma de dinero que las autoridades ambientales imponen a quien con su acción u omisión infrinja las normas ambientales.
Las autoridades ambientales son: El Ministerio de Ambiente y Desarrollo Sostenible, la Unidad Administrativa Especial del Sistema de Parques Nacionales Naturales, las Corporaciones Autónomas Regionales y las de Desarrollo Sostenible, las Unidades Ambientales Urbanas, la Armada Nacional, así como los departamentos, municipios y distritos.  Estas autoridades están habilitadas para imponer y ejecutar las medidas preventivas y sancionatorias consagradas en la ley, sin perjuicio de las competencias legales de otras autoridades.</t>
  </si>
  <si>
    <t>Ley 1333 de 2009. Ley 99 de 1993</t>
  </si>
  <si>
    <t>Multas ambientales (vigencia actual)</t>
  </si>
  <si>
    <t>Multas ambientales (vigencia anterior)</t>
  </si>
  <si>
    <t>Intereses de mora</t>
  </si>
  <si>
    <t>Recaudo por concepto del retraso en que ha incurrido un tercero dentro de los plazos establecidos para el pago de una obligación. Los intereses de mora representan el resarcimiento tarifado o indemnización de los perjuicios que padece el acreedor por no tener consigo el dinero en la oportunidad debida.</t>
  </si>
  <si>
    <t>Sentencia C-604/2012</t>
  </si>
  <si>
    <t>Intereses de mora (vigencia actual)</t>
  </si>
  <si>
    <t>Intereses de mora (vigencia anterior)</t>
  </si>
  <si>
    <t>Venta de bienes y servicios</t>
  </si>
  <si>
    <t>Ventas de establecimientos de mercado</t>
  </si>
  <si>
    <t xml:space="preserve">Son los ingresos por ventas de bienes y servicios resultantes del desarrollo de funciones misionales de producción o comercialización. Es decir, aquellas funciones de producción o comercialización dispuestas legalmente como competencias principales de la entidad. Esta categoría se desagrega siguiendo la Clasificación Central de Productos (CPC) del DANE.
</t>
  </si>
  <si>
    <t>Agricultura, silvicultura y productos de la pesca</t>
  </si>
  <si>
    <t>Productos de la silvicultura y de la explotación forestal</t>
  </si>
  <si>
    <t>Madera en bruto</t>
  </si>
  <si>
    <t>Madera en bruto (vigencia actual)</t>
  </si>
  <si>
    <t>Madera en bruto  (vigencia anterior)</t>
  </si>
  <si>
    <t>Productos forestales diferentes a la madera</t>
  </si>
  <si>
    <t>Productos forestales diferentes a la madera (vigencia actual)</t>
  </si>
  <si>
    <t>Productos forestales diferentes a la madera  (vigencia anterior)</t>
  </si>
  <si>
    <t>Otras ventas incidentales de establecimiento de mercado</t>
  </si>
  <si>
    <t>Otras ventas incidentales de establecimiento de mercado (vigencia actual)</t>
  </si>
  <si>
    <t>Otras ventas incidentales de establecimiento de mercado (vigencia anterior)</t>
  </si>
  <si>
    <t>Ventas incidentales de establecimiento de no mercado</t>
  </si>
  <si>
    <t>Son los ingresos por ventas de bienes y servicios que no resultan del desarrollo de funciones misionales de producción o comercialización. Es decir, que la venta de dichos bienes y servicios no se relaciona con las competencias legales de la entidad. Generalmente, estas ventas de bienes y servicios tienen un carácter incidental en las entidades. Esta categoría se desagrega siguiendo la Clasificación Central de Productos (CPC) del DANE.</t>
  </si>
  <si>
    <t>Productos metálicos, maquinaria y equipo</t>
  </si>
  <si>
    <t xml:space="preserve">Son los ingresos asociados a la venta de metales básicos o productos metálicos elaborados; maquinaria  de  uso  general  o  especial;  máquinas  para  oficina  y  contabilidad;  aparatos  eléctricos; aparatos de radio, televisión y comunicaciones; aparatos médicos y equipo de transporte. </t>
  </si>
  <si>
    <t xml:space="preserve"> Clasificación Central de Productos (CPC Ver. 2.0)</t>
  </si>
  <si>
    <t>Productos metálicos, maquinaria y equipo (vigencia actual)</t>
  </si>
  <si>
    <t>Productos metálicos, maquinaria y equipo (vigencia anterior)</t>
  </si>
  <si>
    <t>Alquiler de Maquinaria y Equipos</t>
  </si>
  <si>
    <t>Alquiler de Maquinaria y Equipos (vigencia actual)</t>
  </si>
  <si>
    <t>Alquiler de Maquinaria y Equipos (vigencia anterior)</t>
  </si>
  <si>
    <t>Aprovechamiento por arriendos</t>
  </si>
  <si>
    <t>Aprovechamiento por arriendos (vigencia actual)</t>
  </si>
  <si>
    <t>Aprovechamiento por arriendos (vigencia anterior)</t>
  </si>
  <si>
    <t>Otras ventas incidentales de establecimiento no de mercado</t>
  </si>
  <si>
    <t>Otras ventas incidentales de establecimiento no de mercado (vigencia actual)</t>
  </si>
  <si>
    <t>Otras ventas incidentales de establecimiento no de mercado (vigencia anterior)</t>
  </si>
  <si>
    <t>Transferencias corrientes</t>
  </si>
  <si>
    <t>Transferencias del sector central Nacional - PGN</t>
  </si>
  <si>
    <t>Agrupación que comprende las transferencias de recursos que reciben las unidades del PGSP y cuyo origen es el sector central Nacional, entendido como el Presupuesto General de Nación.</t>
  </si>
  <si>
    <t xml:space="preserve">Participaciones </t>
  </si>
  <si>
    <t>Son las transferencias que reciben las entidades territoriales por sus derechos de participación en los ingresos tributarios y no tributarios distintos del SGP. incluye transferencias de participaciones en ingresos tributarios y no tributarios (derivados de impuestos, contribuciones, multas y sanciones y derechos económicos por uso de recursos naturales), cuya administración mantiene la Nación u otra entidad territorial, pero tiene la obligación legal de realizar el giro de estos recursos (en su totalidad o un porcentaje) a las entidades territoriales.</t>
  </si>
  <si>
    <t>Participación de la sobretasa ambiental -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</si>
  <si>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</si>
  <si>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Ley  99 de 1993, art. 44; Decreto 1339 de 1994, art.1</t>
  </si>
  <si>
    <t>Participación de la sobretasa ambiental - Corporaciones Autónomas Regionales (vigencia actual)</t>
  </si>
  <si>
    <t>Participación de la sobretasa ambiental - Corporaciones Autónomas Regionales (vigencia anterior)</t>
  </si>
  <si>
    <t>Participación del porcentaje ambiental - Corporaciones Autónomas Regionales</t>
  </si>
  <si>
    <t>Participación del porcentaje ambiental - Corporaciones Autónomas Regionales (vigencia actual)</t>
  </si>
  <si>
    <t>Participación del porcentaje ambiental - Corporaciones Autónomas Regionales (vigencia anterior)</t>
  </si>
  <si>
    <t>Participación de intereses de mora sobre la sobretasa ambiental</t>
  </si>
  <si>
    <t>Participación de intereses de mora sobre la sobretasa ambiental (vigencia actual)</t>
  </si>
  <si>
    <t>Participación de intereses de mora sobre la sobretasa ambiental (vigencia anterior)</t>
  </si>
  <si>
    <t>Participación de intereses de mora sobre el porcentaje ambiental</t>
  </si>
  <si>
    <t>Participación de intereses de mora sobre el porcentaje ambiental (vigencia actual)</t>
  </si>
  <si>
    <t>Participación de intereses de mora sobre el porcentaje ambiental (vigencia anterior)</t>
  </si>
  <si>
    <t>Aportes Nación</t>
  </si>
  <si>
    <t>Corresponde a los recursos del Presupuesto de la Nación que el gobierno transfiere a las entidades descentralizadas del orden nacional con el objeto de contribuir a la atención de sus compromisos y al cumplimiento de sus funciones.</t>
  </si>
  <si>
    <t>Aportes Nación para Funcionamiento</t>
  </si>
  <si>
    <t>Aportes de la Nación para Gastos de personal</t>
  </si>
  <si>
    <t>Aportes de la Nación para Adquisición de bienes y servicios</t>
  </si>
  <si>
    <t>Aportes de la Nación para Transferencias corrientes</t>
  </si>
  <si>
    <t xml:space="preserve">Aportes Fondo de Compensación Ambiental -FCA, Funcionamiento </t>
  </si>
  <si>
    <t>Aportes del FCA para Gastos de personal</t>
  </si>
  <si>
    <t>Aportes del FCA para Adquisición de bienes y servicios</t>
  </si>
  <si>
    <t>Aportes del FCA para Transferencias corrientes</t>
  </si>
  <si>
    <t>Aportes de la Nación para Inversión</t>
  </si>
  <si>
    <t>Aportes inversión Fondo de Compensación Ambiental -FCA</t>
  </si>
  <si>
    <t>Aportes inversión Fondo Nacional Ambiental - FONAM</t>
  </si>
  <si>
    <t>Aportes del Sistema de Participación General de Regalias - SPGR</t>
  </si>
  <si>
    <t>Aportes del SPGR para Funcionamiento</t>
  </si>
  <si>
    <t>Aportes del SPGR para Servicio de la Deuda</t>
  </si>
  <si>
    <t>Aportes del SPGR para Inversión</t>
  </si>
  <si>
    <t>Recursos de capital</t>
  </si>
  <si>
    <t>Los recursos de capital se diferencian de los ingresos corrientes por su regularidad. Si bien el EOP no da una definición conceptual de estos recursos, la Corte Constitucional, mediante la Sentencia C-1072 de 2002, establece que los recursos de capital son aquellos “que entran a las arcas públicas de manera esporádica, no porque hagan parte de un rubro extraño, sino porque su cuantía es indeterminada, lo cual difícilmente asegura su continuidad durante amplios periodos presupuestales” (Corte Constitucional, Sentencia C-1072 de 2002).</t>
  </si>
  <si>
    <t>Disposición de activos</t>
  </si>
  <si>
    <t>Recursos que obtiene una entidad del presupuesto general del sector público provenientes del traslado de derecho y dominio parcial o total de activos con destino a la financiación del presupuesto (Ministerio de Hacienda y Crédito Público, 2011, p. 245). En el CONPES 3281 de 2004 el gobierno nacional estableció la estrategia de aprovechamiento y disposición de activos con el objetivo de “reducir la magnitud del pasivo mediante la liquidación o venta de activos del balance con los cuales se corrija de manera efectiva el déficit fiscal, con un efecto permanente en el mediano plazo” (CONPES 3281 de 2004).</t>
  </si>
  <si>
    <t>Disposición de activos no financieros</t>
  </si>
  <si>
    <t>Corresponde a los ingresos por concepto de transacciones de capital referentes a la venta de activos no financieros . Sobre estos activos se ejerce un derecho de propiedad, y generan beneficios económicos por mantenerlos o utilizarlos durante un período de tiempo. Los activos no financieros incluyen tanto activos producidos como no producidos y los productos de la propiedad intelectual.</t>
  </si>
  <si>
    <t>Disposición de activos fijos</t>
  </si>
  <si>
    <t xml:space="preserve">Ingresos por concepto de la venta de activos no financieros producidos que se utilizan de forma repetida o continua en procesos de producción por más de un año y cuyo precio es significativo para la entidad del PGSP.
En este rubro se deben registrar las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t>
  </si>
  <si>
    <t>Disposición de edificaciones y estructuras</t>
  </si>
  <si>
    <t>Ingresos por concepto de la venta de todo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(FMI, 2014, pág. 179), los cuales se clasifican en otras estructuras.</t>
  </si>
  <si>
    <t>Disposición de maquinaria y equipo</t>
  </si>
  <si>
    <t>Ingresos por la concepto de la venta de activos como equipo de transporte, maquinaria relacionada con tecnologías de la información y las comunicaciones y otras maquinarias y equipos no clasificados en otra partida.</t>
  </si>
  <si>
    <t>Disposición de otros activos fijos</t>
  </si>
  <si>
    <t xml:space="preserve">Ingresos por la disposición de activos no mencionados en los rubros anteriores, a saber, recursos biológicos cultivados y productos de propiedad intelectual. </t>
  </si>
  <si>
    <t>Disposición de productos de la propiedad intelectual</t>
  </si>
  <si>
    <t xml:space="preserve">Ingresos por la disposición de  productos de la propiedad intelectual, los cuales son el resultado de la investigación, el desarrollo o la innovación conducente a conocimientos que pueden venderse en el mercado.  </t>
  </si>
  <si>
    <t>Disposición de activos no producidos</t>
  </si>
  <si>
    <t>Ingresos por la disposición de activos no producidos, los cuales incluyen los activos de origen natural e intangible. Los activos de origen natural son recursos naturales sobre los que se ejercen derechos de propiedad (Fondo Monetario Internacional, 2014, pág. 207).</t>
  </si>
  <si>
    <t>Disposición de  tierras y terrenos</t>
  </si>
  <si>
    <t>Ingresos por la disposición de tierras y terrenos propiamente dichas, incluyendo la cubierta de suelo y las aguas superficiales asociadas, sobre los que se han establecido derechos de propiedad y de las cuales pueden derivarse beneficios económicos para los propietarios por su posesión o uso.</t>
  </si>
  <si>
    <t>Rendimientos financieros</t>
  </si>
  <si>
    <t>Son los ingresos que se reciben las unidades del PGSP en retorno por poner ciertos activos financieros a disposición de terceros, sin trasladar el derecho o dominio, total o parcial del activo. De acuerdo con el MEFP 2014, los activos financieros son aquellos que tienen un pasivo como contrapartida, es decir, el propietario de dicho activo (acreedor) tiene derecho a recibir recursos o fondos de otra unidad institucional (deudor), de acuerdo con las condiciones del pasivo.</t>
  </si>
  <si>
    <t>Rendimientos financieros de títulos participativos</t>
  </si>
  <si>
    <t>Corresponde a los ingresos por concepto de rendimientos financieros sobre títulos participativos. Los títulos participativos otorgan al titular la calidad de copropietario e  incorporan derechos sobre los resultados obtenidos por la entidad emisora.</t>
  </si>
  <si>
    <t>Rendimientos financieros de depósitos</t>
  </si>
  <si>
    <t>Son los ingresos por rendimientos financieros de los depósitos que tengan las entidades de gobierno en las entidades vigiladas por la Superintendencia Financiera.</t>
  </si>
  <si>
    <t>Rendimientos financieros de otros depósitos</t>
  </si>
  <si>
    <t>Corresponden a los ingresos por rendimientos financieros de otros depósitos distintos a los de la Cuenta Única Nacional.</t>
  </si>
  <si>
    <t>Rendimientos financieros Ingresos tributarios</t>
  </si>
  <si>
    <t>Rendimientos financieros Impuestos directos</t>
  </si>
  <si>
    <t>Rendimientos financieros Contribuciones</t>
  </si>
  <si>
    <t>Rendimientos financieros Tasas retributivas y compensatorias</t>
  </si>
  <si>
    <t>Rendimientos financieros Tasa retributiva</t>
  </si>
  <si>
    <t>Rendimientos financierosTasa por el uso del agua</t>
  </si>
  <si>
    <t>Rendimientos financieros Tasa de aprovechamiento Forestal</t>
  </si>
  <si>
    <t>Rendimientos financieros Tasa compensatoria por caza de Fauna Silvestre</t>
  </si>
  <si>
    <t>Rendimientos financieros Otras tasas</t>
  </si>
  <si>
    <t>Rendimientos financiero Multas, sanciones e intereses de mora</t>
  </si>
  <si>
    <t>Rendimientos financiero Venta de bienes y servicios</t>
  </si>
  <si>
    <t>Rendimientos financiero Recursos de crédito externo</t>
  </si>
  <si>
    <t>Rendimientos financiero Recursos de crédito interno</t>
  </si>
  <si>
    <t>Rendimientos financieros Compensaciones</t>
  </si>
  <si>
    <t>Rendimientos financieros Compensación resguardos indígenas</t>
  </si>
  <si>
    <t>Rendimientos financieros Transferencias de capital</t>
  </si>
  <si>
    <t>Rendimientos financieros Convenios</t>
  </si>
  <si>
    <t>Rendimientos financieros  Convenios con Departamentos</t>
  </si>
  <si>
    <t xml:space="preserve">Rendimientos financieros  Convenios con Municipios </t>
  </si>
  <si>
    <t>Rendimientos financieros  Otros Convenios</t>
  </si>
  <si>
    <t>Rendimientos financieros Transferencias del sector central Nacional - PGN</t>
  </si>
  <si>
    <t>Rendimientos financieros Transferencias del sector descentralizado - Estapublicos Nacionales</t>
  </si>
  <si>
    <t>Rendimientos financieros Transferencias del sector descentralizado - Empresas Nacionales</t>
  </si>
  <si>
    <t>Rendimientos financieros Transferencias del sector central Territorial</t>
  </si>
  <si>
    <t>Rendimientos financieros Transferencias del sector descentralizado - Estapublicos Territoriales</t>
  </si>
  <si>
    <t>Rendimientos financieros Transferencias del sector descentralizado - Empresas Territoriales</t>
  </si>
  <si>
    <t>Rendimientos financieros Transferencias de esquemas asociativos</t>
  </si>
  <si>
    <t>09</t>
  </si>
  <si>
    <t>Rendimientos financieros Transferencias de órganos autónomos e independientes</t>
  </si>
  <si>
    <t>10</t>
  </si>
  <si>
    <t>Rendimientos financieros Transferencias de  privados que administran recursos públicos</t>
  </si>
  <si>
    <t>11</t>
  </si>
  <si>
    <t>Rendimientos financieros Indemnizaciones relacionadas con seguros no de vida</t>
  </si>
  <si>
    <t>12</t>
  </si>
  <si>
    <t>Rendimientos financieros Donaciones</t>
  </si>
  <si>
    <t>Rendimientos financieros de valores distintos de acciones</t>
  </si>
  <si>
    <t>Corresponde a los ingresos por concepto de rendimientos de los valores distintos a las acciones. Los valores distintos a las acciones se definen como instrumentos financieros negociables, que sirven de evidencia de la obligación de liquidarlos mediante el suministro de efectivo.</t>
  </si>
  <si>
    <t>Rendimientos financieros Intereses por préstamos</t>
  </si>
  <si>
    <t>Corresponde a los ingresos por el concepto de intereses de fondos en préstamos que tienen las entidades de gobierno. Los intereses son una forma de renta de inversión cobradas por el acreedor del préstamo.</t>
  </si>
  <si>
    <t>Recursos de crédito externo</t>
  </si>
  <si>
    <t xml:space="preserve">Comprende los recursos provenientes de operaciones de crédito público realizadas con agentes residentes fuera del país. Entiéndase por operaciones de crédito público todo acto o contrato que tienen por objeto dotar a la entidad del PGSP de recursos, bienes o servicios con plazo para su pago. </t>
  </si>
  <si>
    <t>Recursos de contratos de empréstitos externos</t>
  </si>
  <si>
    <t>Corresponde a los recursos provenientes de contratos de empréstitos externos realizados por las entidades del PGSP. Los contratos de empréstito tienen por objeto proveer a la entidad contratante (órgano del PGN, entidad territorial, órgano autónomo o particular) de recursos con plazo para su pago. Para el caso de las entidades estatales, el Decreto 1068 de 2015 reglamente los contratos de empréstitos externos.</t>
  </si>
  <si>
    <t>Decreto 1068 de 2015</t>
  </si>
  <si>
    <t>Bancos comerciales</t>
  </si>
  <si>
    <t>Comprende los recursos provenientes de los créditos adquiridos con bancos comerciales residentes fuera del país. Un banco comercial es un intermediario financiero que capta recursos de quienes tienen dinero disponible para colocarlos en manos de quienes lo necesitan</t>
  </si>
  <si>
    <t>Decreto 1068 de 2015, art. 2.2.1.2.1.2</t>
  </si>
  <si>
    <t>Entidades de fomento</t>
  </si>
  <si>
    <t>Comprende los recursos provenientes de los créditos adquiridos con entidades de fomento residentes fuera del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</si>
  <si>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Recursos de crédito de títulos de deuda pública externa</t>
  </si>
  <si>
    <t>Corresponde a los ingresos por emisión y colocación de bonos y demás valores de contenido crediticio y con plazo para su redención, emitidos por las entidades de gobierno en el exterior o empresas financieros y no financieras.</t>
  </si>
  <si>
    <t>Recursos de crédito de proveedores</t>
  </si>
  <si>
    <t xml:space="preserve">Comprende los créditos obtenidos con agentes residentes fuera del país,  mediante los cuales se contrata la adquisición de bienes o servicios con plazo para su pago. Esta cuenta es de uso exclusivo de la nación. No aplica para la entrega de bienes y/o servicios de manera directa por el proveedor. </t>
  </si>
  <si>
    <t>Decreto 1068 de 2015, art. 2.2.1.2.3.1</t>
  </si>
  <si>
    <t>Recursos de crédito interno</t>
  </si>
  <si>
    <t xml:space="preserve">Comprende los recursos provenientes de operaciones de crédito público que realizan las entidades del PGSP con agentes residentes en el país. Entiéndase por operaciones de crédito público todo acto o contrato que tienen por objeto dotar a la entidad (órgano del PGN, entidad territorial, órgano autónomo, empresa o particular) de recursos, bienes o servicios con plazo para su pago. </t>
  </si>
  <si>
    <t>Recursos de contratos de empréstitos internos</t>
  </si>
  <si>
    <t>Corresponde a los recursos provenientes de contratos de empréstitos internos de las entidades del PGSP. Para las entidades de gobierno, estas operaciones están reguladas por el Decreto 1068 de 2015 y el Decreto 2681 de 1993, art. 22.</t>
  </si>
  <si>
    <t>Decreto 1068 de 2015; Decreto 2681 de 1993, art. 22</t>
  </si>
  <si>
    <t>Recursos de contratos de empréstitos internos con bancos comerciales</t>
  </si>
  <si>
    <t>Corresponde a los ingresos por adquisición de deuda con aquellos bancos comerciales que ofrecen sus recursos a tasas y condiciones vigentes del mercado. Estos recursos pueden dirigirse a cualquier sector.</t>
  </si>
  <si>
    <t>Recursos de contratos de empréstitos internos con bancos comerciales públicos</t>
  </si>
  <si>
    <t>Corresponde a los ingresos por concepto de los desembolsos realizados por bancos comerciales públicos en razón de los créditos otorgados a la entidad del PGSP.</t>
  </si>
  <si>
    <t>Recursos de contratos de empréstitos internos con bancos comerciales privados</t>
  </si>
  <si>
    <t>Corresponde a los ingresos por concepto de los desembolsos realizados por bancos comerciales privados en razón de los créditos otorgados a la entidad del PGSP.</t>
  </si>
  <si>
    <t>Recursos de contratos de empréstitos internos con entidades del sector público</t>
  </si>
  <si>
    <t>Ingresos por contratación de créditos públicos con entidades del sector público, excluyendo a los bancos comerciales públicos que están en otra categoría.</t>
  </si>
  <si>
    <t>Recursos de contratos de empréstitos internos con la Nación</t>
  </si>
  <si>
    <t>Corresponde a los ingresos por desembolsos de créditos otorgados por la Nación a las entidades del gobierno (nivel nacional y subnacional). Estos créditos están sujetos a condonación según los términos pactados en los convenios de desempeño y/o en los documentos que hagan sus veces.</t>
  </si>
  <si>
    <t>Recursos de contratos de empréstitos internos con Findeter</t>
  </si>
  <si>
    <t>Corresponde a los ingresos por desembolsos de créditos realizados durante la vigencia por la Financiera de Desarrollo Territorial S.A. (FINDETER).</t>
  </si>
  <si>
    <t>Recursos de contratos de empréstitos internos con Fonade</t>
  </si>
  <si>
    <t>Corresponde a los ingresos por desembolsos de créditos realizados durante la vigencia por el Fondo Financiero de Proyectos de Desarrollo (FONADE).</t>
  </si>
  <si>
    <t>Recursos de contratos de empréstitos internos con Institutos de Desarrollo Departamental y/o Municipal</t>
  </si>
  <si>
    <t>Corresponde a los ingresos por desembolsos realizados durante la vigencia por concepto de los créditos concedidos a la entidad de gobierno por parte de los fondos o institutos de desarrollo.</t>
  </si>
  <si>
    <t>Banco de la República</t>
  </si>
  <si>
    <t>Comprende los recursos provenientes de los préstamos adquiridos con el Banco de la República, el cual tiene, entre sus funciones, ser prestamista de última instancia del Gobierno Nacional. Los créditos otorgados por el Banco de la República a la Nación sólo se permiten en casos de extrema necesidad, y deben ser aprobados por todos los miembros de la Junta directiva del Banco.</t>
  </si>
  <si>
    <t>Constitución de 1991,  art. 371</t>
  </si>
  <si>
    <t>Recursos de contratos de empréstitos internos con otras instituciones financieras y otros</t>
  </si>
  <si>
    <t xml:space="preserve">Corresponde a los ingresos por contratación de créditos con entidades financieras distintas a las mencionadas. También incluyre los montos de dinero transferidos al Tesoro Nacional por concepto de cuentas inactivas, por parte de las entidades financieras. </t>
  </si>
  <si>
    <t>Recursos de crédito de títulos de deuda pública interna</t>
  </si>
  <si>
    <t>Comprende los recursos provenientes de los títulos de deuda pública (bonos y demás valores de contenido crediticio) emitidos por las entidades de gobierno en el mercado local de capitales con plazo para su rendición</t>
  </si>
  <si>
    <t>Decreto 1068 de 2015, art. 2.2.1.3.1.</t>
  </si>
  <si>
    <t>Colocación y títulos TES clase B del Gobierno Nacional</t>
  </si>
  <si>
    <t xml:space="preserve">Comprende los recursos provenientes de la colocación de Títulos de Tesorería - TES Clase B que realiza el Gobierno Nacional mediante los mecanismos de subasta, operación convenida u operación forzosa, para financiar apropiaciones presupuestales. Los TES Clase B pueden ser administrados directamente por la Nación o ésta puede celebrar con el Banco de la República o con otras entidades nacionales o extranjeras, contratos de administración fiduciaria para la edición, emisión, colocación y garantía de los mismos.  </t>
  </si>
  <si>
    <t>Colocación y títulos TES clase B a corto plazo</t>
  </si>
  <si>
    <t xml:space="preserve">Comprende los recursos provenientes de la colocación de TES Clase B que hace el Gobierno Nacional con  el  fin de efectuar operaciones  de  tesorería,  cuando  el  vencimiento de  los mismos  excede  la respectiva vigencia fiscal. Los TES Clase B a corto plazo tienen un término no mayor a un (1) año y no menor a treinta (30) días. </t>
  </si>
  <si>
    <t>Colocación y títulos TES clase B a largo plazo</t>
  </si>
  <si>
    <t xml:space="preserve">Comprende los recursos provenientes de la colocación de TES Clase B que hace el Gobierno Nacional mediante subasta, operación forzosa u operación convenida, con el fin de financiar apropiaciones presupuestales. Los TES Clase B a largo plazo tienen un término de uno o más años calendario. </t>
  </si>
  <si>
    <t>Bonos y otros títulos emitidos por el Gobierno Nacional</t>
  </si>
  <si>
    <t xml:space="preserve">Comprende  los  recursos provenientes  de  la  colocación  de  bonos  definidos  por  ley,  y  de  títulos diferentes a los TES, que tienen un contenido crediticio con plazo para su redención. </t>
  </si>
  <si>
    <t>Bonos y otros títulos de deuda emitidos por las entidades territoriales</t>
  </si>
  <si>
    <t>Corresponde a los ingresos por emisión y colocación de bonos y demás valores de contenido crediticio y con plazo para su redención, emitidos por las entidades territoriales.</t>
  </si>
  <si>
    <t xml:space="preserve">Comprende los créditos obtenidos con agentes residentes en territorio colombiano,  mediante los cuales se contrata la adquisición de bienes o servicios con plazo para su pago. Esta cuenta es de uso exclusivo de la nación. No aplica para la entrega de bienes y/o servicios de manera directa por el proveedor. </t>
  </si>
  <si>
    <t xml:space="preserve">Transferencias de capital </t>
  </si>
  <si>
    <t>Son las transferencias de recursos que reciben las entidades del PGSP, sin ser regulares o predecibles, y sin dar ningún bien, servicio o activo como contraprestación directa. 
En oposición a las transferencias corrientes, las transferencias de capital se caracterizan por:
•	No permitir un cálculo predecible o una estimación de estos gastos
•	No son disponibilidades regulares 
•	Dependen de la discrecionalidad de la entidad que realiza la transferencia.
•	Tener un plazo limitado de vigencia</t>
  </si>
  <si>
    <t>Convenios con Departamentos</t>
  </si>
  <si>
    <t xml:space="preserve">Convenios con  Municipios </t>
  </si>
  <si>
    <t>Otros Convenios</t>
  </si>
  <si>
    <t>Transferencias a  órganos autónomos e independientes</t>
  </si>
  <si>
    <t>Transferencias del sector descentralizado - Estapublicos Nacionales</t>
  </si>
  <si>
    <t>Transferencias del sector descentralizado - Empresas Nacionales</t>
  </si>
  <si>
    <t>Transferencias del sector central Territorial</t>
  </si>
  <si>
    <t>Transferencias de Departamentos</t>
  </si>
  <si>
    <t xml:space="preserve">Transferencias de Municipios </t>
  </si>
  <si>
    <t>Transferencias del sector descentralizado - Estapublicos Territoriales</t>
  </si>
  <si>
    <t>Transferencias del sector descentralizado - Empresas Territoriales</t>
  </si>
  <si>
    <t>Transferencias de esquemas asociativos</t>
  </si>
  <si>
    <t>Transferencias de órganos autónomos e independientes</t>
  </si>
  <si>
    <t>Transferencias de  privados que administran recursos públicos</t>
  </si>
  <si>
    <t>Indemnizaciones relacionadas con seguros no de vida</t>
  </si>
  <si>
    <t>Son las transferencias de recursos que reciben las entidades del orden nacional y territorial por concepto de las indemnizaciones que se generan en el desarrollo de contratos de seguros no de vida, tras la ocurrencia de un siniestro.</t>
  </si>
  <si>
    <t>Son las transferencias que reciben las entidades o unidades por concepto de donaciones. De acuerdo con el MHCP, son donaciones los “ingresos sin contraprestación, pero con la destinación que establezca el donante, recibidos de otros gobiernos o instituciones públicas o privadas de carácter nacional o internacional” (Ministerio de Hacienda y Crédito Público, 2011, pág. 246).</t>
  </si>
  <si>
    <t>Donaciones de gobiernos extranjeros</t>
  </si>
  <si>
    <t>Son las transferencias por concepto de donaciones que realizan los gobiernos extranjeros a las entidades o unidades.  Se consideran gobiernos extranjeros aquellos que se encuentran fuera del territorio económico colombiano y ejercen soberanía sobre un área determinada del resto del mundo.</t>
  </si>
  <si>
    <t>Donaciones de organizaciones internacionales</t>
  </si>
  <si>
    <t>Son las transferencias por concepto de donaciones que realizan las organizaciones internacionales a las entidades o unidades.  Se entiende por organizaciones internacionales aquellas que cumplen con las siguientes características (FMI, 2009, p. 71):
*Sus miembros son Estados nacionales u otros organismos internacionales cuyos miembros son Estados nacionales.
*Se establecen mediante acuerdos políticos formales entre sus miembros, que tiene el rango de tratados internacionales; su existencia es reconocida por ley en sus países miembros.
*Se crean con una finalidad específica</t>
  </si>
  <si>
    <t>Donaciones del sector privado nacional y extranjero</t>
  </si>
  <si>
    <t>Son las transferencias de recursos por concepto de donaciones que realizan las personas naturales o personas jurídicas del sector privado nacional o extranjero a las entidades.</t>
  </si>
  <si>
    <t>13</t>
  </si>
  <si>
    <t>Compensaciones</t>
  </si>
  <si>
    <t>Son las transferencias de recursos por pagos de gran cuantía, no recurrentes, para compensar daños extensos o lesiones graves, como las que resultan de desastres naturales no cubiertos por pólizas de seguros.</t>
  </si>
  <si>
    <t xml:space="preserve">Compensación resguardos indígenas </t>
  </si>
  <si>
    <t>Corresponde al impuesto predial unificado de los resguardos indígenas de la jurisdicción del municipio con cargo al presupuesto general de la Nación</t>
  </si>
  <si>
    <t>Compensación resguardos indígenas (vigencia actual)</t>
  </si>
  <si>
    <t>Compensación resguardos indígenas (vigencia anterior)</t>
  </si>
  <si>
    <t>Intereses de mora Compensación resguardos indígenas</t>
  </si>
  <si>
    <t>14</t>
  </si>
  <si>
    <t xml:space="preserve">Cooperación </t>
  </si>
  <si>
    <t xml:space="preserve">Acuerdos </t>
  </si>
  <si>
    <t>Subacuerdos</t>
  </si>
  <si>
    <t>Recuperación de cartera</t>
  </si>
  <si>
    <t>Ingresos por concepto de la amortización de préstamos realizados por las unidades del PGSP Gobierno nacional, las entidades territoriales, las empresas financieras y no financieras, los órganos autónomos y particulares que administran recursos públicos</t>
  </si>
  <si>
    <t>Ley 1066 de 2006</t>
  </si>
  <si>
    <t>Recuperación de cartera Ingresos tributarios</t>
  </si>
  <si>
    <t>Recuperación de cartera Impuestos directos</t>
  </si>
  <si>
    <t>Recuperación de cartera Contribuciones</t>
  </si>
  <si>
    <t>Recuperación de cartera Tasas retributivas y compensatorias</t>
  </si>
  <si>
    <t>Recuperación de carteraTasa retributiva</t>
  </si>
  <si>
    <t>Recuperación de cartera Tasa por el uso del agua</t>
  </si>
  <si>
    <t>Recuperación de cartera Tasa de aprovechamiento Forestal</t>
  </si>
  <si>
    <t>Recuperación de cartera Tasa compensatoria por caza de Fauna Silvestre</t>
  </si>
  <si>
    <t>Recuperación de cartera Otras tasas</t>
  </si>
  <si>
    <t>Recuperación de cartera Multas, sanciones e intereses de mora</t>
  </si>
  <si>
    <t>Recuperación de cartera Venta de bienes y servicios</t>
  </si>
  <si>
    <t>Recuperación cuotas partes pensionales</t>
  </si>
  <si>
    <t>Recursos del balance</t>
  </si>
  <si>
    <t>Recursos provenientes del saldo del ejercicio fiscal de la vigencia inmediatamente anterior, que quedan disponibles para la vigencia siguiente.</t>
  </si>
  <si>
    <t>Mayores Ingresos No Aforados</t>
  </si>
  <si>
    <t>Mayores Ingresos No Aforados Ingresos tributarios</t>
  </si>
  <si>
    <t>Mayores Ingresos No Aforados Impuestos directos</t>
  </si>
  <si>
    <t>Mayores Ingresos No Aforados Contribuciones</t>
  </si>
  <si>
    <t>Mayores Ingresos No Aforados Tasas retributivas y compensatorias</t>
  </si>
  <si>
    <t>Mayores Ingresos No Aforados Tasa retributiva</t>
  </si>
  <si>
    <t>Mayores Ingresos No Aforados Tasa por el uso del agua</t>
  </si>
  <si>
    <t>Mayores Ingresos No Aforados Tasa de aprovechamiento Forestal</t>
  </si>
  <si>
    <t>Mayores Ingresos No Aforados Tasa compensatoria por caza de Fauna Silvestre</t>
  </si>
  <si>
    <t>Mayores Ingresos No Aforados Otras tasas</t>
  </si>
  <si>
    <t>Mayores Ingresos No Aforados Multas, sanciones e intereses de mora</t>
  </si>
  <si>
    <t>Mayores Ingresos No Aforados Venta de bienes y servicios</t>
  </si>
  <si>
    <t>Menores Ejecuciones en Gasto</t>
  </si>
  <si>
    <t>Menores Ejecuciones en Gasto Ingresos tributarios</t>
  </si>
  <si>
    <t>IMenores Ejecuciones en Gasto mpuestos directos</t>
  </si>
  <si>
    <t>Menores Ejecuciones en Gasto Contribuciones</t>
  </si>
  <si>
    <t>Menores Ejecuciones en Gasto Tasas retributivas y compensatorias</t>
  </si>
  <si>
    <t>Menores Ejecuciones en Gasto Tasa retributiva</t>
  </si>
  <si>
    <t>Menores Ejecuciones en Gasto Tasa por el uso del agua</t>
  </si>
  <si>
    <t>Menores Ejecuciones en Gasto Tasa de aprovechamiento Forestal</t>
  </si>
  <si>
    <t>Menores Ejecuciones en Gasto Tasa compensatoria por caza de Fauna Silvestre</t>
  </si>
  <si>
    <t>Menores Ejecuciones en Gasto Otras tasas</t>
  </si>
  <si>
    <t>Menores Ejecuciones en Gasto Multas, sanciones e intereses de mora</t>
  </si>
  <si>
    <t>Menores Ejecuciones en Gasto Venta de bienes y servicios</t>
  </si>
  <si>
    <t>Cancelación de reservas</t>
  </si>
  <si>
    <t>Cancelación de reservas Ingresos tributarios</t>
  </si>
  <si>
    <t>Cancelación de reservas Impuestos directos</t>
  </si>
  <si>
    <t>Cancelación de reservas Contribuciones</t>
  </si>
  <si>
    <t>Cancelación de reservas Tasas retributivas y compensatorias</t>
  </si>
  <si>
    <t>Cancelación de reservas Tasa retributiva</t>
  </si>
  <si>
    <t>Cancelación de reservas Tasa por el uso del agua</t>
  </si>
  <si>
    <t>Cancelación de reservas Tasa de aprovechamiento Forestal</t>
  </si>
  <si>
    <t>Cancelación de reservas Tasa compensatoria por caza de Fauna Silvestre</t>
  </si>
  <si>
    <t>Cancelación de reservas Otras tasas</t>
  </si>
  <si>
    <t>Cancelación de reservas Multas, sanciones e intereses de mora</t>
  </si>
  <si>
    <t>Cancelación de reservas Venta de bienes y servicios</t>
  </si>
  <si>
    <t>Cancelación de reservas Recursos de crédito externo</t>
  </si>
  <si>
    <t>Cancelación de reservas Recursos de crédito interno</t>
  </si>
  <si>
    <t>Cancelación de reservas Transferencias de capital</t>
  </si>
  <si>
    <t>Cancelación de reservas Convenios</t>
  </si>
  <si>
    <t>Cancelación de reservas Convenios Departamentos</t>
  </si>
  <si>
    <t xml:space="preserve">Cancelación de reservas Convenios Municipios </t>
  </si>
  <si>
    <t>Cancelación de reservas Otros convenios</t>
  </si>
  <si>
    <t>Cancelación de reservas Compensaciones</t>
  </si>
  <si>
    <t>Cancelación de reservas Compensación resguardos indígenas</t>
  </si>
  <si>
    <t xml:space="preserve"> INFORME DE EJECUCION PRESUPUESTAL DE INGRESOS </t>
  </si>
  <si>
    <t xml:space="preserve">RECURSOS PROPIOS
(3)
</t>
  </si>
  <si>
    <t xml:space="preserve">RECURSOS DE LA NACIÓN 
(4)
</t>
  </si>
  <si>
    <t>RECURSOS FONDO DE COMPENSACIÓN AMBIENTAL
(5)</t>
  </si>
  <si>
    <t>RECURSOS DE REGALÍAS
(6)</t>
  </si>
  <si>
    <t>TOTAL RECURSOS
(7)</t>
  </si>
  <si>
    <t>OBSERVACIONES (8)</t>
  </si>
  <si>
    <t>PRESUPUESTADO</t>
  </si>
  <si>
    <t>COMPROMETIDO</t>
  </si>
  <si>
    <t>OBLIGACIONES</t>
  </si>
  <si>
    <t xml:space="preserve">PAGOS </t>
  </si>
  <si>
    <t>PAGOS</t>
  </si>
  <si>
    <t>2</t>
  </si>
  <si>
    <t>GASTOS DE FUNCIONAMIENTO</t>
  </si>
  <si>
    <t>ADQUISICIÓN DE BIENES Y SERVICIOS</t>
  </si>
  <si>
    <t>Adquisición de activos no financieros</t>
  </si>
  <si>
    <t>Adquisiciones diferentes de activos</t>
  </si>
  <si>
    <t>A ENTIDADES DE GOBIERNO</t>
  </si>
  <si>
    <t>A ORGANOS DEL PGN</t>
  </si>
  <si>
    <t>Fondo de Compensación Ambiental - Ministerio del Medio Ambiente Art 24 Ley 344 de 1996</t>
  </si>
  <si>
    <t>Fondo de Compensación Ambiental - TSE (20%)</t>
  </si>
  <si>
    <t>Fondo de Compensación Ambiental - Recursos propios diferentes a TSE (10%)</t>
  </si>
  <si>
    <t>A ESQUEMAS ASOCIATIVOS</t>
  </si>
  <si>
    <t>Aportes a ASOCARS</t>
  </si>
  <si>
    <t xml:space="preserve">PRESTACIONES SOCIALES </t>
  </si>
  <si>
    <t>Prestaciones sociales relacionadas con el empleo</t>
  </si>
  <si>
    <t>Mesadas pensionales (de pensiones)</t>
  </si>
  <si>
    <t>Bonos pensionales (de pensiones)</t>
  </si>
  <si>
    <t>Comisiones y otros gastos</t>
  </si>
  <si>
    <t>Conciliaciones</t>
  </si>
  <si>
    <t>GASTOS POR TRIBUTOS, MULTAS, SANCIONES E INTERESES DE MORA</t>
  </si>
  <si>
    <t>IMPUESTOS</t>
  </si>
  <si>
    <t>IMPUESTOS TERRITORIALES</t>
  </si>
  <si>
    <t>Impuesto predial y Sobretasa ambiental</t>
  </si>
  <si>
    <t>Impuesto sobre vehículos automotores.</t>
  </si>
  <si>
    <t>TASAS Y DERECHOS ADMINISTRATIVOS</t>
  </si>
  <si>
    <t>Peajes.</t>
  </si>
  <si>
    <t>CONTRIBUCIONES</t>
  </si>
  <si>
    <t>Cuota de fiscalización y auditaje</t>
  </si>
  <si>
    <t>Multas</t>
  </si>
  <si>
    <t>Sanciones</t>
  </si>
  <si>
    <t>SERVICIO DE LA DEUDA</t>
  </si>
  <si>
    <t>Servicios de la deuda pública externa</t>
  </si>
  <si>
    <t>Intereses de la deduda pública externa</t>
  </si>
  <si>
    <t>Servicios de la deuda pública interna</t>
  </si>
  <si>
    <t>Intereses de la deduda pública interna</t>
  </si>
  <si>
    <t>Fondo de contigencias</t>
  </si>
  <si>
    <t>TOTAL GASTOS DE INVERSIÓN</t>
  </si>
  <si>
    <t>Objetivo</t>
  </si>
  <si>
    <t>Producto</t>
  </si>
  <si>
    <t>Actividad</t>
  </si>
  <si>
    <t>TOTAL PRESUPUESTO DE GASTOS</t>
  </si>
  <si>
    <t>CONCEPTO 
(2)</t>
  </si>
  <si>
    <t>Reporte el avance acumulado en la vigencia del Plan de Acción, desde su aprobación hasta el periodo del informe.  Ejemplo $100'000.000.oo (2020) + $150'000.000.oo (2021), da un acumulado de inversión del Plan de Acción de $250'000.000.oo</t>
  </si>
  <si>
    <t>Número de cuencas con POMCAS aprobados, bajo el nuevo marco normativo (Decreto 1076 de 2015) a 31 de diciembre de 2019:</t>
  </si>
  <si>
    <t>Meta de POMCAS aprobados para el cuatrienio 2020-2023 (número):</t>
  </si>
  <si>
    <t>Meta de PMA aprobados para el cuatrienio 2020-2023 (número):</t>
  </si>
  <si>
    <t>Meta de PMM aprobados para el cuatrienio 2020-2023 (número):</t>
  </si>
  <si>
    <t>Estado de avance a 31 de diciembre de 2019 (c)</t>
  </si>
  <si>
    <t>Estado de avance a 31 de diciembre de 2019 (%)</t>
  </si>
  <si>
    <t>Número total de cuerpos de agua sujeto de reglamentación de planes de ordenamiento del recurso hídrico (PORH) adoptados a 31/12/2019:</t>
  </si>
  <si>
    <t>Número total de cuerpos de agua con reglamentación del uso de las aguas a 31/12/2019:</t>
  </si>
  <si>
    <t>Número total de Programas de Uso Eficiente y Ahorro del Agua (PUEAA) aprobados por la Corporación a 31/12/2019:</t>
  </si>
  <si>
    <t>Número de áreas protegidas inscritas en el RUNAP a 31/12/2019 (número)</t>
  </si>
  <si>
    <t>Superficie de áreas protegidas inscritas en el RUNAP a 31/12/2019 (ha)</t>
  </si>
  <si>
    <t>Número total de áreas protegidas regionales declaradas, homologadas o recategorizadas, e inscritas en el RUNAP a 31/12/2023 (número)</t>
  </si>
  <si>
    <t>Superficie total de áreas protegidas regionales declaradas, homologadas o recategorizadas, inscritas en el RUNAP a 31/12/2023 (ha) (C+D)</t>
  </si>
  <si>
    <t>Superficie cubierta en el Plan de Ordenación Forestal adoptado a 31/12/2019 (ha)</t>
  </si>
  <si>
    <t>Superficie total del Plan de Ordenación Forestal a 31/12/2023 (ha)</t>
  </si>
  <si>
    <t>Número total de licencias ambientales vigentes y aprobadas por la Corporación a 31/12/2109:</t>
  </si>
  <si>
    <t>Número de usuarios de agua a 31/12/2019</t>
  </si>
  <si>
    <t>Número de concesiones de agua otorgadas a 31/12/2019</t>
  </si>
  <si>
    <t>Número de captaciones de agua otorgadas a 31/12/2019</t>
  </si>
  <si>
    <t>Número de usuarios de vertimientos de agua a 31/12/2019</t>
  </si>
  <si>
    <t>Número de permisos de vertimiento de agua otorgadas a 31/12/2019</t>
  </si>
  <si>
    <t>Número de puntos de vertimientos a 31/12/2019</t>
  </si>
  <si>
    <t>Número de usuarios de permisos de aprovechamiento forestal a 31/12/2019</t>
  </si>
  <si>
    <t>Número de permisos de aprovechamiento forestal vigentes a 31/12/2019</t>
  </si>
  <si>
    <t>Número de usuarios de permisos de emisiones atmosféricas a 31/12/2019</t>
  </si>
  <si>
    <t>Número de permisos de emisiones atmosféricas vigentes a 31/12/2019</t>
  </si>
  <si>
    <t>ANEXOS INFORME DE SEGUIMIENTO AL PLAN DE ACCIÓN 2020-2023</t>
  </si>
  <si>
    <t xml:space="preserve">(1) PROGRAMAS - PROYECTOS  DEL Plan de Acción 2020-2023 </t>
  </si>
  <si>
    <t>Relacione aquí de acuerdo al plan de inversión del Plan de Acción  los montos de inversión previstos para cada programa o proyecto para los cuatro años. (incluye adiciones o modificaciones).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</si>
  <si>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</si>
  <si>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 xml:space="preserve">(5-A) DESCRIPCIÓN DEL AVANCE </t>
  </si>
  <si>
    <t>Reporte el avance acumulado de la meta física que se obtenga desde la aprobación del Plan de Acción, incluyendo el periodo evaluado.  Ejemplo 100 Ha reforestadas (2020), más 140 Ha reforestadas (2021), para un acumulado de 240 Ha (2020+2021)</t>
  </si>
  <si>
    <t>(11) META FINANCIERA ANUAL</t>
  </si>
  <si>
    <t xml:space="preserve">(15) AVANCE ACUMULADO DE LA META FINANCIERA </t>
  </si>
  <si>
    <t>ANEXO No. 2. PROTOCOLO O GUÍA DE DILIGENCIAMIENTO</t>
  </si>
  <si>
    <t>ÍTEM</t>
  </si>
  <si>
    <t>(1) ESTRUCTURA RENTÍSTICA</t>
  </si>
  <si>
    <t>Es el conjunto de elementos que rigen la clasificación, el ordenamiento y la presentación del Presupuesto.</t>
  </si>
  <si>
    <t>(2) CONCEPTO</t>
  </si>
  <si>
    <t>Cuentas que conforma el presupuesto de ingresos.</t>
  </si>
  <si>
    <t>(3) PROYECTADO PLAN FINANCIERO</t>
  </si>
  <si>
    <t xml:space="preserve">Indique el valor proyectado en el Plan Financiero del Plan de Acción y el cual es la base para la formulación del presupuesto de la vigencia de reporte. </t>
  </si>
  <si>
    <t>(4) ADICIÓN</t>
  </si>
  <si>
    <t>Indique las modificaciones positivas que se realizan al presupuesto de la Corporación, que buscan adecuarlo a nuevas condiciones que se presentan en la ejecución y que no fueron contempladas en la etapa de programación (Plan Financiero); este debe reflejarse tanto en el presupuesto de ingresos como en el gasto con el fin que haya un equilibrio presupuestal.</t>
  </si>
  <si>
    <t>(5) REDUCCIÓN</t>
  </si>
  <si>
    <t>Indique las modificaciones negativas que se realizan al presupuesto de la Corporación, que buscan adecuarlo a nuevas condiciones que se presentan en la ejecución y que afecta la etapa de programación (Plan Financiero); este debe reflejarse tanto en el presupuesto de ingresos como en el gasto con el fin que haya un equilibrio presupuestal.</t>
  </si>
  <si>
    <t>(6) APROPIACIÓN FINAL</t>
  </si>
  <si>
    <t>Es el resultado de la suma de lo programado en el Plan Financiero (3) más las adiciones (4) y menos las reducciones (5).</t>
  </si>
  <si>
    <t>(7) FUNCIONAMIENTO</t>
  </si>
  <si>
    <t>Indique los recursos que se asignan a la cuenta de Funcionamiento por cada una de las fuentes de financiación.</t>
  </si>
  <si>
    <t>(8) INVERSIÓN</t>
  </si>
  <si>
    <t>Indique los recursos que se asignan a la cuenta de Inversión por cada una de las fuentes de financiación.</t>
  </si>
  <si>
    <t>(9) FCA</t>
  </si>
  <si>
    <t>Indique los recursos que se asignan a la cuenta del Fondo de Compensación Ambiental -FCA, por cada una de las fuentes de financiación, atendiendo el artículo 24 de la Ley 344 de 1996, es decir el veinte por ciento (20%) de los recursos percibidos por las Corporaciones Autónomas Regionales, con excepción de las de Desarrollo Sostenible, por concepto de transferencias del sector eléctrico y el diez por ciento (10%) de las restantes rentas propias, con excepción del porcentaje ambiental de los gravámenes a la propiedad inmueble percibidos por ellas y de aquéllas que tengan como origen relaciones contractuales interadministrativas.</t>
  </si>
  <si>
    <t>(10) SERVICIO A LA DEUDA</t>
  </si>
  <si>
    <t>Indique los recursos que, se destina en la vigencia para disminuir el capital adeudado, e intereses, que se calculan sobre el capital adeudado. El servicio de la deuda de un período incluye a todas las obligaciones de un período determinado, es decir, que puede incluir a varios acreedores.</t>
  </si>
  <si>
    <t>(11) DERECHOS POR COBRAR</t>
  </si>
  <si>
    <t>Indique los recursos de los créditos a favor de la corporación y a los cuales realizará el proceso de cobro, estos pueden ser generados por la facturación por la prestación de un servicio, así mismo, se incluyen los valores que se giraran de otras entidades por contratos interinstitucionales, asignación de recursos para ejecución de proyectos, recursos asignados por la nación, los certificados por los entes territoriales por concepto de sobretasa o porcentaje ambiental, las certificaciones de las generadores de energía, por concepto de TSE, etc.</t>
  </si>
  <si>
    <t>(12) RECAUDO EFECTIVO</t>
  </si>
  <si>
    <t>Indique los recursos percibidos por la Corporación durante la vigencia de reporte</t>
  </si>
  <si>
    <t>(13) % DE RECAUDO</t>
  </si>
  <si>
    <t>Es la efectividad de la ejecución de los derechos por cobrar, es la división entre el recaudo efectivo (12) y los derechos por cobrar (11)</t>
  </si>
  <si>
    <t>(14) OBSERVACIONES</t>
  </si>
  <si>
    <t>Si es el caso, relacione lo que considere importante para la respectiva revisión y análisis que realizará DOAT-SINA.</t>
  </si>
  <si>
    <t>ANEXO No. 5.2. PROTOCOLO O GUÍA DE DILIGENCIAMIENTO</t>
  </si>
  <si>
    <t>Cuentas que conforma el presupuesto de los gastos.</t>
  </si>
  <si>
    <t>(3) RECURSOS PROPIOS</t>
  </si>
  <si>
    <t>Por cada cuenta que conforma el presupuesto de gastos por concepto de recursos propios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</si>
  <si>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(4) RECURSOS NACIÓN</t>
  </si>
  <si>
    <t>Por cada cuenta que conforma el presupuesto de gastos por concepto de los recursos recibidos por el Presupuesto General de la Nación,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</si>
  <si>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(5) RECURSOS FONDO DE COMPENSACIÓN AMBIENTAL</t>
  </si>
  <si>
    <t>Por cada cuenta que conforma el presupuesto de gastos por concepto de los recursos recibidos por el Fondo de Compensación Ambiental,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</si>
  <si>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(6) RECURSOS DE REGALÍAS</t>
  </si>
  <si>
    <t>Por cada cuenta que conforma el presupuesto de gastos por concepto de los recursos recibidos por el Sistema General de Regalías,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</si>
  <si>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(7) TOTAL RECURSOS</t>
  </si>
  <si>
    <t>Es la sumatoria del gasto realizado por recursos propios, Nación, Regalías y Fondo de Compensación Ambiental.</t>
  </si>
  <si>
    <t>(8) OBSERVACIONES</t>
  </si>
  <si>
    <t>(27)
PROGRAMA DE INVERSIÓN PUBLICA A LA QUE APORTA</t>
  </si>
  <si>
    <t>(28)
IMG AL QUE  APORTA</t>
  </si>
  <si>
    <t>(29)
ODS AL QUE LE APORTA</t>
  </si>
  <si>
    <t>3201 – Fortalecimiento del desempeño ambiental de los sectores productivos.</t>
  </si>
  <si>
    <t>3202 – Conservación de la biodiversidad y sus servicios ecosistémicos.</t>
  </si>
  <si>
    <t>3203 – Gestión integral del recurso hídrico.</t>
  </si>
  <si>
    <t>3204 – Gestión de la información y el conocimiento ambiental.</t>
  </si>
  <si>
    <t>3205 – Ordenamiento ambiental territorial.</t>
  </si>
  <si>
    <t>3206 – Gestión del cambio climático para un desarrollo bajo en carbono y resiliente al clima.</t>
  </si>
  <si>
    <t>3207 – Gestión integral de mares, costas y recursos acuáticos.</t>
  </si>
  <si>
    <t>3208 – Educación Ambiental.</t>
  </si>
  <si>
    <t>3299 – Fortalecimiento de la gestión y dirección del Sector Ambiente y Desarrollo Sostenible.</t>
  </si>
  <si>
    <t>No Aplica</t>
  </si>
  <si>
    <t>2020-I</t>
  </si>
  <si>
    <t>2020-II</t>
  </si>
  <si>
    <t>2021-I</t>
  </si>
  <si>
    <t>2021-II</t>
  </si>
  <si>
    <t>2022-I</t>
  </si>
  <si>
    <t>2022-II</t>
  </si>
  <si>
    <t>2023-I</t>
  </si>
  <si>
    <t>2023-II</t>
  </si>
  <si>
    <t>2024-I</t>
  </si>
  <si>
    <t>2024-II</t>
  </si>
  <si>
    <t>2025-I</t>
  </si>
  <si>
    <t>2025-II</t>
  </si>
  <si>
    <r>
      <t xml:space="preserve">(1)
PROGRAMAS - PROYECTOS  DEL PLAN DE ACCIÓN 2020-2023
(inserte filas cuando sea necesario)
</t>
    </r>
    <r>
      <rPr>
        <b/>
        <sz val="10"/>
        <color indexed="10"/>
        <rFont val="Arial Narrow"/>
        <family val="2"/>
      </rPr>
      <t/>
    </r>
  </si>
  <si>
    <t>Programa No 1. Planificacion, Ordenamiento Ambiental y Territorial</t>
  </si>
  <si>
    <t>Proyecto No 1.1.Planificación, Ordenamiento e Información Ambiental Territorial (1)</t>
  </si>
  <si>
    <t>Formulación y ajuste de los POMCAS de las subzonas hidrográficas y niveles subsiguientes y Planes de Manejo de Microcuencas (PMM)</t>
  </si>
  <si>
    <t>Seguimiento a la ejecución de los POMCAS, PMA y PMM formulados y Planes de manejo ambiental de Areas Protegidas</t>
  </si>
  <si>
    <t>Asesoría a los municipios en la revisión y ajuste de los POT e incorporación de los determinantes ambientales</t>
  </si>
  <si>
    <t>Realizar  seguimiento a los EOT, PBOT Y POT adoptados y concertados</t>
  </si>
  <si>
    <t>Servicios de Información Geográfica y ambiental como fuente de conocimiento para la toma de decisiones.</t>
  </si>
  <si>
    <t>Acotamiento de Rondas Hídricas de las corrientes priorizadas en la jurisdicción de Corpoguajira</t>
  </si>
  <si>
    <t>Delimitación y zonificación del páramo seco Cerro Pintao y los humedales priorizados en Corpoguajira.</t>
  </si>
  <si>
    <t>Asesoria y Apoyo en los procesos de Planificación e implementación de las Areas Protegidas en la Corporación</t>
  </si>
  <si>
    <t>Operación, integración, actualización y administración del Sistema de Información Ambiental. (SIAC)</t>
  </si>
  <si>
    <t>%</t>
  </si>
  <si>
    <t>Has</t>
  </si>
  <si>
    <t>NA</t>
  </si>
  <si>
    <t>Paola Margarita Sanguino Duque</t>
  </si>
  <si>
    <t>Profesional Especializado, Grado 17, Oficina de Planeación</t>
  </si>
  <si>
    <t>Oficina de Planeación</t>
  </si>
  <si>
    <t>p.sanguino@corpoguajira.gov.co</t>
  </si>
  <si>
    <t>Se cumplió en el PAC 2016 2019</t>
  </si>
  <si>
    <t>Proyecto No 1.2. Gestión del Riesgo y adaptación al Cambio Climático (2)</t>
  </si>
  <si>
    <r>
      <t xml:space="preserve">Asesoría a </t>
    </r>
    <r>
      <rPr>
        <sz val="8"/>
        <color rgb="FF000000"/>
        <rFont val="Calibri"/>
        <family val="2"/>
        <scheme val="minor"/>
      </rPr>
      <t>los entes territoriales en la inclusión de acciones de cambio climático en los instrumentos de planificación territorial.</t>
    </r>
  </si>
  <si>
    <t>Orientar la implementación de iniciativas en el departamento de La Guajira en adaptación al cambio climático en el marco del PIC</t>
  </si>
  <si>
    <t>Sistema Regional implementado en la Corporación</t>
  </si>
  <si>
    <t>Realización de capacitaciones, difusión de conocimientos en cambio climático a la comunidad en general, basado en la  estrategia de educación, formación y sensibilización a públicos.</t>
  </si>
  <si>
    <t>Apoyar y/o implementar estrategias para la reducción de emisiones sectoriales con respecto al escenario de referencia nacional</t>
  </si>
  <si>
    <t>Socialización del PIC con el fin de que las comunidades conozcan los recursos y las acciones frente al cambio climatico</t>
  </si>
  <si>
    <t>Se asesoraron los municipios de Riohacha, Dibulla, Uribia, Hatonuevo y Maicao.</t>
  </si>
  <si>
    <t>Acuerdo # 002 20/02/2020</t>
  </si>
  <si>
    <t>#</t>
  </si>
  <si>
    <t>Sentencia T606 de 2015</t>
  </si>
  <si>
    <t>Ejecución de acciones conjuntas en beneficio de la región, el país y las instituciones miembro del Nodo Regional de Cambio Climático Caribe e Insular, en el ámbito del cambio climático.</t>
  </si>
  <si>
    <t>Asistencia técnica y seguimiento a los entes territoriales en la inclusión de la gestión del riesgo en los planes de ordenamiento del territorio.</t>
  </si>
  <si>
    <t>Realización de estudios para el fortalecimiento de la gestión de riesgos de desastres en el departamento.</t>
  </si>
  <si>
    <t>Seguimiento y evaluación para el cambio climático</t>
  </si>
  <si>
    <t>ODS 13. Acción por el clima.</t>
  </si>
  <si>
    <t>ODS 6. Agua Limpia y saneamiento.</t>
  </si>
  <si>
    <t>ODS 11. Ciudades y Comunidades sostenibles</t>
  </si>
  <si>
    <t>Objetivo 17. Alianzas para lograr los objetivos</t>
  </si>
  <si>
    <t>ODS 15. Vida de Ecosistemas Terrestres</t>
  </si>
  <si>
    <t>Implementación de mecanismos para el monitoreo y seguimiento a los riesgos identificados, manteniendo operativo el SAT</t>
  </si>
  <si>
    <t>Proceso para Declaratoria de 5 Areas Protegidas en La Corporación y gestión de zonas de amortiguación</t>
  </si>
  <si>
    <t>Administración del Sistema y Seguimiento Mensual del cargue de la información, a traves del SIG de la Corporación, oficios enviados a las dependencias para verificación del carge de la información</t>
  </si>
  <si>
    <t>Capacitacion inclusion componente Cambio climatico en POT, énfasis incorporación Determinantes ambientales, realizada con direcciones Ordenamiento Ambiental Territorial y Cambio Climatico y Gestión del Riesgo del MADS, grupo OAT Corpoguajira. Riohacha, Dibulla, Uribia y Hatonuevo.</t>
  </si>
  <si>
    <t>Capacitacion inclusion componente Gestión del Riesgo en POT,  énfasis incorporación Determinantes ambientales,  realizada con direcciones Ordenamiento Ambiental Territorial y Cambio Climatico y Gestión del Riesgo MADS y  grupo OAT  Corpoguajira.</t>
  </si>
  <si>
    <t>2 Reuniones con miembros NORECCI, paltaforma virtual - 1 Taller Actualización Contribución Nacionalmente Determinada (NDC) Componente de Adaptación, 1 Taller Actualización de Contribución Nacionalmente Determinada (NDC) Componente de Mitigación.</t>
  </si>
  <si>
    <t>Sentencia T302. Consulta previa</t>
  </si>
  <si>
    <t>3. Banco de Proyectos</t>
  </si>
  <si>
    <t xml:space="preserve">Mantener actualizada la informacion de los proyectos a traves de las diferentes plataformas </t>
  </si>
  <si>
    <t>Apoyar en la formulación y gestión de los proyectos  ambientales para las diferentes fuentes de financiacion  y Cooperación internacional.</t>
  </si>
  <si>
    <t>Realizar el seguimiento, control y evaluación de los proyectos corporativos y de inversion encaminados a mejorar el ambiente y el desarrollo sostenible</t>
  </si>
  <si>
    <t>Realizar Capacitación en formulación y/o seguimiento de proyectos de inversión publica</t>
  </si>
  <si>
    <t>Población objetivo satisfecha con la gestión ambiental, que evidencia mejora en el desempeño institucional por parte de la Corporación.</t>
  </si>
  <si>
    <t xml:space="preserve">Agencia de Desarrollo Rural – ADR conjuntamente con la Alcaldia de Maicao y Coorpoguajira realizara una mesa técnica para presentar metodología de formulación de proyecto de agua para otros usos, con base en la oferta actual. </t>
  </si>
  <si>
    <t>3.2. Gestión integral del Recurso Hídrico</t>
  </si>
  <si>
    <t>4. Administración de la Oferta y Demanda del Recurso Hídrico (superficiales y subterráneas)</t>
  </si>
  <si>
    <t>Población de comunidades indígenas y negras beneficiadas con obras de infraestructura para captación y/o almacenamiento de agua</t>
  </si>
  <si>
    <t>Informes de construcción de Sistemas de Abastecimiento comunidades indigenas de los municipios de Riohacha y Maicao en el periodo 2018 2020</t>
  </si>
  <si>
    <t>Inventario de soluciones de agua elaborado</t>
  </si>
  <si>
    <t>Cruce de bases de datos que manejan la Unidad Nacional de Gestión de Riesgo, Corpoguajira, Agencia de Desarrollo Rural, comunidades Wayuu y Viceministerio de agua, para identificar Microacueducto y pozos ubicado dentro de las comunidades.</t>
  </si>
  <si>
    <t>Formulación de los planes de manejo de acuíferos</t>
  </si>
  <si>
    <t>PMA Cuenca de los Ríos Cesar, Tapias.</t>
  </si>
  <si>
    <t>Ejecución de los planes de manejo de acuíferos</t>
  </si>
  <si>
    <t>PMA de Río Cesar</t>
  </si>
  <si>
    <t>Formulación y adopción de los planes de ordenamiento del recurso hídrico en cuerpos de agua</t>
  </si>
  <si>
    <t>Cuencas de los Ríos Cañas, tapias, Maluisa, Jerez.</t>
  </si>
  <si>
    <t>PMA de Maicao</t>
  </si>
  <si>
    <t>Reglamentación del uso de las aguas en cuerpos de agua</t>
  </si>
  <si>
    <t>Cuencas de los Ríos Lagarto - Maluisa.</t>
  </si>
  <si>
    <t>Cuenca de los Ríos Ranchería, Tapias, Cesar, Jerez.</t>
  </si>
  <si>
    <t>Ejecución de los planes de ordenamiento del recurso hídrico.</t>
  </si>
  <si>
    <t>PORH de los ríos Tapias y Lagarto - Maluisa.</t>
  </si>
  <si>
    <t xml:space="preserve">Socializar en territorio los instrumentos de planificación de adaptación al cambio climático, con el fin de que las comunidades conozcan las condiciones reales de los recursos en el territorio y las acciones que deben ser realizadas por cada entidad. </t>
  </si>
  <si>
    <t xml:space="preserve">Socializar en territorio los instrumentos de planificación de aguas superficiales y subterráneas, con el fin de que las comunidades conozcan las condiciones reales de los recursos en el territorio y las acciones que deben ser realizadas por cada entidad. </t>
  </si>
  <si>
    <t>Riohacha (El Jote, Malawainkat). Maicao (La Paz), Uribia (Flor del Paraiso). Sentencia T302. Consulta previa</t>
  </si>
  <si>
    <t>Construcción de obras de control de inundaciones, de erosión, de caudales, de escorrentía, rectificación y manejo de cauces, obras de geotecnia, regulación de cauces y corrientes de agua y demás obras para el manejo de aguas.</t>
  </si>
  <si>
    <t>Kms</t>
  </si>
  <si>
    <t>Cuencas de los ríos  Cañas, El Molino, Tapias, Jerez, entre otras</t>
  </si>
  <si>
    <t>Realización de Estudio Regional del Agua</t>
  </si>
  <si>
    <t>Corpoguajira debe contratar un estudio independiente para establecer si hay una relación entre las actividad minera a gran escala y la escasez de agua potable para las comunidadaes Wayuu</t>
  </si>
  <si>
    <t>5.  Monitoreo de la calidad del recurso hídrico.</t>
  </si>
  <si>
    <t>Determinar Carga Contaminante para Cobro de Tasa Retributiva</t>
  </si>
  <si>
    <t>Fortalecer la vigilancia de la calidad del recurso hídrico</t>
  </si>
  <si>
    <t>Resultado del monitoreo de aguas marinas, ICAM</t>
  </si>
  <si>
    <t>Realizar un plan de monitoreo del estado de la calidad y cantidad del agua superficial y subterránea en las comunidades wayuu del Municipio de Maicao</t>
  </si>
  <si>
    <t xml:space="preserve">Sentencia T302. Consulta previa. Municipio de Maicao (La Paz, San Felipe). Riohacha. (MALAWAINKAT y Las Delicias), Uribia, (La Sabana, Flor del Paraiso) Mnaure (Casco Urbano Internado Indígena Aremashiain). </t>
  </si>
  <si>
    <t>Monitoreo de Vertimientos Líquidos</t>
  </si>
  <si>
    <t>Generar reportes confiables de calidad del recurso hídrico y las cargas contaminantes vertidas en La Guajira</t>
  </si>
  <si>
    <t xml:space="preserve">pH, Temperatura, Conductividad Oxígeno Disuelto, Caudal, Alcalinidad Total, Dureza Total, Solidos Suspendidos, Solidos Totales, Demanda Bioquímica de Oxigeno, DBO, pm10, Coliformes Termotolerantes, Coliformes Totales, Cloruros, Demanda Química de Oxigeno, </t>
  </si>
  <si>
    <t>ODS 1. Fin de la pobresa</t>
  </si>
  <si>
    <t>ODS 6. Agua Limpia y saneamiento</t>
  </si>
  <si>
    <t>3.3. Bosques, Biodiversidad y Servicios Ecosistémicos.</t>
  </si>
  <si>
    <t>6. Ecosistemas estratégicos continentales.</t>
  </si>
  <si>
    <t>Ejecución de Planes de Ordenación y Manejo de Cuencas (POMCAS) y Planes de Manejo de Microcuencas (PMM)</t>
  </si>
  <si>
    <t>Realización de estudio biofísico y socioeconómico para la declaratoria de áreas protegidas e inscripción en el RUNAP</t>
  </si>
  <si>
    <t>Ejecución de planes de manejo en áreas protegidas.</t>
  </si>
  <si>
    <t>Consolidar el Sinap</t>
  </si>
  <si>
    <t>Intervenciones integrales en áreas ambientales estratégicas</t>
  </si>
  <si>
    <t>Suscribir alianzas para la gestión de las áreas protegidas a nivel regional (SIRAP Caribe)</t>
  </si>
  <si>
    <t>Se realizaron seis (6) reportes mensuales a GESPROY, seis (6) a SPI y dos (2) reportes trimestrales en los formatos F17 y F18</t>
  </si>
  <si>
    <t>Se apoyo en la formulacion y gestion de dos (2) proyectos ambientales ante el Fondo de Compensacion Ambiental</t>
  </si>
  <si>
    <t>Se presentaron seis (6) informes de seguimiento, control y evaluacion de los proyectos corporativos y de inversion que se vienen ejecutando en la Corporacion.</t>
  </si>
  <si>
    <t>En este semestre no se realizo encuesta de valoracion de satisfaccion  con la gestion ambiental de la institucion, por razón de la pandemia.</t>
  </si>
  <si>
    <t>De Enero - Junio de 2020,  recopilación información para elaboración informe construcción sistemas abastecimiento en comunidades indígenas municipios Riohacha y Maicao  años del 2018 al 2020.</t>
  </si>
  <si>
    <t xml:space="preserve">Formulación Plan de Manejo Ambiental de Acuífero cuenca del río Cesar,  en proceso de licitación para contratar la consultoría.                                </t>
  </si>
  <si>
    <t>Obras infraestructura suministro agua comunidades indígena de Ceura, Kululumana, Shulema, Jisemana y Flor de la Sabana,  municipio de Maicao, en ejecución.</t>
  </si>
  <si>
    <t>Cuencas ríos Tapias y Cañas: actualmente tienen adelantadas cuatro (4) fases formulación planes de ordenamiento recurso hídrico de estas  cuencas . Sin terminar la actividad consulta Previa y Publicación final proyecto.</t>
  </si>
  <si>
    <t>Plan ordenamiento recurso hídrico corriente Lagarto – Maluisa, ejecutado  etapa I. segunda etapa está contratada</t>
  </si>
  <si>
    <t xml:space="preserve">Cuenca Río Ranchería: contrato Interadministrativo No 017 de 2017,  actualización reglamentación de esta corriente, se han presentado diferencias y controversias entre las partes, obligó a contratar un amigable componedor, contrato actualmente suspendido  </t>
  </si>
  <si>
    <t>Socialización proyectos y permisos de ocupación de cause solicitados al ANLA, otorgados</t>
  </si>
  <si>
    <t>Programa 1. Ordenamiento Ambiental Territorial</t>
  </si>
  <si>
    <t>Proyecto 1.1. Gestión del Riesgo y adaptación al Cambio Climático.</t>
  </si>
  <si>
    <t>Proyecto 1.2. Planificación, Ordenamiento e Información Ambiental Territorial</t>
  </si>
  <si>
    <t>Programa 2. Gestión Integral del Recurso Hídrico</t>
  </si>
  <si>
    <t>Proyecto 2.1.Administración de la oferta y demanda del recurso hídrico. (Superficiales y subterráneas).</t>
  </si>
  <si>
    <t>Proyecto 2.2. .  Monitoreo de la calidad del recurso hídrico.</t>
  </si>
  <si>
    <t>Programa 3. Bosques, Biodiversidad y Servicios Ecosistémicos.</t>
  </si>
  <si>
    <t>Proyecto 3.1. Ecosistemas estratégicos continentales.</t>
  </si>
  <si>
    <t>Proyecto 3.2. Ecosistemas  marinos Costeros</t>
  </si>
  <si>
    <t>Proyecto 3.2. Protección y conservación de la biodiversidad.</t>
  </si>
  <si>
    <t>Proyecto 3.3.Negocios verdes y sostenibles.</t>
  </si>
  <si>
    <t>Progrma 4. Gestión Ambiental Sectorial y Urbana</t>
  </si>
  <si>
    <t xml:space="preserve">Proyecto 4.1.Gestión Ambiental Urbana </t>
  </si>
  <si>
    <t>Proyecto 4.2. Gestión Ambiental Sectorial</t>
  </si>
  <si>
    <t>Programa 5 EDUCACIÓN AMBIENTAL</t>
  </si>
  <si>
    <t>Proyecto 5.1. Cultura Ambiental</t>
  </si>
  <si>
    <t xml:space="preserve">Proyecto 5.2. Participación Comunitaria </t>
  </si>
  <si>
    <t>Programa 6 CALIDAD AMBIENTAL</t>
  </si>
  <si>
    <t xml:space="preserve">Proyecto 6.1. Calidad del aire </t>
  </si>
  <si>
    <t>Proyecto 6.2. Monitoreo y evaluación de la calidad de los recursos naturales y la biodiversidad</t>
  </si>
  <si>
    <t>Gran Kayushi (Matua)</t>
  </si>
  <si>
    <t>Continental</t>
  </si>
  <si>
    <t>DMI</t>
  </si>
  <si>
    <t>En declaración</t>
  </si>
  <si>
    <t>Costera</t>
  </si>
  <si>
    <t>Bahia Honda, Bahia Hondita</t>
  </si>
  <si>
    <t>Marina Costera</t>
  </si>
  <si>
    <t>Caracolí</t>
  </si>
  <si>
    <t>BST</t>
  </si>
  <si>
    <t>Serranía de perijá</t>
  </si>
  <si>
    <t>En aprestamiento</t>
  </si>
  <si>
    <t>Distrito Conservación de Suelos</t>
  </si>
  <si>
    <t>en preparación</t>
  </si>
  <si>
    <t>Implementación de Pagos por Servicios Ambientales a través de BanCO2</t>
  </si>
  <si>
    <t>Restauración pasiva</t>
  </si>
  <si>
    <t>7. Ecosistemas marino costeros.</t>
  </si>
  <si>
    <t xml:space="preserve">Participación en la Formulación del POMIUAC en el marco de la Unidad Ambiental Costera correspondiente a su jurisdicción </t>
  </si>
  <si>
    <t>Diagnóstico y Zonificación de los Manglares.</t>
  </si>
  <si>
    <t>Declaratoria e inscripción en el RUNAP del DRMI de Bahía Honda y Bahía Hondita, formulación y adopción del Plan de Manejo</t>
  </si>
  <si>
    <t>Rehabilitación de manglares</t>
  </si>
  <si>
    <t>Manejo de ecosistemas marinos y costeros.</t>
  </si>
  <si>
    <t>Zonificación de ecosistemas de playa</t>
  </si>
  <si>
    <t>Desarrollo de medidas de adaptación de ecosistemas para la protección costera en un clima cambiante</t>
  </si>
  <si>
    <t>Construcción de obras de protección en la línea de costa como medida de mitigación contra la erosión costera</t>
  </si>
  <si>
    <t>Ejecución de acciones de Programas de Conservación y/o Planes de Acción de especies amenazadas de fauna marino-costeras y de recursos hidrobiológicos</t>
  </si>
  <si>
    <t>Ejecución de acciones del Plan de Manejo de la especie invasora Pez León,  y de Medidas de Manejo del Camarón jumbo</t>
  </si>
  <si>
    <t>Iniciativas de carbono azul para el uso sostenible de los manglares</t>
  </si>
  <si>
    <t xml:space="preserve">Fortalecimiento del desempeño ambiental de los sectores productivos. </t>
  </si>
  <si>
    <t>8. Protección y conservación de la biodiversidad</t>
  </si>
  <si>
    <t xml:space="preserve">Ejecución de planes de manejo de especies invasoras de recursos hidrobiológicos. </t>
  </si>
  <si>
    <t xml:space="preserve">Ajuste y adopción del Plan General de Ordenación Forestal </t>
  </si>
  <si>
    <t>Implementación del Plan General de Ordenación Forestal adoptado.</t>
  </si>
  <si>
    <t>Realizar monitoreos de cobertura de ecosisitemas estrategicos (bosque humedo y bosque seco)</t>
  </si>
  <si>
    <t xml:space="preserve">Realizar monitoreo de la biodiversidad en la jurisdicción </t>
  </si>
  <si>
    <t>Restauración, rehabilitación y reforestación de ecosistemas. (2.962 Has).</t>
  </si>
  <si>
    <t>Realizar  acciones de restauración de suelos degradados</t>
  </si>
  <si>
    <t>implementar herramientas de manejo de paisaje (sistemas silvipastoriles y agroforestales)</t>
  </si>
  <si>
    <t>Formulación  del proyecto "Cuantificación los servicios de regulación en almacenamiento de carbono, generación de microclima y ciclaje de nutrientes en sistemas agroforestales del departamento"</t>
  </si>
  <si>
    <t>9. Negocios verdes y sostenibles.</t>
  </si>
  <si>
    <t>Formular el Plan Departamental de Negocios verdes</t>
  </si>
  <si>
    <t>Implementación de estrategias de marketing territorial para el apoyo a los negocios verdes</t>
  </si>
  <si>
    <t>Conformación de ventanillas/Nodo de negocios verdes o realización de alianzas o acuerdos con otras instituciones para su implementación.</t>
  </si>
  <si>
    <t>Fortalecimiento a unidades productivas a través de PSA o incentivos a la conservación</t>
  </si>
  <si>
    <t>Identificación y verificación de nuevos negocios verdes</t>
  </si>
  <si>
    <t>3.4. Gestión Ambiental Sectorial y Urbana</t>
  </si>
  <si>
    <t>10. Gestión Ambiental Urbana</t>
  </si>
  <si>
    <t>Formulación e implementación de acuerdos locales con actores sociales para la conservación de la biodiversidad de ecosistemas, hábitats o entornos naturales urbanos representados como un sistema socioecológico</t>
  </si>
  <si>
    <t>Asistencia técnica a municipios para la formulación de estrategias para el incremento de la superficie de área verde por habitante</t>
  </si>
  <si>
    <t>Mejorar la  cultura en la generación y reporte de información ambiental urbana por parte de los municipios para evaluar la sostenibilidad ambiental del área urbana.</t>
  </si>
  <si>
    <t>Asistencia técnica a municipios  para adelantar el proceso de identificación de la estructura ecológica urbana.</t>
  </si>
  <si>
    <t>Asistencia técnica a recicladores de oficio y empresas prestadoras del servicio público de aseo para el aprovechamiento de residuos orgánicos e inorgánicos (en especial, plásticos y residuos de envases y empaques).</t>
  </si>
  <si>
    <t>Formular e implementar estrategias de Educación y Participación para la gestión adecuada de sustancias agotadoras de la capa de ozono en el sector agroindustrial</t>
  </si>
  <si>
    <t>Fomento del aprovechamiento, reciclaje y tratamiento  de residuos sólidos en los sectores residencial, institucional y comercial de bienes y servicios.</t>
  </si>
  <si>
    <t>Promover la formalización y fortalecimiento de grupos de recicladores de oficio.</t>
  </si>
  <si>
    <t>Asistencia técnica para la implementación de proyectos para el aprovechamiento de residuos orgánicos.</t>
  </si>
  <si>
    <t>Hacer más efectivo  el control a las infracciones realizadas por manejo inadecuado de residuos sólidos en el espacio público.</t>
  </si>
  <si>
    <t>Mejoramiento de la calidad de agua en corrientes superficiales urbanas</t>
  </si>
  <si>
    <t>Socializar el programa de compras públicas sostenibles promoviendo su implementación en las entidades públicas de la jurisdicción de la Corporación.</t>
  </si>
  <si>
    <t xml:space="preserve">Mejorar el manejo y disposición de residuos de posconsumo y RAEE en el departamento de La Guajira. </t>
  </si>
  <si>
    <t>Desarrollar estrategias de formación y sensibilización para promover la apropiación e implementación efectiva de la Política Nacional para la gestión integral de RAEE y el Programa de Posconsumo</t>
  </si>
  <si>
    <t xml:space="preserve">Realizar diagnóstico para evaluar la pertinencia y oportunidades de involucramiento del sector informal en la cadena de gestión de los Residuos de Aparatos Eléctricos y Electrónicos (RAEE). </t>
  </si>
  <si>
    <t>Jornadas de arborización  urbana y periurbano con especies exoticas y nativas arbustivas mediante la educación y participación ciudadana para su mantenimiento en el espacio público</t>
  </si>
  <si>
    <t>Gestión de los recursos naturales renovables y los problemas ambientales urbanos y sus efectos en la región o regiones vecinas</t>
  </si>
  <si>
    <t>11- Gestión Ambiental Sectorial</t>
  </si>
  <si>
    <t>Implementación de estrategias de sensibilización para la prevención, control y manejo de incendios forestales  en los sectores agroindustrial y turismo</t>
  </si>
  <si>
    <t>Desarrollar procesos de capacitación sobre ahorro y uso eficiente de agua y energía,  dirigidos al sector turismo.</t>
  </si>
  <si>
    <t>Implementar estrategias para fomentar la Gobernanza y la Cultura del Agua en el sector agroindustrial,  involucrando a todos los actores del agua.</t>
  </si>
  <si>
    <t>Implementar estrategias para controlar la deforestación, conservar los ecosistemas y prevenir su degradación por parte del sector agroindustrial</t>
  </si>
  <si>
    <t>Asesorar al sector agroindustrial, turismo y de la minería en la implementación de buenas prácticas ambientales y  de producción y consumo sostenible.</t>
  </si>
  <si>
    <t>Elaboración de guías de manejo ambiental en la minería de subsistencia y asesoría para su implementación.</t>
  </si>
  <si>
    <t xml:space="preserve">Ampliar conocimientos  en la aplicación de las Normas Técnicas de Sostenibilidad en el sector turismo, para la protección y conservación de los sitios naturales. </t>
  </si>
  <si>
    <t>Establecer acuerdos con el sector turismo y manufacturero para promover la transformación hacia la economía circular, a través del aprovechamiento  local de plásticos y la gestión de residuos de envases y empaques, principalmente en municipios costeros.</t>
  </si>
  <si>
    <t xml:space="preserve">Establecer acuerdos con el sector agroindustrial, para la gestión integral de los residuos de posconsumo </t>
  </si>
  <si>
    <t>Diseñar e implementar estrategias para la formación y sensibilización ambiental en comunidades costeras,  que contribuyan al adecuado uso de los ecosistemas marinos.</t>
  </si>
  <si>
    <t xml:space="preserve">Acompañamiento en la reconversión hacia sistemas sostenibles de producción. </t>
  </si>
  <si>
    <t>4.5. Educación Ambiental</t>
  </si>
  <si>
    <t>Universalización y resignificación de los PRAE y los PRAU</t>
  </si>
  <si>
    <t>Formación de Formadores en educación ambiental,</t>
  </si>
  <si>
    <t>Arreglo y Fortalecimiento institucionales para la formulación e   institucionalización de los PRAE</t>
  </si>
  <si>
    <t>Formación ambiental en  Economía circular, Recurso hídrico,  Biodiversidad y áreas protegidas, Ordenamiento territorial y ambiental</t>
  </si>
  <si>
    <t xml:space="preserve">Diseñar y ejecutar Estrategia de educación, formación y sensibilización para adaptación y mitigación del cambio climático </t>
  </si>
  <si>
    <t>Diseñar y ejecutar Estrategia de Educación Ambiental para apoyar la implementación de la Estrategia de Entornos Saludables, EES,  enfocada a los entornos hogar y escuelas.</t>
  </si>
  <si>
    <t xml:space="preserve">Servicio social ambiental en instituciones educativas </t>
  </si>
  <si>
    <t>Desarrollar  procesos de investigación sobre educación ambiental</t>
  </si>
  <si>
    <t>Alianza estratégica con la Gobernación de La Guajira para la  formulación y ejecucion de la política departamental de educación ambiental (Plan decenal departamental de Educación Ambiental)</t>
  </si>
  <si>
    <t xml:space="preserve">Formación en educación y gestión ambiental a los miembros de los  CIDEA   </t>
  </si>
  <si>
    <t>Fortalecimiento de los Comités técnicos interinstitucionales de Educación Ambiental-CIDEA municipales  con el objetivo de promover la construcción interinstitucional de apuestas de formación ambiental en los territorios</t>
  </si>
  <si>
    <t>Generar Espacios de intercambio de experiencias en los municipios y  entre  los CIDEA Departamental y municipales.</t>
  </si>
  <si>
    <t xml:space="preserve">Generar Espacios de intercambio para la presentación de investigaciones y acciones ambientales realizadas en instituciones educativas y universidades, en el marco de PRAE y  PRAU .  
</t>
  </si>
  <si>
    <t>Ejecución de planes de manejo de especies amenazadas de fauna silvestre, recursos forestal y de recursos hidrobiológicos.</t>
  </si>
  <si>
    <t xml:space="preserve">Realizar talleres de sensibilización sobre la conservación del bosque seco </t>
  </si>
  <si>
    <t>has</t>
  </si>
  <si>
    <t>Ha</t>
  </si>
  <si>
    <t>Identificar, formular y ejecutar proyectos Ciudadanos de Educación Ambiental (PROCEDA)</t>
  </si>
  <si>
    <t>Diseñar y desarrollar procesos de Formación ambiental y sensibilización dirigidos a diferentes grupos poblacionales para la gestión y transformación de conflictos socioambientales</t>
  </si>
  <si>
    <t>Desarrollar y articular procesos de  formación ambiental  con estrategas de educación ambiental  de la Fuerza pública, en coordinación con la subdirección de autoridad ambiental</t>
  </si>
  <si>
    <t xml:space="preserve">Fortalecer procesos de promotoría ambiental, orientando  y articulando la conformación y ratificación de grupos de voluntariados (Red Jóvenes de Ambiente) en acciones de educación ambiental y participación ciudadana </t>
  </si>
  <si>
    <t>Formular e implementar  estrategia de comunicación en materia de educación ambiental</t>
  </si>
  <si>
    <t>Formular y ejecutar estrategia para desarrollar  el enfoque diferencial etario y de   género en los programas, procesos y acciones definidas para la implementación de la educación ambiental en su jurisdicción.</t>
  </si>
  <si>
    <t>Formular y ejecutar estrategia para desarrollar  el enfoque diferencial étnico en los programas, procesos y acciones definidas para la implementación de la educación ambiental en su jurisdicción,  dirigido a grupos indígenas y afrodescendientes</t>
  </si>
  <si>
    <t>Desarrollo de estrategias de gestión ambiental participativa con comunidades y minorías étnicas</t>
  </si>
  <si>
    <t>Formulación e implementación de una estrategia pedagógica para la protección y conservación del ambiente desde la cosmovisión de las comunidades indígenas y negras.</t>
  </si>
  <si>
    <t>Focalizar los programas de educación ambiental sobre las necesidades identificadas por la comunidad Wayuu.</t>
  </si>
  <si>
    <t>Focalizar un programa de educación para la gestión del recurso hídrico y  el manejo ambiental responsable de residuos en la comunidad Wayuu.</t>
  </si>
  <si>
    <t xml:space="preserve"> Acciones relacionadas con la Educación Ambiental</t>
  </si>
  <si>
    <t>Programa 6. Autoridad Ambiental</t>
  </si>
  <si>
    <t>Realizar la Evaluación , el Control y el Monitoreo ambiental de los recursos naturales en el departamento de La Guajira</t>
  </si>
  <si>
    <t>Consolidar la gobernanza forestal en el departamento de  La Guajira.</t>
  </si>
  <si>
    <t>Realizar seguimiento Ambiental a licencias, permisos y autorizaciones  otorgadas por Corpoguajira</t>
  </si>
  <si>
    <t>Trámite de Licencias, Permisos y Autorizaciones ambientales</t>
  </si>
  <si>
    <t># de Días</t>
  </si>
  <si>
    <t>Tramitar los Procesos Sancionatorios</t>
  </si>
  <si>
    <t>15. Calidad del Aire</t>
  </si>
  <si>
    <t>Fortalecimiento del sistema de vigilancia de la calidad del aire mediante el control y monitoreo de emisiones de fuentes móviles</t>
  </si>
  <si>
    <t xml:space="preserve">Monitoreo de la calidad del aire </t>
  </si>
  <si>
    <t xml:space="preserve">Fortalecer  sistemas de información ambiental - Información cuantitativa y cualitativa sobre acciones de educación ambiental y gestión ambiental sectorial urbana, consolidada, espacializada y sistematizada </t>
  </si>
  <si>
    <t>Fortalecer  sistemas de información ambiental - Bibliotecas municipales o institucionales  fortalecidas con información  ambiental</t>
  </si>
  <si>
    <t>Fortalecer  sistemas de información ambiental - Link de educación ambiental en página de Corpoguajira</t>
  </si>
  <si>
    <t>CORPORACIÓN AUTÓMA REGIONAL DE LA GUAJIRA</t>
  </si>
  <si>
    <t>RECURSOS VIGENCIA :  2020</t>
  </si>
  <si>
    <t>SOBRETASA AMBIENTAL DE LOS GRAVAMENES A LA PROPIEDAD INMUEBLE</t>
  </si>
  <si>
    <t>TRANSFERENCIAS DEL SECTOR ELECTRICO</t>
  </si>
  <si>
    <t>TASAS RETRIBUTIVAS Y COPENSATORIAS VIGENCIA ACTUAL</t>
  </si>
  <si>
    <t>TASAS RETRIBUTIVAS Y COMPENSATORIAS VIGENCIAS ANTERIORES</t>
  </si>
  <si>
    <t>TASAS POR UTILIZACIÓN DE AGUAS VIGENCIA ACTUAL</t>
  </si>
  <si>
    <t>TASAS POR UTILIZACIÓN DE AGUAS VIGENCIAS ANTERIORES</t>
  </si>
  <si>
    <t>DERECHOS LICENCIAS O PERMISOS</t>
  </si>
  <si>
    <t>SEGUIMIENTO A LICENCIAS Y TRÁMITES AMBIENTALES VIGENCIA ACTUAL</t>
  </si>
  <si>
    <t>SEGUIMIENTO A LICENCIAS Y TRÁMITES AMBIENTALES VIGENCIAS ANTERIORES</t>
  </si>
  <si>
    <t>TASA APROVECHAMIENTO FORESTAL</t>
  </si>
  <si>
    <t>MOVILIZACIÓN MATERIAL VEGETAL</t>
  </si>
  <si>
    <t>MULTAS POR INFRACCIONES AMBIENTALES VIGENCIA ACTUAL</t>
  </si>
  <si>
    <t>MULTAS POR INFRACCIONES AMBIENTALES VIGENCIAS ANTERIORES</t>
  </si>
  <si>
    <t>INTERESES DE MORA TASAS RETRIBUTIVAS</t>
  </si>
  <si>
    <t>INTERESES DE MORA TASAS POR UTILIZACIÓN DE AGUAS</t>
  </si>
  <si>
    <t>INTERESES DE MORA SEGUIMIENTO A LICENCIAS</t>
  </si>
  <si>
    <t>APN FUNCIONAMIENTO</t>
  </si>
  <si>
    <t>F.C.A. INVERSION</t>
  </si>
  <si>
    <t xml:space="preserve">RENDIMIENTOS FINANCIEROS TRANSFERENCIAS DEL SECTOR ELÉCTRICO </t>
  </si>
  <si>
    <t>RENDIMIENTOS FINANCIEROS TASAS RETRIBUTIVAS Y COMPENSATORIAS</t>
  </si>
  <si>
    <t>RENDIMIENTOS FINANCIEROS SOBRETASA AMBIENTAL</t>
  </si>
  <si>
    <t>RENDIMIENTOS FINANCIEROS TASAS POR UTILIZACIÓN DE AGUAS</t>
  </si>
  <si>
    <t xml:space="preserve">RENDIMIENTOS FINANCIEROS MOV, LICENCIAS, PERMISOS, MULTAS, MONITOREO Y OTROS </t>
  </si>
  <si>
    <t>RENDIMIENTOS FINANCIEROS TASA APROVECHAMIENTO FORESTAL</t>
  </si>
  <si>
    <t>Compensación del Carbón</t>
  </si>
  <si>
    <t>Transferencias del Sector Eléctrico</t>
  </si>
  <si>
    <t>Vertimiento a las Fuentes H¿dricas</t>
  </si>
  <si>
    <t>Seguimiento</t>
  </si>
  <si>
    <t>Porcentaje Ambiental (Propiedad Inmueble)</t>
  </si>
  <si>
    <t>Utilización  del Recurso Hídrico</t>
  </si>
  <si>
    <t>Movilización licencia permiso multas y monitoreo</t>
  </si>
  <si>
    <t>Tasa Aprovechamiento Forestal</t>
  </si>
  <si>
    <t>Recuperacion Incapacidades y otros</t>
  </si>
  <si>
    <t>REINTEGROS Y OTROS RECURSOS NO APROPIADOS</t>
  </si>
  <si>
    <t>Aportes de la Nación para GASTOS POR TRIBUTOS, MULTAS, SANCIONES E INTERESES DE MORA</t>
  </si>
  <si>
    <t>Menores Ejecuciones en Seguimiento</t>
  </si>
  <si>
    <t>Menores Ejecuciones en Compensación del Carbón regimen anterior</t>
  </si>
  <si>
    <t>14. Evaluación, Seguimiento, Monitoreo y Control de la calidad de los recursos naturales y la biodiversidad.</t>
  </si>
  <si>
    <t>ok</t>
  </si>
  <si>
    <t xml:space="preserve">Se adelantan acciones para finalizar el proceso de consulta previa de 3 POMCAS (Tapias, Camarones y Ancho) con 4 pueblos de la SNSM, se adelantará Formulación de  proyectos (Alto Cesar y Palomino) para buscar fuentes de financiación. </t>
  </si>
  <si>
    <t xml:space="preserve">Informe de Seguimiento mensual a la ejecución de los POMCAS, PMA y PMM formulados y Planes de manejo ambiental de áreas Protegidas, con base en la información suministrada </t>
  </si>
  <si>
    <t>Cartografía temática de proyectos y acciones como aporte al SIG, elaboración de conceptos, informes y salidas graficas de las solicitudes internas y externas.</t>
  </si>
  <si>
    <t>Cumplida Plan de Acción 2016 2019</t>
  </si>
  <si>
    <t>Se han adenlado reuniones con ANT acotamiento Rondas Hidricas en ríos Ranchería y Cesar en los municipios PDET, San Juan del Cesar y Fonseca</t>
  </si>
  <si>
    <t xml:space="preserve">Mantener operativo el Sistema de Alerta Temprana (Entrega de Información a los CMGRD y CDGRD, mapas de puntos calientes y archivos con Coordenadas, formulación de plan de contingencia). </t>
  </si>
  <si>
    <t>ODS 17. Alianzas para logras los objetivos</t>
  </si>
  <si>
    <t>Pendiente reunión Corpoguajira, ADR y municipio de Maicao</t>
  </si>
  <si>
    <t xml:space="preserve">11 molinos de viento reparados 
28 limpiezas de pozos realizados
</t>
  </si>
  <si>
    <t>De Enero - Junio 2020,  recopilación información para alimentar inventario soluciones de agua  implementados por CORPOGUAJIRA, durante los últimos años</t>
  </si>
  <si>
    <t>39 fuentes puntuales de vertimiento de aguas residuales cuentan con cobro de la tasa retributiva.</t>
  </si>
  <si>
    <t>Plan de Monitoreo permanente del estado de la calidad y cantidad del agua superficial y subterránea en las comunidades wayuu. Pendiente finnciación</t>
  </si>
  <si>
    <t xml:space="preserve">Cuenca río Tapias. restauración pasiva de 156,252 Hectáreas </t>
  </si>
  <si>
    <t xml:space="preserve">Cuenca río Ranchería. restauración pasiva de 173,757 Hectáreas </t>
  </si>
  <si>
    <t>Restauración pasiva de 330 Has en las cuencas de los ríos Tapias y Ranchería</t>
  </si>
  <si>
    <t>Procesos de declaratoria de la ampliación del DMI Serranía del Perijá y el Distrito de Conservación de Suelos Serranía de Perijá</t>
  </si>
  <si>
    <t xml:space="preserve">Culminaron avalúos comerciales. Estructuración estudios previos adquisición de 12 predios, equivalentes a 1.045 hectáreas en el PNR Cerro Pintao, como aporte al Saneamiento predial del área protegida.
</t>
  </si>
  <si>
    <t>Estructuración propuesta de convenio, revisión por parte de las áreas jurídicas de las partes,  expedición de CDP. Se suscribió el convenio por las partes.</t>
  </si>
  <si>
    <t>Se remitió a Gobernación de La Guajira propuesta ordenanza para conformación Sistema Departamental de Áreas Protegidas, pendiente aprobación por parte de Asamblea Departamental. Se han realizado reuniones de articulación institucional para conformación Sistema Local Áreas protegidas de Uribia.</t>
  </si>
  <si>
    <t>6 especies de importancia para el departamento y que tienen programas de conservación, tales como: Jaguar, Guacamaya verde, Morrocoy, Cardenal guajiro, Marimonda y Abejas nativas.</t>
  </si>
  <si>
    <t>Abejas y Caracol Aricano</t>
  </si>
  <si>
    <t>27.710 árboles para soportar jornadas de restauración, reforestación y/o arborización en municipios del Departamento.</t>
  </si>
  <si>
    <t>informe de monitoreo de cobertura en el Departamento de La Guajira, emitiendo el informe trimestral de enero a marzo de 2020</t>
  </si>
  <si>
    <t>3 sesiones de trabajo en el marco del proyecto: “Desarrollo de un aplicativo multiusuario con tecnología SMART para el monitoreo de la biodiversidad que contribuya al análisis de integridad y efectividad del manejo de las áreas protegidas del SINAP</t>
  </si>
  <si>
    <t>5 talleres de sensibilización sobre la conservación del bosque seco en la cuenca del río Tapias, en el sector de Juan y Medio, en las comunidades de Tigreras-Choles; Pelechúa-Comejenes- Puente Bomba, Cascajalito-Matitas-Las Casitas y El Totumo.</t>
  </si>
  <si>
    <t>Cuencas ríos Tapias, Cesar y Ranchería</t>
  </si>
  <si>
    <t>Socialización virtual metodología formulación planes realizada MADS a las ventanillas de negocios verdes.</t>
  </si>
  <si>
    <t>Socialización virtual de la estrategia de marketing territorial realizada por MADS.</t>
  </si>
  <si>
    <t>12 familias RFP Montes de Oca, municipio de Maicao (veredas Colombia Libre, Los Paraujanos y La Chingolita), PSA -BanCO2, 130 hectáreas en conservación</t>
  </si>
  <si>
    <t>9 iniciativas productivas para ser verificadas con el apoyo de Unión Europea.</t>
  </si>
  <si>
    <t>Socialización estrategia la campaña La Guajira Siembra vida a funcionarios de Alcaldías Municipales de Maicao y La Jagua del Pilar.</t>
  </si>
  <si>
    <t>Identificar y gestionar la estructura ecológica urbana</t>
  </si>
  <si>
    <t>Reunión en La Jagua del Pilar, concertar asesoría técnica para adelantar proceso identificación de EEP urbana.</t>
  </si>
  <si>
    <t>asistencia técnica a recuperadores ambientales con objeto de definir estrategias y concertar actividades a ejecutar en corregimiento La Majayura para el aprovechamiento de residuos inorgánicos y orgánicos como estrategia de cero residuos</t>
  </si>
  <si>
    <t xml:space="preserve">Capacitación a recuperadores ambientales del Corregimiento de Mongui-de Riohacha y El Molino sobre Decreto 596 /2016, </t>
  </si>
  <si>
    <t xml:space="preserve">Estrategia Educación, Participación y Cultura Ambiental,  fomentar la gobernanza y cultura del agua en sector agroindustrial </t>
  </si>
  <si>
    <t>Estrategia para conservar ecosistemas estratégicos presentes en municipios focalizados y contribuir a prevenir su degradación.</t>
  </si>
  <si>
    <t>Currículo para Capacitar a prestadores de servicio Turístico del Departamento de La Guajira</t>
  </si>
  <si>
    <t>11 talleres sensibilización Prevención incendios forestales, delitos ambientales y ahorro y uso eficiente del agua</t>
  </si>
  <si>
    <t>Agroindustrial y Turismo</t>
  </si>
  <si>
    <t>Turismo</t>
  </si>
  <si>
    <t xml:space="preserve">Agroindustrial </t>
  </si>
  <si>
    <t>Manufacturero y Turismo</t>
  </si>
  <si>
    <t>Acuerdo # 003 20 05 2020</t>
  </si>
  <si>
    <t>Programa 1. Prdenamiento Ambiental Territorial. Proyecto No 1.1.Planificación, Ordenamiento e Información Ambiental Territorial (1)</t>
  </si>
  <si>
    <t>Proyecto 4.1.Cultura Ambiental (12)</t>
  </si>
  <si>
    <t>Proyecto 4.2. Participación Comunitaria (13)</t>
  </si>
  <si>
    <t>Programa 1. Educación Ambiental.  Proyecto 4.1.Cultura Ambiental (12); Proyecto 4.2. Participación Comunitaria (13)</t>
  </si>
  <si>
    <t>Cultura Ambiental</t>
  </si>
  <si>
    <t>Participación Comunitaria</t>
  </si>
  <si>
    <t>Con UniGuajira evaluar esta formación y avanzar en un acuerdo para la formalización de estas capacitaciones</t>
  </si>
  <si>
    <t>Reunión presencial con docentes de Manaure donde personal educación ambiental de Corpoguajira expuso lineamientos de PRAE y ofreció formalmente apoyo de la Asunción temporal y Corpoguajira a instituciones educativas</t>
  </si>
  <si>
    <t xml:space="preserve">Capacitación sobre uso eficiente y ahorro del agua en Buenavista – Mayapo, Manaure. </t>
  </si>
  <si>
    <t xml:space="preserve">Acuerdo con la gobernación de La Guajira para la formulación y adopción de la política departamental de educación ambiental (plan decenal), </t>
  </si>
  <si>
    <t>Capacitación online a miembros CIDEA de Barrancas, Hato Nuevo, El Molino, Urumita, La Jagua del Pilar, sobre la identificación y caracterización del contexto municipal.</t>
  </si>
  <si>
    <t>Guía para la formulación y seguimiento de los Proceda</t>
  </si>
  <si>
    <t xml:space="preserve">identificación conflictos socioambientales, y preparación de ciclo de formación basados en lineamientos del MADS. </t>
  </si>
  <si>
    <t>Propuesta técnica para articular acciones de educación ambiental con burbuja ambienta y Policía Nacional, que proporcionan carácter formativo a fuerza pública desde la Autoridad Ambiental.</t>
  </si>
  <si>
    <t>Asambleas municipales y la formalización de los nodos de Riohacha, Maicao y Albania, y se formularon planes de acción anual</t>
  </si>
  <si>
    <t xml:space="preserve">Bases de datos excel: Proceda, Prae y Cidea. Base de datos instituciones educativas. </t>
  </si>
  <si>
    <t>Reuniones virtuales con funcionarios de La Jagua del Pilar, Biblioteca de I.E. Evaristo Acosta De Luque del Corregimiento de Mongui - municipio de Riohacha, Coordinación de Bibliotecas Públicas de La Vereda Montelara corregimiento de La Majayura, Coordinación de la Red de Bibliotecas Públicas de Maicao</t>
  </si>
  <si>
    <t>Jornada capacitación sobre VirtualPro fortaleciendo estrategia de difusión de Base de Datos adquirida por Corpoguajira para desarrollar labor misional de cultura y educación ambiental.</t>
  </si>
  <si>
    <t>Se han realizado 3 reuniones don el MADS en el marco de la Gobernanza forestal y Sentencia 302.</t>
  </si>
  <si>
    <t xml:space="preserve">actualizadas las bases de datos de Vital, SNIF </t>
  </si>
  <si>
    <t>Programa 6. Autoridad Ambiental. Proyecto 6.1. Evaluación, Seguimiento, Monitoreo y Control de la calidad de los recursos naturales y la biodiversidad. (14)</t>
  </si>
  <si>
    <t>Acuerdo # 003 del 20 de Mayo de 2020</t>
  </si>
  <si>
    <t>Relleno sanitarios</t>
  </si>
  <si>
    <t>Riego</t>
  </si>
  <si>
    <t>Servicios</t>
  </si>
  <si>
    <t>Obras civiles</t>
  </si>
  <si>
    <t>Energias Renovables</t>
  </si>
  <si>
    <t>Proyecto 1.3. Banco de Proyectos</t>
  </si>
  <si>
    <t>Prevista para el segundo semestre.</t>
  </si>
  <si>
    <t>Realización de capacitaciones, difusión de conocimientos en gestión del riesgo, a CMGRD, CDGRD, sectores productivos y la comunidad en general.</t>
  </si>
  <si>
    <t xml:space="preserve">Salidas de campo </t>
  </si>
  <si>
    <t>Saneamiento predial del área protegida.</t>
  </si>
  <si>
    <t>Cerro Pintao</t>
  </si>
  <si>
    <t>PNR</t>
  </si>
  <si>
    <t>Conformación del SIDAP y SILAP La Guajira</t>
  </si>
  <si>
    <t>Restauración pasiva de 590,76 Hectáreas en las cuencas de los ríos Tapias, Cesar y Ranchería, a través de 196,92 Km de aislamiento. Implementación de Pagos por Servicios Ambientales a través de BanCO2</t>
  </si>
  <si>
    <t>Base de datos de negocios de transformación de madera y el libro de operaciones.</t>
  </si>
  <si>
    <t>TLA. Tiempo efectivo de duración del tramite de otorgamiento de concesiónes de agua (# de días)</t>
  </si>
  <si>
    <t>SVCA CORPOGUAJIRA</t>
  </si>
  <si>
    <t>Hatonuevo</t>
  </si>
  <si>
    <t>Barrancas</t>
  </si>
  <si>
    <t>Pacharoca</t>
  </si>
  <si>
    <t>Albania</t>
  </si>
  <si>
    <t>Los Remedios</t>
  </si>
  <si>
    <t>Cuestecitas</t>
  </si>
  <si>
    <t>Provincial</t>
  </si>
  <si>
    <t>Papayal</t>
  </si>
  <si>
    <t>Conejo</t>
  </si>
  <si>
    <t>Nuevo Espinal</t>
  </si>
  <si>
    <t>Barrancas Urbana</t>
  </si>
  <si>
    <t>Fonseca</t>
  </si>
  <si>
    <t>Asesoría técnica del MADS para el diseño de la estrategia de EESS, y se han adelantado conversaciones con El Cerrejón para apoyar acciones orientadas para esta estrategia.</t>
  </si>
  <si>
    <t>Programa de apoyo para la implementación de este instrumento de control, dando cumplimiento al Art.3 de la Ley 1466 de 2011</t>
  </si>
  <si>
    <t>Por razones de pandemia no se han podido socializar los instrumentos de planificación</t>
  </si>
  <si>
    <t>Abeja</t>
  </si>
  <si>
    <t>Fauna</t>
  </si>
  <si>
    <t>Caracol Africano</t>
  </si>
  <si>
    <t>Jaguar</t>
  </si>
  <si>
    <t>Morrocoy</t>
  </si>
  <si>
    <t>Guacamaya Verde</t>
  </si>
  <si>
    <t>Cardenal Guajiro</t>
  </si>
  <si>
    <t>Marimonda</t>
  </si>
  <si>
    <t>Abejas Nativas</t>
  </si>
  <si>
    <t xml:space="preserve">Actualización portafolio emergencia COVID-19 de negocios verdes de La Guajira.
Fomento a participación de negocios verdes del Departamento en capacitaciones y espacios virtuales para su fortalecimiento.
</t>
  </si>
  <si>
    <t>Reunión Municipio de Maicao,  asesoría técnica en Identificación, compilación y Análisis de  ICAU.</t>
  </si>
  <si>
    <t xml:space="preserve">43 PQRSD de 65
15 Solicitud de información de 20 solicitadas
</t>
  </si>
  <si>
    <t>4 programas de 11.</t>
  </si>
  <si>
    <t>7 planes de 13 vigentes</t>
  </si>
  <si>
    <t>5 PGIRS de 15</t>
  </si>
  <si>
    <t>19 de 502 Proceso Sancionatorios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</si>
</sst>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_(* \(#,##0.00\);_(* &quot;-&quot;??_);_(@_)"/>
    <numFmt numFmtId="164" formatCode="_-* #,##0_-;\-* #,##0_-;_-* &quot;-&quot;_-;_-@_-"/>
    <numFmt numFmtId="165" formatCode="_-&quot;$&quot;* #,##0.00_-;\-&quot;$&quot;* #,##0.00_-;_-&quot;$&quot;* &quot;-&quot;??_-;_-@_-"/>
    <numFmt numFmtId="166" formatCode="_-* #,##0.00_-;\-* #,##0.00_-;_-* &quot;-&quot;??_-;_-@_-"/>
    <numFmt numFmtId="167" formatCode="0.0"/>
    <numFmt numFmtId="168" formatCode="_-* #,##0_-;\-* #,##0_-;_-* &quot;-&quot;??_-;_-@_-"/>
    <numFmt numFmtId="169" formatCode="_(* #,##0_);_(* \(#,##0\);_(* &quot;-&quot;??_);_(@_)"/>
    <numFmt numFmtId="170" formatCode="_(* #,##0.000_);_(* \(#,##0.000\);_(* &quot;-&quot;???_);_(@_)"/>
    <numFmt numFmtId="171" formatCode="_(* #,##0.000_);_(* \(#,##0.000\);_(* &quot;-&quot;??_);_(@_)"/>
    <numFmt numFmtId="172" formatCode="0.0%"/>
    <numFmt numFmtId="173" formatCode="0.000%"/>
    <numFmt numFmtId="174" formatCode="0.0000%"/>
  </numFmts>
  <fonts count="89">
    <font>
      <sz val="11"/>
      <color theme="1"/>
      <name val="Calibri"/>
      <family val="2"/>
      <scheme val="minor"/>
    </font>
    <font>
      <sz val="11"/>
      <color rgb="FF006100"/>
      <name val="Calibri"/>
      <family val="2"/>
      <scheme val="minor"/>
    </font>
    <font>
      <b/>
      <sz val="11"/>
      <color rgb="FF000000"/>
      <name val="Calibri"/>
      <family val="2"/>
      <scheme val="minor"/>
    </font>
    <font>
      <b/>
      <sz val="9"/>
      <color rgb="FF000000"/>
      <name val="Calibri"/>
      <family val="2"/>
      <scheme val="minor"/>
    </font>
    <font>
      <sz val="9"/>
      <color rgb="FF000000"/>
      <name val="Calibri"/>
      <family val="2"/>
      <scheme val="minor"/>
    </font>
    <font>
      <b/>
      <i/>
      <sz val="9"/>
      <color rgb="FF000000"/>
      <name val="Calibri"/>
      <family val="2"/>
      <scheme val="minor"/>
    </font>
    <font>
      <i/>
      <sz val="9"/>
      <color rgb="FF000000"/>
      <name val="Calibri"/>
      <family val="2"/>
      <scheme val="minor"/>
    </font>
    <font>
      <sz val="9"/>
      <color theme="1"/>
      <name val="Calibri"/>
      <family val="2"/>
      <scheme val="minor"/>
    </font>
    <font>
      <sz val="8"/>
      <color rgb="FF000000"/>
      <name val="Calibri"/>
      <family val="2"/>
      <scheme val="minor"/>
    </font>
    <font>
      <sz val="9"/>
      <color rgb="FF000000"/>
      <name val="Calibri"/>
      <family val="2"/>
    </font>
    <font>
      <sz val="7"/>
      <color rgb="FF000000"/>
      <name val="Times New Roman"/>
      <family val="1"/>
    </font>
    <font>
      <vertAlign val="subscript"/>
      <sz val="9"/>
      <color rgb="FF000000"/>
      <name val="Calibri"/>
      <family val="2"/>
      <scheme val="minor"/>
    </font>
    <font>
      <b/>
      <u/>
      <sz val="9"/>
      <color rgb="FF000000"/>
      <name val="Calibri"/>
      <family val="2"/>
      <scheme val="minor"/>
    </font>
    <font>
      <i/>
      <sz val="7"/>
      <color rgb="FF000000"/>
      <name val="Times New Roman"/>
      <family val="1"/>
    </font>
    <font>
      <sz val="10"/>
      <color theme="1"/>
      <name val="Calibri"/>
      <family val="2"/>
      <scheme val="minor"/>
    </font>
    <font>
      <u/>
      <sz val="9"/>
      <color rgb="FF000000"/>
      <name val="Calibri"/>
      <family val="2"/>
      <scheme val="minor"/>
    </font>
    <font>
      <sz val="9"/>
      <color rgb="FF000000"/>
      <name val="Symbol"/>
      <family val="1"/>
      <charset val="2"/>
    </font>
    <font>
      <u/>
      <sz val="11"/>
      <color theme="10"/>
      <name val="Calibri"/>
      <family val="2"/>
      <scheme val="minor"/>
    </font>
    <font>
      <sz val="12"/>
      <color rgb="FF000000"/>
      <name val="Calibri"/>
      <family val="2"/>
    </font>
    <font>
      <sz val="7"/>
      <color rgb="FF000000"/>
      <name val="Calibri"/>
      <family val="2"/>
      <scheme val="minor"/>
    </font>
    <font>
      <b/>
      <i/>
      <sz val="9"/>
      <color indexed="8"/>
      <name val="Calibri"/>
      <family val="2"/>
      <scheme val="minor"/>
    </font>
    <font>
      <sz val="11"/>
      <color theme="1"/>
      <name val="Calibri"/>
      <family val="2"/>
      <scheme val="minor"/>
    </font>
    <font>
      <b/>
      <sz val="11"/>
      <color theme="1"/>
      <name val="Calibri"/>
      <family val="2"/>
      <scheme val="minor"/>
    </font>
    <font>
      <sz val="10"/>
      <color rgb="FF006100"/>
      <name val="Calibri"/>
      <family val="2"/>
      <scheme val="minor"/>
    </font>
    <font>
      <u/>
      <sz val="10"/>
      <color theme="10"/>
      <name val="Calibri"/>
      <family val="2"/>
      <scheme val="minor"/>
    </font>
    <font>
      <sz val="10"/>
      <color rgb="FF000000"/>
      <name val="Calibri"/>
      <family val="2"/>
      <scheme val="minor"/>
    </font>
    <font>
      <sz val="9"/>
      <color rgb="FFFF0000"/>
      <name val="Calibri"/>
      <family val="2"/>
      <scheme val="minor"/>
    </font>
    <font>
      <sz val="8"/>
      <color theme="1"/>
      <name val="Calibri"/>
      <family val="2"/>
      <scheme val="minor"/>
    </font>
    <font>
      <b/>
      <sz val="8"/>
      <color rgb="FF000000"/>
      <name val="Calibri"/>
      <family val="2"/>
      <scheme val="minor"/>
    </font>
    <font>
      <sz val="10"/>
      <name val="Arial Narrow"/>
      <family val="2"/>
    </font>
    <font>
      <b/>
      <sz val="12"/>
      <name val="Arial Narrow"/>
      <family val="2"/>
    </font>
    <font>
      <sz val="10"/>
      <name val="Arial"/>
      <family val="2"/>
    </font>
    <font>
      <b/>
      <sz val="10"/>
      <name val="Arial Narrow"/>
      <family val="2"/>
    </font>
    <font>
      <b/>
      <sz val="10"/>
      <color indexed="10"/>
      <name val="Arial Narrow"/>
      <family val="2"/>
    </font>
    <font>
      <b/>
      <sz val="11"/>
      <name val="Arial Narrow"/>
      <family val="2"/>
    </font>
    <font>
      <b/>
      <sz val="8"/>
      <name val="Arial Narrow"/>
      <family val="2"/>
    </font>
    <font>
      <sz val="8"/>
      <name val="Arial Narrow"/>
      <family val="2"/>
    </font>
    <font>
      <b/>
      <sz val="10"/>
      <color indexed="81"/>
      <name val="Tahoma"/>
      <family val="2"/>
    </font>
    <font>
      <b/>
      <sz val="9"/>
      <name val="Arial Narrow"/>
      <family val="2"/>
    </font>
    <font>
      <b/>
      <sz val="7"/>
      <name val="Arial Narrow"/>
      <family val="2"/>
    </font>
    <font>
      <sz val="7"/>
      <name val="Arial Narrow"/>
      <family val="2"/>
    </font>
    <font>
      <u/>
      <sz val="7"/>
      <name val="Arial Narrow"/>
      <family val="2"/>
    </font>
    <font>
      <b/>
      <sz val="9"/>
      <name val="Verdana"/>
      <family val="2"/>
    </font>
    <font>
      <b/>
      <sz val="9"/>
      <color rgb="FF000000"/>
      <name val="Verdana"/>
      <family val="2"/>
    </font>
    <font>
      <sz val="11"/>
      <name val="Calibri"/>
      <family val="2"/>
    </font>
    <font>
      <sz val="11"/>
      <color rgb="FF000000"/>
      <name val="Calibri"/>
      <family val="2"/>
    </font>
    <font>
      <sz val="9"/>
      <name val="Verdana"/>
      <family val="2"/>
    </font>
    <font>
      <sz val="9"/>
      <color rgb="FF000000"/>
      <name val="Verdana"/>
      <family val="2"/>
    </font>
    <font>
      <b/>
      <sz val="11"/>
      <color rgb="FF000000"/>
      <name val="Calibri"/>
      <family val="2"/>
    </font>
    <font>
      <b/>
      <sz val="10"/>
      <color rgb="FF000000"/>
      <name val="Arial Narrow"/>
      <family val="2"/>
    </font>
    <font>
      <b/>
      <sz val="10"/>
      <color rgb="FFFFFFFF"/>
      <name val="Arial Narrow"/>
      <family val="2"/>
    </font>
    <font>
      <sz val="10"/>
      <color theme="1"/>
      <name val="Arial Narrow"/>
      <family val="2"/>
    </font>
    <font>
      <b/>
      <sz val="10"/>
      <color theme="1"/>
      <name val="Arial Narrow"/>
      <family val="2"/>
    </font>
    <font>
      <sz val="10"/>
      <color rgb="FF000000"/>
      <name val="Arial Narrow"/>
      <family val="2"/>
    </font>
    <font>
      <sz val="9"/>
      <name val="Calibri"/>
      <family val="2"/>
      <scheme val="minor"/>
    </font>
    <font>
      <strike/>
      <sz val="8"/>
      <name val="Arial Narrow"/>
      <family val="2"/>
    </font>
    <font>
      <b/>
      <sz val="8"/>
      <name val="Calibri"/>
      <family val="2"/>
    </font>
    <font>
      <sz val="8"/>
      <color rgb="FF000000"/>
      <name val="Calibri"/>
      <family val="2"/>
    </font>
    <font>
      <sz val="8"/>
      <name val="Calibri"/>
      <family val="2"/>
    </font>
    <font>
      <b/>
      <sz val="8"/>
      <color indexed="8"/>
      <name val="Arial Narrow"/>
      <family val="2"/>
    </font>
    <font>
      <sz val="8"/>
      <name val="Calibri"/>
      <family val="2"/>
      <scheme val="minor"/>
    </font>
    <font>
      <sz val="14"/>
      <color rgb="FF000000"/>
      <name val="Calibri"/>
      <family val="2"/>
      <scheme val="minor"/>
    </font>
    <font>
      <b/>
      <sz val="8"/>
      <name val="Calibri"/>
      <family val="2"/>
      <scheme val="minor"/>
    </font>
    <font>
      <b/>
      <sz val="9"/>
      <name val="Calibri"/>
      <family val="2"/>
    </font>
    <font>
      <sz val="9"/>
      <name val="Calibri"/>
      <family val="2"/>
    </font>
    <font>
      <sz val="8"/>
      <color theme="1"/>
      <name val="Arial"/>
      <family val="2"/>
    </font>
    <font>
      <sz val="8"/>
      <color theme="1"/>
      <name val="Calibri"/>
      <family val="2"/>
    </font>
    <font>
      <b/>
      <sz val="9"/>
      <name val="Calibri"/>
      <family val="2"/>
      <scheme val="minor"/>
    </font>
    <font>
      <sz val="8"/>
      <color rgb="FF000000"/>
      <name val="Arial"/>
      <family val="2"/>
    </font>
    <font>
      <sz val="8"/>
      <name val="Arial"/>
      <family val="2"/>
    </font>
    <font>
      <sz val="8"/>
      <color theme="1"/>
      <name val="Univers"/>
      <family val="2"/>
    </font>
    <font>
      <b/>
      <sz val="8"/>
      <name val="Univers"/>
      <family val="2"/>
    </font>
    <font>
      <sz val="8"/>
      <name val="Univers"/>
      <family val="2"/>
    </font>
    <font>
      <sz val="8"/>
      <color rgb="FF000000"/>
      <name val="Verdana"/>
      <family val="2"/>
    </font>
    <font>
      <b/>
      <sz val="9"/>
      <color rgb="FF000000"/>
      <name val="Arial Narrow"/>
      <family val="2"/>
    </font>
    <font>
      <b/>
      <sz val="8"/>
      <name val="Univers"/>
    </font>
    <font>
      <b/>
      <sz val="8"/>
      <color theme="1"/>
      <name val="Univers"/>
    </font>
    <font>
      <b/>
      <sz val="8"/>
      <color rgb="FF000000"/>
      <name val="Arial"/>
      <family val="2"/>
    </font>
    <font>
      <b/>
      <sz val="8"/>
      <name val="Arial"/>
      <family val="2"/>
    </font>
    <font>
      <b/>
      <sz val="8"/>
      <color theme="1"/>
      <name val="Arial Narrow"/>
      <family val="2"/>
    </font>
    <font>
      <b/>
      <sz val="8"/>
      <color theme="1"/>
      <name val="Verdana"/>
      <family val="2"/>
    </font>
    <font>
      <b/>
      <sz val="8"/>
      <name val="Verdana"/>
      <family val="2"/>
    </font>
    <font>
      <b/>
      <sz val="8"/>
      <color theme="1"/>
      <name val="Calibri"/>
      <family val="2"/>
      <scheme val="minor"/>
    </font>
    <font>
      <sz val="8"/>
      <color theme="1"/>
      <name val="Verdana"/>
      <family val="2"/>
    </font>
    <font>
      <sz val="8"/>
      <name val="Verdana"/>
      <family val="2"/>
    </font>
    <font>
      <sz val="8"/>
      <color rgb="FFFF0000"/>
      <name val="Calibri"/>
      <family val="2"/>
      <scheme val="minor"/>
    </font>
    <font>
      <sz val="8"/>
      <color rgb="FFFF0000"/>
      <name val="Verdana"/>
      <family val="2"/>
    </font>
    <font>
      <b/>
      <sz val="8"/>
      <color indexed="10"/>
      <name val="Arial Narrow"/>
      <family val="2"/>
    </font>
    <font>
      <sz val="9"/>
      <color rgb="FF000000"/>
      <name val="Arial"/>
      <family val="2"/>
    </font>
  </fonts>
  <fills count="36">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D9D9D9"/>
        <bgColor indexed="64"/>
      </patternFill>
    </fill>
    <fill>
      <patternFill patternType="solid">
        <fgColor rgb="FFF7CAAC"/>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5"/>
        <bgColor indexed="64"/>
      </patternFill>
    </fill>
    <fill>
      <patternFill patternType="solid">
        <fgColor indexed="14"/>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92D050"/>
        <bgColor rgb="FF92D050"/>
      </patternFill>
    </fill>
    <fill>
      <patternFill patternType="solid">
        <fgColor rgb="FFE2EFD9"/>
        <bgColor rgb="FFE2EFD9"/>
      </patternFill>
    </fill>
    <fill>
      <patternFill patternType="solid">
        <fgColor rgb="FFA8D08D"/>
        <bgColor rgb="FFA8D08D"/>
      </patternFill>
    </fill>
    <fill>
      <patternFill patternType="solid">
        <fgColor rgb="FFC5E0B3"/>
        <bgColor rgb="FFC5E0B3"/>
      </patternFill>
    </fill>
    <fill>
      <patternFill patternType="solid">
        <fgColor rgb="FF70AD47"/>
        <bgColor rgb="FF70AD47"/>
      </patternFill>
    </fill>
    <fill>
      <patternFill patternType="solid">
        <fgColor indexed="11"/>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9" tint="0.39997558519241921"/>
        <bgColor rgb="FFA8D08D"/>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s>
  <borders count="8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double">
        <color rgb="FFFF8001"/>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8"/>
      </right>
      <top style="medium">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right style="double">
        <color indexed="64"/>
      </right>
      <top style="double">
        <color indexed="64"/>
      </top>
      <bottom style="double">
        <color indexed="64"/>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bottom style="double">
        <color rgb="FF000000"/>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s>
  <cellStyleXfs count="8">
    <xf numFmtId="0" fontId="0" fillId="0" borderId="0"/>
    <xf numFmtId="0" fontId="1" fillId="2" borderId="0" applyNumberFormat="0" applyBorder="0" applyAlignment="0" applyProtection="0"/>
    <xf numFmtId="0" fontId="17" fillId="0" borderId="0" applyNumberFormat="0" applyFill="0" applyBorder="0" applyAlignment="0" applyProtection="0"/>
    <xf numFmtId="9" fontId="21" fillId="0" borderId="0" applyFont="0" applyFill="0" applyBorder="0" applyAlignment="0" applyProtection="0"/>
    <xf numFmtId="166" fontId="21" fillId="0" borderId="0" applyFont="0" applyFill="0" applyBorder="0" applyAlignment="0" applyProtection="0"/>
    <xf numFmtId="0" fontId="31" fillId="0" borderId="0"/>
    <xf numFmtId="165" fontId="21" fillId="0" borderId="0" applyFont="0" applyFill="0" applyBorder="0" applyAlignment="0" applyProtection="0"/>
    <xf numFmtId="164" fontId="21" fillId="0" borderId="0" applyFont="0" applyFill="0" applyBorder="0" applyAlignment="0" applyProtection="0"/>
  </cellStyleXfs>
  <cellXfs count="1803">
    <xf numFmtId="0" fontId="0" fillId="0" borderId="0" xfId="0"/>
    <xf numFmtId="0" fontId="0" fillId="0" borderId="0" xfId="0" applyAlignment="1"/>
    <xf numFmtId="0" fontId="4" fillId="0" borderId="0" xfId="0" applyFont="1" applyAlignment="1">
      <alignment vertical="top"/>
    </xf>
    <xf numFmtId="0" fontId="4" fillId="0" borderId="8" xfId="0" applyFont="1" applyBorder="1" applyAlignment="1">
      <alignment horizontal="center" vertical="top" wrapText="1"/>
    </xf>
    <xf numFmtId="0" fontId="3" fillId="0" borderId="0" xfId="0" applyFont="1" applyAlignment="1">
      <alignment vertical="top"/>
    </xf>
    <xf numFmtId="0" fontId="3" fillId="0" borderId="12" xfId="0" applyFont="1" applyBorder="1" applyAlignment="1">
      <alignment vertical="top" wrapText="1"/>
    </xf>
    <xf numFmtId="0" fontId="0" fillId="0" borderId="0" xfId="0" applyAlignment="1">
      <alignment vertical="top"/>
    </xf>
    <xf numFmtId="0" fontId="4" fillId="3" borderId="7" xfId="0" applyFont="1" applyFill="1" applyBorder="1" applyAlignment="1" applyProtection="1">
      <alignment horizontal="center" vertical="top" wrapText="1"/>
      <protection locked="0"/>
    </xf>
    <xf numFmtId="0" fontId="4" fillId="0" borderId="0" xfId="0" applyFont="1" applyAlignment="1" applyProtection="1">
      <alignment vertical="top"/>
      <protection locked="0"/>
    </xf>
    <xf numFmtId="0" fontId="4" fillId="0" borderId="8" xfId="0" applyFont="1" applyBorder="1" applyAlignment="1" applyProtection="1">
      <alignment horizontal="center" vertical="top" wrapText="1"/>
      <protection locked="0"/>
    </xf>
    <xf numFmtId="0" fontId="3" fillId="0" borderId="0" xfId="0" applyFont="1" applyAlignment="1" applyProtection="1">
      <alignment vertical="top"/>
      <protection locked="0"/>
    </xf>
    <xf numFmtId="0" fontId="0" fillId="0" borderId="8" xfId="0" applyBorder="1"/>
    <xf numFmtId="0" fontId="0" fillId="0" borderId="5" xfId="0" applyBorder="1"/>
    <xf numFmtId="0" fontId="0" fillId="0" borderId="13" xfId="0" applyBorder="1"/>
    <xf numFmtId="0" fontId="0" fillId="0" borderId="6" xfId="0" applyBorder="1"/>
    <xf numFmtId="0" fontId="0" fillId="0" borderId="11" xfId="0" applyBorder="1"/>
    <xf numFmtId="0" fontId="0" fillId="0" borderId="6" xfId="0" applyBorder="1" applyAlignment="1">
      <alignment vertical="top" wrapText="1"/>
    </xf>
    <xf numFmtId="0" fontId="0" fillId="7" borderId="16" xfId="0" applyFill="1" applyBorder="1" applyAlignment="1">
      <alignment vertical="top"/>
    </xf>
    <xf numFmtId="0" fontId="0" fillId="0" borderId="0" xfId="0" applyAlignment="1" applyProtection="1">
      <alignment vertical="top"/>
      <protection locked="0"/>
    </xf>
    <xf numFmtId="0" fontId="0" fillId="0" borderId="6" xfId="0" applyBorder="1" applyAlignment="1" applyProtection="1">
      <alignment vertical="top"/>
      <protection locked="0"/>
    </xf>
    <xf numFmtId="0" fontId="4" fillId="0" borderId="7" xfId="0" applyFont="1" applyBorder="1" applyAlignment="1" applyProtection="1">
      <alignment horizontal="center" vertical="top" wrapText="1"/>
      <protection locked="0"/>
    </xf>
    <xf numFmtId="0" fontId="0" fillId="0" borderId="6" xfId="0" applyBorder="1" applyAlignment="1">
      <alignment vertical="top"/>
    </xf>
    <xf numFmtId="0" fontId="0" fillId="0" borderId="11" xfId="0" applyBorder="1" applyAlignment="1">
      <alignment vertical="top"/>
    </xf>
    <xf numFmtId="0" fontId="0" fillId="0" borderId="8" xfId="0" applyBorder="1" applyAlignment="1">
      <alignment vertical="top"/>
    </xf>
    <xf numFmtId="0" fontId="14" fillId="0" borderId="7" xfId="0" applyFont="1" applyBorder="1" applyAlignment="1">
      <alignment vertical="top"/>
    </xf>
    <xf numFmtId="0" fontId="9" fillId="0" borderId="6" xfId="0" applyFont="1" applyBorder="1" applyAlignment="1">
      <alignment vertical="top" wrapText="1"/>
    </xf>
    <xf numFmtId="0" fontId="14" fillId="0" borderId="8" xfId="0" applyFont="1" applyBorder="1" applyAlignment="1">
      <alignment vertical="top"/>
    </xf>
    <xf numFmtId="0" fontId="5" fillId="0" borderId="0" xfId="0" applyFont="1" applyBorder="1" applyAlignment="1">
      <alignment vertical="top"/>
    </xf>
    <xf numFmtId="0" fontId="7" fillId="0" borderId="0" xfId="0" applyFont="1" applyAlignment="1" applyProtection="1">
      <alignment vertical="top"/>
      <protection locked="0"/>
    </xf>
    <xf numFmtId="0" fontId="4" fillId="3" borderId="8" xfId="0" applyFont="1" applyFill="1" applyBorder="1" applyAlignment="1" applyProtection="1">
      <alignment vertical="top" wrapText="1"/>
      <protection locked="0"/>
    </xf>
    <xf numFmtId="0" fontId="4" fillId="3" borderId="8" xfId="0" applyFont="1" applyFill="1" applyBorder="1" applyAlignment="1" applyProtection="1">
      <alignment vertical="top"/>
      <protection locked="0"/>
    </xf>
    <xf numFmtId="9" fontId="4" fillId="3" borderId="8" xfId="0" applyNumberFormat="1" applyFont="1" applyFill="1" applyBorder="1" applyAlignment="1" applyProtection="1">
      <alignment vertical="top"/>
      <protection locked="0"/>
    </xf>
    <xf numFmtId="9" fontId="4" fillId="0" borderId="8" xfId="0" applyNumberFormat="1" applyFont="1" applyFill="1" applyBorder="1" applyAlignment="1" applyProtection="1">
      <alignment vertical="top"/>
      <protection locked="0"/>
    </xf>
    <xf numFmtId="0" fontId="5" fillId="0" borderId="8" xfId="0" applyFont="1" applyBorder="1" applyAlignment="1" applyProtection="1">
      <alignment vertical="top" wrapText="1"/>
      <protection locked="0"/>
    </xf>
    <xf numFmtId="0" fontId="4" fillId="0" borderId="8" xfId="0" applyFont="1" applyBorder="1" applyAlignment="1" applyProtection="1">
      <alignment vertical="top"/>
      <protection locked="0"/>
    </xf>
    <xf numFmtId="17" fontId="4" fillId="0" borderId="13" xfId="0" applyNumberFormat="1"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7" fillId="0" borderId="0" xfId="0" applyFont="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8" xfId="0" applyFont="1" applyBorder="1" applyAlignment="1">
      <alignment vertical="top" wrapText="1"/>
    </xf>
    <xf numFmtId="0" fontId="4" fillId="3" borderId="8" xfId="0" applyFont="1" applyFill="1" applyBorder="1" applyAlignment="1">
      <alignment vertical="top"/>
    </xf>
    <xf numFmtId="0" fontId="4" fillId="4" borderId="8" xfId="0" applyFont="1" applyFill="1" applyBorder="1" applyAlignment="1">
      <alignment vertical="top"/>
    </xf>
    <xf numFmtId="0" fontId="4" fillId="0" borderId="7" xfId="0" applyFont="1" applyBorder="1" applyAlignment="1">
      <alignment vertical="top" wrapText="1"/>
    </xf>
    <xf numFmtId="0" fontId="4" fillId="0" borderId="13" xfId="0" applyFont="1" applyBorder="1" applyAlignment="1">
      <alignment vertical="top"/>
    </xf>
    <xf numFmtId="0" fontId="4" fillId="0" borderId="6" xfId="0" applyFont="1" applyBorder="1" applyAlignment="1">
      <alignment vertical="top" wrapText="1"/>
    </xf>
    <xf numFmtId="0" fontId="4" fillId="0" borderId="13" xfId="0" applyFont="1" applyBorder="1" applyAlignment="1">
      <alignment vertical="top" wrapText="1"/>
    </xf>
    <xf numFmtId="0" fontId="5" fillId="0" borderId="8" xfId="0" applyFont="1" applyBorder="1" applyAlignment="1">
      <alignment vertical="top" wrapText="1"/>
    </xf>
    <xf numFmtId="17" fontId="4" fillId="0" borderId="13" xfId="0" applyNumberFormat="1" applyFont="1" applyBorder="1" applyAlignment="1">
      <alignment vertical="top" wrapText="1"/>
    </xf>
    <xf numFmtId="0" fontId="6" fillId="0" borderId="8" xfId="0" applyFont="1" applyBorder="1" applyAlignment="1">
      <alignment vertical="top" wrapText="1"/>
    </xf>
    <xf numFmtId="0" fontId="12" fillId="0" borderId="12" xfId="0" applyFont="1" applyBorder="1" applyAlignment="1">
      <alignment vertical="top" wrapText="1"/>
    </xf>
    <xf numFmtId="0" fontId="4" fillId="0" borderId="12" xfId="0" applyFont="1" applyBorder="1" applyAlignment="1">
      <alignment vertical="top" wrapText="1"/>
    </xf>
    <xf numFmtId="0" fontId="3" fillId="0" borderId="6" xfId="0" applyFont="1" applyBorder="1" applyAlignment="1">
      <alignment vertical="top" wrapText="1"/>
    </xf>
    <xf numFmtId="0" fontId="15" fillId="0" borderId="6" xfId="0" applyFont="1" applyBorder="1" applyAlignment="1">
      <alignment vertical="top" wrapText="1"/>
    </xf>
    <xf numFmtId="0" fontId="17" fillId="0" borderId="6" xfId="2" applyBorder="1" applyAlignment="1">
      <alignment vertical="top" wrapText="1"/>
    </xf>
    <xf numFmtId="0" fontId="17" fillId="0" borderId="8" xfId="2" applyBorder="1" applyAlignment="1">
      <alignment vertical="top" wrapText="1"/>
    </xf>
    <xf numFmtId="0" fontId="12" fillId="0" borderId="6" xfId="0" applyFont="1" applyBorder="1" applyAlignment="1">
      <alignment vertical="top" wrapText="1"/>
    </xf>
    <xf numFmtId="0" fontId="6" fillId="0" borderId="6" xfId="0" applyFont="1" applyBorder="1" applyAlignment="1">
      <alignment vertical="top" wrapText="1"/>
    </xf>
    <xf numFmtId="0" fontId="7" fillId="0" borderId="0" xfId="0" applyFont="1" applyAlignment="1">
      <alignment vertical="top" wrapText="1"/>
    </xf>
    <xf numFmtId="0" fontId="19" fillId="0" borderId="13" xfId="0" applyFont="1" applyBorder="1" applyAlignment="1">
      <alignment vertical="top" wrapText="1"/>
    </xf>
    <xf numFmtId="0" fontId="16" fillId="0" borderId="6" xfId="0" applyFont="1" applyBorder="1" applyAlignment="1">
      <alignment vertical="top" wrapText="1"/>
    </xf>
    <xf numFmtId="0" fontId="16" fillId="0" borderId="8" xfId="0" applyFont="1" applyBorder="1" applyAlignment="1">
      <alignment vertical="top" wrapText="1"/>
    </xf>
    <xf numFmtId="0" fontId="4" fillId="0" borderId="4" xfId="0" applyFont="1" applyBorder="1" applyAlignment="1">
      <alignment vertical="top" wrapText="1"/>
    </xf>
    <xf numFmtId="0" fontId="3" fillId="0" borderId="4" xfId="0" applyFont="1" applyBorder="1" applyAlignment="1">
      <alignment vertical="top" wrapText="1"/>
    </xf>
    <xf numFmtId="0" fontId="8" fillId="0" borderId="8" xfId="0" applyFont="1" applyBorder="1" applyAlignment="1">
      <alignment vertical="top" wrapText="1"/>
    </xf>
    <xf numFmtId="0" fontId="8" fillId="0" borderId="7" xfId="0" applyFont="1" applyBorder="1" applyAlignment="1">
      <alignment vertical="top" wrapText="1"/>
    </xf>
    <xf numFmtId="0" fontId="3" fillId="0" borderId="7" xfId="0" applyFont="1" applyBorder="1" applyAlignment="1">
      <alignment vertical="top"/>
    </xf>
    <xf numFmtId="0" fontId="3" fillId="0" borderId="8" xfId="0" applyFont="1" applyBorder="1" applyAlignment="1">
      <alignment vertical="top" wrapText="1"/>
    </xf>
    <xf numFmtId="0" fontId="3" fillId="0" borderId="7" xfId="0" applyFont="1" applyBorder="1" applyAlignment="1">
      <alignment vertical="top" wrapText="1"/>
    </xf>
    <xf numFmtId="0" fontId="15" fillId="0" borderId="8" xfId="0" applyFont="1" applyBorder="1" applyAlignment="1">
      <alignment vertical="top" wrapText="1"/>
    </xf>
    <xf numFmtId="0" fontId="8" fillId="0" borderId="13" xfId="0" applyFont="1" applyBorder="1" applyAlignment="1">
      <alignment vertical="top" wrapText="1"/>
    </xf>
    <xf numFmtId="0" fontId="0" fillId="3" borderId="16" xfId="0" applyFill="1" applyBorder="1" applyAlignment="1">
      <alignment vertical="top"/>
    </xf>
    <xf numFmtId="0" fontId="20" fillId="0" borderId="0" xfId="0" applyFont="1" applyBorder="1" applyAlignment="1">
      <alignment vertical="top"/>
    </xf>
    <xf numFmtId="0" fontId="4" fillId="0" borderId="0" xfId="0" applyFont="1" applyAlignment="1">
      <alignment horizontal="center" vertical="top"/>
    </xf>
    <xf numFmtId="0" fontId="6" fillId="0" borderId="0" xfId="0" applyFont="1" applyBorder="1" applyAlignment="1">
      <alignment horizontal="center" vertical="top" wrapText="1"/>
    </xf>
    <xf numFmtId="0" fontId="7" fillId="0" borderId="0" xfId="0" applyFont="1" applyAlignment="1" applyProtection="1">
      <alignment horizontal="center" vertical="top"/>
      <protection locked="0"/>
    </xf>
    <xf numFmtId="0" fontId="4" fillId="0" borderId="13" xfId="0" applyFont="1" applyBorder="1" applyAlignment="1" applyProtection="1">
      <alignment horizontal="center" vertical="top" wrapText="1"/>
      <protection locked="0"/>
    </xf>
    <xf numFmtId="0" fontId="0" fillId="0" borderId="0" xfId="0" applyAlignment="1" applyProtection="1">
      <alignment horizontal="center" vertical="top"/>
      <protection locked="0"/>
    </xf>
    <xf numFmtId="0" fontId="4" fillId="0" borderId="0" xfId="0" applyFont="1" applyAlignment="1" applyProtection="1">
      <alignment horizontal="center" vertical="top"/>
      <protection locked="0"/>
    </xf>
    <xf numFmtId="0" fontId="4" fillId="0" borderId="6" xfId="0" applyFont="1" applyBorder="1" applyAlignment="1" applyProtection="1">
      <alignment horizontal="center" vertical="top" wrapText="1"/>
      <protection locked="0"/>
    </xf>
    <xf numFmtId="0" fontId="3" fillId="0" borderId="0" xfId="0" applyFont="1" applyAlignment="1" applyProtection="1">
      <alignment horizontal="center" vertical="top"/>
      <protection locked="0"/>
    </xf>
    <xf numFmtId="0" fontId="3" fillId="0" borderId="0" xfId="0" applyFont="1" applyBorder="1" applyAlignment="1" applyProtection="1">
      <alignment horizontal="center" vertical="top" wrapText="1"/>
      <protection locked="0"/>
    </xf>
    <xf numFmtId="0" fontId="12" fillId="0" borderId="0"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0" fillId="0" borderId="0" xfId="0" applyAlignment="1">
      <alignment horizontal="center" vertical="top"/>
    </xf>
    <xf numFmtId="0" fontId="7" fillId="0" borderId="0" xfId="0" applyFont="1" applyAlignment="1">
      <alignment horizontal="center" vertical="top"/>
    </xf>
    <xf numFmtId="0" fontId="4" fillId="0" borderId="2" xfId="0"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6" xfId="0" applyFont="1" applyBorder="1" applyAlignment="1">
      <alignment horizontal="center" vertical="top" wrapText="1"/>
    </xf>
    <xf numFmtId="0" fontId="3" fillId="0" borderId="0" xfId="0" applyFont="1" applyAlignment="1">
      <alignment horizontal="center" vertical="top"/>
    </xf>
    <xf numFmtId="0" fontId="3" fillId="0" borderId="0" xfId="0" applyFont="1" applyBorder="1" applyAlignment="1">
      <alignment horizontal="center" vertical="top" wrapText="1"/>
    </xf>
    <xf numFmtId="0" fontId="12" fillId="0" borderId="0" xfId="0" applyFont="1" applyBorder="1" applyAlignment="1">
      <alignment horizontal="center" vertical="top" wrapText="1"/>
    </xf>
    <xf numFmtId="0" fontId="4" fillId="0" borderId="7"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Border="1" applyAlignment="1">
      <alignment horizontal="center" vertical="top" wrapText="1"/>
    </xf>
    <xf numFmtId="0" fontId="8" fillId="0" borderId="2" xfId="0" applyFont="1" applyBorder="1" applyAlignment="1">
      <alignment horizontal="center" vertical="top" wrapText="1"/>
    </xf>
    <xf numFmtId="0" fontId="8" fillId="0" borderId="9" xfId="0" applyFont="1" applyBorder="1" applyAlignment="1">
      <alignment horizontal="center" vertical="top" wrapText="1"/>
    </xf>
    <xf numFmtId="0" fontId="19" fillId="0" borderId="10" xfId="0" applyFont="1" applyBorder="1" applyAlignment="1">
      <alignment horizontal="center" vertical="top" wrapText="1"/>
    </xf>
    <xf numFmtId="0" fontId="4" fillId="0" borderId="4" xfId="0" applyFont="1" applyBorder="1" applyAlignment="1">
      <alignment horizontal="center" vertical="top" wrapText="1"/>
    </xf>
    <xf numFmtId="0" fontId="3" fillId="0" borderId="8" xfId="0" applyFont="1" applyBorder="1" applyAlignment="1">
      <alignment horizontal="center" vertical="top" wrapText="1"/>
    </xf>
    <xf numFmtId="0" fontId="4" fillId="0" borderId="0" xfId="0" applyFont="1" applyBorder="1" applyAlignment="1">
      <alignment horizontal="center" vertical="top"/>
    </xf>
    <xf numFmtId="0" fontId="8" fillId="0" borderId="10" xfId="0" applyFont="1" applyBorder="1" applyAlignment="1">
      <alignment horizontal="center" vertical="top" wrapText="1"/>
    </xf>
    <xf numFmtId="0" fontId="8" fillId="0" borderId="6" xfId="0" applyFont="1" applyBorder="1" applyAlignment="1">
      <alignment horizontal="center" vertical="top" wrapText="1"/>
    </xf>
    <xf numFmtId="0" fontId="8" fillId="0" borderId="8" xfId="0" applyFont="1" applyBorder="1" applyAlignment="1">
      <alignment horizontal="center" vertical="top" wrapText="1"/>
    </xf>
    <xf numFmtId="0" fontId="14" fillId="0" borderId="8" xfId="0" applyFont="1" applyBorder="1" applyAlignment="1">
      <alignment horizontal="center" vertical="top"/>
    </xf>
    <xf numFmtId="0" fontId="4" fillId="0" borderId="8" xfId="0" applyFont="1" applyFill="1" applyBorder="1" applyAlignment="1">
      <alignment vertical="top" wrapText="1"/>
    </xf>
    <xf numFmtId="0" fontId="0" fillId="0" borderId="1" xfId="0"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0" fillId="0" borderId="1" xfId="0" applyBorder="1" applyAlignment="1">
      <alignment vertical="top"/>
    </xf>
    <xf numFmtId="0" fontId="0" fillId="0" borderId="5" xfId="0" applyBorder="1" applyAlignment="1">
      <alignment vertical="top"/>
    </xf>
    <xf numFmtId="0" fontId="0" fillId="0" borderId="13" xfId="0" applyBorder="1" applyAlignment="1">
      <alignment vertical="top"/>
    </xf>
    <xf numFmtId="0" fontId="0" fillId="0" borderId="1" xfId="0" applyBorder="1"/>
    <xf numFmtId="0" fontId="4" fillId="4" borderId="13" xfId="0" applyFont="1" applyFill="1" applyBorder="1" applyAlignment="1">
      <alignment horizontal="left" vertical="center" wrapText="1"/>
    </xf>
    <xf numFmtId="0" fontId="12" fillId="0" borderId="14" xfId="0" applyFont="1" applyBorder="1" applyAlignment="1">
      <alignment vertical="top"/>
    </xf>
    <xf numFmtId="0" fontId="12" fillId="0" borderId="15" xfId="0" applyFont="1" applyBorder="1" applyAlignment="1">
      <alignment vertical="top"/>
    </xf>
    <xf numFmtId="0" fontId="12" fillId="0" borderId="7" xfId="0" applyFont="1" applyBorder="1" applyAlignment="1">
      <alignment vertical="top"/>
    </xf>
    <xf numFmtId="0" fontId="4" fillId="0" borderId="7"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7" xfId="0" applyFont="1" applyBorder="1" applyAlignment="1">
      <alignment vertical="top"/>
    </xf>
    <xf numFmtId="0" fontId="4" fillId="3" borderId="8" xfId="0" applyFont="1" applyFill="1" applyBorder="1" applyAlignment="1">
      <alignment horizontal="center" vertical="top"/>
    </xf>
    <xf numFmtId="0" fontId="3" fillId="0" borderId="1" xfId="0" applyFont="1" applyBorder="1" applyAlignment="1">
      <alignment vertical="top" wrapText="1"/>
    </xf>
    <xf numFmtId="0" fontId="4" fillId="0" borderId="0" xfId="0" applyFont="1" applyBorder="1" applyAlignment="1">
      <alignment vertical="top" wrapText="1"/>
    </xf>
    <xf numFmtId="0" fontId="0" fillId="0" borderId="0" xfId="0" applyAlignment="1">
      <alignment horizontal="left" vertical="top"/>
    </xf>
    <xf numFmtId="0" fontId="0" fillId="0" borderId="0" xfId="0" applyAlignment="1">
      <alignment horizontal="left"/>
    </xf>
    <xf numFmtId="0" fontId="0" fillId="0" borderId="0" xfId="0" applyAlignment="1">
      <alignment horizontal="center"/>
    </xf>
    <xf numFmtId="0" fontId="4" fillId="3" borderId="8" xfId="0" applyFont="1" applyFill="1" applyBorder="1" applyAlignment="1">
      <alignment horizontal="left" vertical="top"/>
    </xf>
    <xf numFmtId="3" fontId="4" fillId="4" borderId="8" xfId="0" applyNumberFormat="1" applyFont="1" applyFill="1" applyBorder="1" applyAlignment="1">
      <alignment vertical="top"/>
    </xf>
    <xf numFmtId="3" fontId="4" fillId="4" borderId="13" xfId="0" applyNumberFormat="1" applyFont="1" applyFill="1" applyBorder="1" applyAlignment="1">
      <alignment vertical="top"/>
    </xf>
    <xf numFmtId="3" fontId="4" fillId="4" borderId="13" xfId="0" applyNumberFormat="1" applyFont="1" applyFill="1" applyBorder="1" applyAlignment="1">
      <alignment horizontal="center" vertical="top"/>
    </xf>
    <xf numFmtId="9" fontId="4" fillId="4" borderId="12" xfId="3" applyFont="1" applyFill="1" applyBorder="1" applyAlignment="1">
      <alignment horizontal="center" vertical="top"/>
    </xf>
    <xf numFmtId="3" fontId="4" fillId="4" borderId="13" xfId="0" applyNumberFormat="1" applyFont="1" applyFill="1" applyBorder="1" applyAlignment="1">
      <alignment horizontal="right" vertical="top"/>
    </xf>
    <xf numFmtId="3" fontId="4" fillId="4" borderId="8" xfId="0" applyNumberFormat="1" applyFont="1" applyFill="1" applyBorder="1" applyAlignment="1">
      <alignment vertical="top" wrapText="1"/>
    </xf>
    <xf numFmtId="9" fontId="4" fillId="4" borderId="12" xfId="3" applyFont="1" applyFill="1" applyBorder="1" applyAlignment="1">
      <alignment vertical="top" wrapText="1"/>
    </xf>
    <xf numFmtId="9" fontId="4" fillId="4" borderId="8" xfId="3" applyFont="1" applyFill="1" applyBorder="1" applyAlignment="1">
      <alignment vertical="top"/>
    </xf>
    <xf numFmtId="9" fontId="4" fillId="4" borderId="8" xfId="0" applyNumberFormat="1" applyFont="1" applyFill="1" applyBorder="1" applyAlignment="1">
      <alignment vertical="top"/>
    </xf>
    <xf numFmtId="0" fontId="4" fillId="4" borderId="8" xfId="0" applyFont="1" applyFill="1" applyBorder="1" applyAlignment="1">
      <alignment horizontal="center" vertical="top"/>
    </xf>
    <xf numFmtId="167" fontId="4" fillId="4" borderId="8" xfId="0" applyNumberFormat="1" applyFont="1" applyFill="1" applyBorder="1" applyAlignment="1">
      <alignment horizontal="center" vertical="top"/>
    </xf>
    <xf numFmtId="3" fontId="4" fillId="3" borderId="7" xfId="0" applyNumberFormat="1" applyFont="1" applyFill="1" applyBorder="1" applyAlignment="1" applyProtection="1">
      <alignment horizontal="right" vertical="top" wrapText="1"/>
      <protection locked="0"/>
    </xf>
    <xf numFmtId="9" fontId="4" fillId="4" borderId="12" xfId="3" applyFont="1" applyFill="1" applyBorder="1" applyAlignment="1">
      <alignment horizontal="center" vertical="center"/>
    </xf>
    <xf numFmtId="9" fontId="4" fillId="4" borderId="12" xfId="3"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7" xfId="0" applyFont="1" applyFill="1" applyBorder="1" applyAlignment="1" applyProtection="1">
      <alignment horizontal="center" vertical="top" wrapText="1"/>
      <protection locked="0"/>
    </xf>
    <xf numFmtId="9" fontId="4" fillId="6" borderId="12" xfId="3" applyFont="1" applyFill="1" applyBorder="1" applyAlignment="1">
      <alignment horizontal="center" vertical="top" wrapText="1"/>
    </xf>
    <xf numFmtId="9" fontId="4" fillId="6" borderId="8" xfId="3" applyNumberFormat="1" applyFont="1" applyFill="1" applyBorder="1" applyAlignment="1">
      <alignment horizontal="center" vertical="top" wrapText="1"/>
    </xf>
    <xf numFmtId="9" fontId="4" fillId="4" borderId="7" xfId="0" applyNumberFormat="1" applyFont="1" applyFill="1" applyBorder="1" applyAlignment="1">
      <alignment horizontal="center" vertical="top"/>
    </xf>
    <xf numFmtId="9" fontId="4" fillId="4" borderId="8" xfId="0" applyNumberFormat="1" applyFont="1" applyFill="1" applyBorder="1" applyAlignment="1">
      <alignment horizontal="center" vertical="top"/>
    </xf>
    <xf numFmtId="0" fontId="22" fillId="0" borderId="0" xfId="0" applyFont="1" applyAlignment="1">
      <alignment vertical="top"/>
    </xf>
    <xf numFmtId="9" fontId="4" fillId="3" borderId="8" xfId="0" applyNumberFormat="1" applyFont="1" applyFill="1" applyBorder="1" applyAlignment="1" applyProtection="1">
      <alignment horizontal="center" vertical="top"/>
      <protection locked="0"/>
    </xf>
    <xf numFmtId="9" fontId="4" fillId="4" borderId="14" xfId="0" applyNumberFormat="1" applyFont="1" applyFill="1" applyBorder="1" applyAlignment="1" applyProtection="1">
      <alignment horizontal="center" vertical="top"/>
    </xf>
    <xf numFmtId="0" fontId="0" fillId="0" borderId="16" xfId="0" applyBorder="1"/>
    <xf numFmtId="0" fontId="4" fillId="3" borderId="8" xfId="0" applyFont="1" applyFill="1" applyBorder="1" applyAlignment="1" applyProtection="1">
      <alignment horizontal="left" vertical="top"/>
      <protection locked="0"/>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26" xfId="0" applyFont="1" applyFill="1" applyBorder="1" applyAlignment="1">
      <alignment horizontal="left" vertical="top" wrapText="1"/>
    </xf>
    <xf numFmtId="0" fontId="12" fillId="0" borderId="14" xfId="0" applyFont="1" applyBorder="1" applyAlignment="1">
      <alignment horizontal="left" vertical="top"/>
    </xf>
    <xf numFmtId="0" fontId="4" fillId="5" borderId="8" xfId="0" applyFont="1" applyFill="1" applyBorder="1" applyAlignment="1" applyProtection="1">
      <alignment horizontal="left" vertical="top"/>
      <protection locked="0"/>
    </xf>
    <xf numFmtId="0" fontId="4" fillId="5" borderId="8" xfId="0" applyFont="1" applyFill="1" applyBorder="1" applyAlignment="1">
      <alignment vertical="top"/>
    </xf>
    <xf numFmtId="0" fontId="4" fillId="0" borderId="14" xfId="0" applyFont="1" applyBorder="1" applyAlignment="1">
      <alignment horizontal="left" vertical="top"/>
    </xf>
    <xf numFmtId="0" fontId="4" fillId="5" borderId="8" xfId="0" applyFont="1" applyFill="1" applyBorder="1" applyAlignment="1">
      <alignment horizontal="left" vertical="top" wrapText="1"/>
    </xf>
    <xf numFmtId="0" fontId="4" fillId="5" borderId="8" xfId="0" applyFont="1" applyFill="1" applyBorder="1" applyAlignment="1">
      <alignment horizontal="left" vertical="top"/>
    </xf>
    <xf numFmtId="0" fontId="7" fillId="0" borderId="0" xfId="0" applyFont="1" applyAlignment="1">
      <alignment horizontal="right" vertical="top"/>
    </xf>
    <xf numFmtId="0" fontId="4" fillId="0" borderId="0" xfId="0" applyFont="1" applyAlignment="1">
      <alignment horizontal="right" vertical="top"/>
    </xf>
    <xf numFmtId="0" fontId="0" fillId="0" borderId="0" xfId="0" applyAlignment="1">
      <alignment horizontal="right" vertical="top"/>
    </xf>
    <xf numFmtId="0" fontId="0" fillId="0" borderId="0" xfId="0" applyFill="1"/>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22" fillId="0" borderId="0" xfId="0" applyFont="1"/>
    <xf numFmtId="0" fontId="6" fillId="0" borderId="8"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0" borderId="8" xfId="0" applyFont="1" applyBorder="1" applyAlignment="1">
      <alignment vertical="top" wrapText="1"/>
    </xf>
    <xf numFmtId="0" fontId="3" fillId="0" borderId="1" xfId="0" applyFont="1" applyBorder="1" applyAlignment="1">
      <alignment vertical="top" wrapText="1"/>
    </xf>
    <xf numFmtId="9" fontId="4" fillId="4" borderId="12" xfId="3" applyFont="1" applyFill="1" applyBorder="1" applyAlignment="1" applyProtection="1">
      <alignment horizontal="center" vertical="top"/>
    </xf>
    <xf numFmtId="3" fontId="4" fillId="3" borderId="8" xfId="0" applyNumberFormat="1" applyFont="1" applyFill="1" applyBorder="1" applyAlignment="1" applyProtection="1">
      <alignment vertical="top" wrapText="1"/>
      <protection locked="0"/>
    </xf>
    <xf numFmtId="0" fontId="0" fillId="3" borderId="16" xfId="0" applyFill="1" applyBorder="1" applyAlignment="1" applyProtection="1">
      <alignment vertical="top"/>
      <protection locked="0"/>
    </xf>
    <xf numFmtId="0" fontId="0" fillId="0" borderId="0" xfId="0" applyProtection="1">
      <protection locked="0"/>
    </xf>
    <xf numFmtId="3" fontId="4" fillId="4" borderId="8" xfId="0" applyNumberFormat="1" applyFont="1" applyFill="1" applyBorder="1" applyAlignment="1" applyProtection="1">
      <alignment vertical="top"/>
      <protection locked="0"/>
    </xf>
    <xf numFmtId="3" fontId="4" fillId="4" borderId="13" xfId="0" applyNumberFormat="1" applyFont="1" applyFill="1" applyBorder="1" applyAlignment="1" applyProtection="1">
      <alignment vertical="top"/>
      <protection locked="0"/>
    </xf>
    <xf numFmtId="0" fontId="0" fillId="0" borderId="8" xfId="0" applyBorder="1" applyAlignment="1" applyProtection="1">
      <alignment vertical="top"/>
      <protection locked="0"/>
    </xf>
    <xf numFmtId="0" fontId="12" fillId="0" borderId="12" xfId="0" applyFont="1" applyBorder="1" applyAlignment="1" applyProtection="1">
      <alignment vertical="top" wrapText="1"/>
      <protection locked="0"/>
    </xf>
    <xf numFmtId="0" fontId="4" fillId="0" borderId="1" xfId="0" applyFont="1" applyBorder="1" applyAlignment="1" applyProtection="1">
      <alignment horizontal="center" vertical="top" wrapText="1"/>
      <protection locked="0"/>
    </xf>
    <xf numFmtId="0" fontId="15" fillId="0" borderId="6" xfId="0" applyFont="1" applyBorder="1" applyAlignment="1" applyProtection="1">
      <alignment vertical="top" wrapText="1"/>
      <protection locked="0"/>
    </xf>
    <xf numFmtId="9" fontId="25" fillId="6" borderId="8" xfId="0" applyNumberFormat="1" applyFont="1" applyFill="1" applyBorder="1" applyAlignment="1" applyProtection="1">
      <alignment horizontal="center" vertical="top"/>
    </xf>
    <xf numFmtId="9" fontId="4" fillId="4" borderId="14" xfId="0" applyNumberFormat="1" applyFont="1" applyFill="1" applyBorder="1" applyAlignment="1" applyProtection="1">
      <alignment horizontal="right" vertical="top"/>
    </xf>
    <xf numFmtId="0" fontId="14" fillId="0" borderId="16" xfId="0" applyFont="1" applyBorder="1"/>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8" fillId="0" borderId="8" xfId="0" applyFont="1" applyBorder="1" applyAlignment="1">
      <alignment horizontal="center" vertical="center" wrapText="1"/>
    </xf>
    <xf numFmtId="0" fontId="4" fillId="0" borderId="12" xfId="0" applyFont="1" applyBorder="1" applyAlignment="1">
      <alignment horizontal="center" vertical="top" wrapText="1"/>
    </xf>
    <xf numFmtId="9" fontId="4" fillId="6" borderId="8" xfId="3" applyFont="1" applyFill="1" applyBorder="1" applyAlignment="1">
      <alignment horizontal="center" vertical="top"/>
    </xf>
    <xf numFmtId="9" fontId="8" fillId="4" borderId="14" xfId="0" applyNumberFormat="1" applyFont="1" applyFill="1" applyBorder="1" applyAlignment="1" applyProtection="1">
      <alignment horizontal="distributed" vertical="top"/>
    </xf>
    <xf numFmtId="0" fontId="4" fillId="3" borderId="7" xfId="0" applyFont="1" applyFill="1" applyBorder="1" applyAlignment="1" applyProtection="1">
      <alignment horizontal="center" vertical="top"/>
      <protection locked="0"/>
    </xf>
    <xf numFmtId="3" fontId="4" fillId="3" borderId="8" xfId="0" applyNumberFormat="1" applyFont="1" applyFill="1" applyBorder="1" applyAlignment="1" applyProtection="1">
      <alignment vertical="top"/>
      <protection locked="0"/>
    </xf>
    <xf numFmtId="9" fontId="25" fillId="6" borderId="8" xfId="3" applyNumberFormat="1" applyFont="1" applyFill="1" applyBorder="1" applyAlignment="1">
      <alignment horizontal="center" vertical="top" wrapText="1"/>
    </xf>
    <xf numFmtId="0" fontId="0" fillId="3" borderId="30" xfId="0" applyFill="1" applyBorder="1" applyAlignment="1">
      <alignment vertical="top"/>
    </xf>
    <xf numFmtId="0" fontId="23" fillId="6" borderId="18" xfId="0" applyFont="1" applyFill="1" applyBorder="1" applyAlignment="1">
      <alignment vertical="top"/>
    </xf>
    <xf numFmtId="0" fontId="0" fillId="6" borderId="20" xfId="0" applyFill="1" applyBorder="1" applyAlignment="1">
      <alignment vertical="top"/>
    </xf>
    <xf numFmtId="9" fontId="0" fillId="8" borderId="12" xfId="0" applyNumberFormat="1" applyFill="1" applyBorder="1" applyAlignment="1">
      <alignment horizontal="center" vertical="top"/>
    </xf>
    <xf numFmtId="9" fontId="0" fillId="0" borderId="0" xfId="3" applyFont="1"/>
    <xf numFmtId="9" fontId="0" fillId="6" borderId="12" xfId="0" applyNumberFormat="1" applyFill="1" applyBorder="1" applyAlignment="1">
      <alignment horizontal="center" vertical="top"/>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8" xfId="0" applyFont="1" applyBorder="1" applyAlignment="1" applyProtection="1">
      <alignment horizontal="center" vertical="top" wrapText="1"/>
      <protection locked="0"/>
    </xf>
    <xf numFmtId="0" fontId="4" fillId="0" borderId="14" xfId="0" applyFont="1" applyBorder="1" applyAlignment="1" applyProtection="1">
      <alignment vertical="top"/>
      <protection locked="0"/>
    </xf>
    <xf numFmtId="0" fontId="4" fillId="0" borderId="7" xfId="0" applyFont="1" applyBorder="1" applyAlignment="1" applyProtection="1">
      <alignment vertical="top"/>
      <protection locked="0"/>
    </xf>
    <xf numFmtId="0" fontId="8" fillId="0" borderId="5"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14" xfId="0" applyFont="1" applyBorder="1" applyAlignment="1" applyProtection="1">
      <alignment vertical="top"/>
      <protection locked="0"/>
    </xf>
    <xf numFmtId="0" fontId="4" fillId="0" borderId="6"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0" fillId="7" borderId="20" xfId="0" applyFill="1" applyBorder="1" applyAlignment="1">
      <alignment vertical="top"/>
    </xf>
    <xf numFmtId="9" fontId="4" fillId="3" borderId="8" xfId="0" applyNumberFormat="1" applyFont="1" applyFill="1" applyBorder="1" applyAlignment="1" applyProtection="1">
      <alignment horizontal="center" vertical="top" wrapText="1"/>
      <protection locked="0"/>
    </xf>
    <xf numFmtId="0" fontId="0" fillId="0" borderId="0" xfId="0" applyAlignment="1" applyProtection="1">
      <protection locked="0"/>
    </xf>
    <xf numFmtId="0" fontId="4" fillId="6" borderId="8" xfId="0" applyFont="1" applyFill="1" applyBorder="1" applyAlignment="1" applyProtection="1">
      <alignment horizontal="left" vertical="top"/>
      <protection locked="0"/>
    </xf>
    <xf numFmtId="0" fontId="0" fillId="0" borderId="0" xfId="0" applyProtection="1"/>
    <xf numFmtId="0" fontId="2" fillId="0" borderId="0" xfId="0" applyFont="1" applyAlignment="1" applyProtection="1">
      <alignment vertical="top"/>
    </xf>
    <xf numFmtId="0" fontId="2" fillId="0" borderId="0" xfId="0" applyFont="1" applyAlignment="1" applyProtection="1">
      <alignment horizontal="center" vertical="top"/>
    </xf>
    <xf numFmtId="0" fontId="0" fillId="0" borderId="0" xfId="0" applyAlignment="1" applyProtection="1">
      <alignment vertical="top"/>
    </xf>
    <xf numFmtId="0" fontId="4" fillId="0" borderId="0" xfId="0" applyFont="1" applyAlignment="1" applyProtection="1">
      <alignment vertical="top"/>
    </xf>
    <xf numFmtId="0" fontId="4" fillId="0" borderId="0" xfId="0" applyFont="1" applyAlignment="1" applyProtection="1">
      <alignment horizontal="center" vertical="top"/>
    </xf>
    <xf numFmtId="0" fontId="20" fillId="0" borderId="0" xfId="0" applyFont="1" applyBorder="1" applyAlignment="1" applyProtection="1">
      <alignment vertical="top"/>
    </xf>
    <xf numFmtId="0" fontId="6" fillId="0" borderId="0" xfId="0" applyFont="1" applyBorder="1" applyAlignment="1" applyProtection="1">
      <alignment horizontal="center" vertical="top" wrapText="1"/>
    </xf>
    <xf numFmtId="0" fontId="0" fillId="7" borderId="16" xfId="0" applyFill="1" applyBorder="1" applyAlignment="1" applyProtection="1">
      <alignment vertical="top"/>
    </xf>
    <xf numFmtId="0" fontId="0" fillId="0" borderId="0" xfId="0" applyFont="1" applyAlignment="1" applyProtection="1">
      <alignment vertical="top"/>
    </xf>
    <xf numFmtId="0" fontId="7" fillId="0" borderId="0" xfId="0" applyFont="1" applyAlignment="1" applyProtection="1">
      <alignment horizontal="right" vertical="top"/>
    </xf>
    <xf numFmtId="0" fontId="23" fillId="6" borderId="18" xfId="1" applyFont="1" applyFill="1" applyBorder="1" applyAlignment="1" applyProtection="1">
      <alignment vertical="top"/>
    </xf>
    <xf numFmtId="9" fontId="0" fillId="6" borderId="12" xfId="0" applyNumberFormat="1" applyFill="1" applyBorder="1" applyAlignment="1" applyProtection="1">
      <alignment horizontal="center" vertical="top"/>
    </xf>
    <xf numFmtId="0" fontId="1" fillId="6" borderId="20" xfId="1" applyFill="1" applyBorder="1" applyAlignment="1" applyProtection="1">
      <alignment vertical="top"/>
    </xf>
    <xf numFmtId="0" fontId="0" fillId="3" borderId="16" xfId="0" applyFill="1" applyBorder="1" applyAlignment="1" applyProtection="1">
      <alignment vertical="top"/>
    </xf>
    <xf numFmtId="0" fontId="4" fillId="0" borderId="0" xfId="0" applyFont="1" applyBorder="1" applyAlignment="1" applyProtection="1">
      <alignment horizontal="center" vertical="top"/>
    </xf>
    <xf numFmtId="0" fontId="4" fillId="0" borderId="0" xfId="0" applyFont="1" applyAlignment="1" applyProtection="1">
      <alignment horizontal="right" vertical="top"/>
    </xf>
    <xf numFmtId="0" fontId="23" fillId="6" borderId="18" xfId="0" applyFont="1" applyFill="1" applyBorder="1" applyAlignment="1" applyProtection="1">
      <alignment vertical="top"/>
    </xf>
    <xf numFmtId="9" fontId="7" fillId="6" borderId="12" xfId="0" applyNumberFormat="1" applyFont="1" applyFill="1" applyBorder="1" applyAlignment="1" applyProtection="1">
      <alignment horizontal="center" vertical="top"/>
    </xf>
    <xf numFmtId="0" fontId="0" fillId="6" borderId="20" xfId="0" applyFill="1" applyBorder="1" applyAlignment="1" applyProtection="1">
      <alignment vertical="top"/>
    </xf>
    <xf numFmtId="0" fontId="0" fillId="0" borderId="0" xfId="0" applyAlignment="1" applyProtection="1">
      <alignment horizontal="center" vertical="top"/>
    </xf>
    <xf numFmtId="0" fontId="7" fillId="0" borderId="0" xfId="0" applyFont="1" applyBorder="1" applyAlignment="1" applyProtection="1">
      <alignment vertical="top" wrapText="1"/>
    </xf>
    <xf numFmtId="0" fontId="4" fillId="0" borderId="1" xfId="0" applyFont="1" applyBorder="1" applyAlignment="1" applyProtection="1">
      <alignment vertical="top" wrapText="1"/>
    </xf>
    <xf numFmtId="0" fontId="4" fillId="0" borderId="2" xfId="0" applyFont="1" applyBorder="1" applyAlignment="1" applyProtection="1">
      <alignment horizontal="center"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4" fillId="0" borderId="6" xfId="0" applyFont="1" applyBorder="1" applyAlignment="1" applyProtection="1">
      <alignment horizontal="center" vertical="top" wrapText="1"/>
    </xf>
    <xf numFmtId="0" fontId="4" fillId="0" borderId="7" xfId="0" applyFont="1" applyBorder="1" applyAlignment="1" applyProtection="1">
      <alignment vertical="top" wrapText="1"/>
    </xf>
    <xf numFmtId="0" fontId="0" fillId="0" borderId="6" xfId="0" applyBorder="1" applyAlignment="1" applyProtection="1">
      <alignment vertical="top"/>
    </xf>
    <xf numFmtId="0" fontId="4" fillId="0" borderId="8" xfId="0" applyFont="1" applyBorder="1" applyAlignment="1" applyProtection="1">
      <alignment vertical="top" wrapText="1"/>
    </xf>
    <xf numFmtId="0" fontId="4" fillId="0" borderId="9" xfId="0" applyFont="1" applyBorder="1" applyAlignment="1" applyProtection="1">
      <alignment horizontal="center"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4" fillId="0" borderId="7" xfId="0" applyFont="1" applyBorder="1" applyAlignment="1" applyProtection="1">
      <alignment horizontal="center" vertical="top" wrapText="1"/>
    </xf>
    <xf numFmtId="0" fontId="4" fillId="0" borderId="7" xfId="0" applyFont="1" applyBorder="1" applyAlignment="1" applyProtection="1">
      <alignment vertical="top"/>
    </xf>
    <xf numFmtId="0" fontId="0" fillId="0" borderId="1" xfId="0" applyBorder="1" applyAlignment="1" applyProtection="1">
      <alignment vertical="top"/>
    </xf>
    <xf numFmtId="0" fontId="4" fillId="0" borderId="8" xfId="0" applyFont="1" applyBorder="1" applyAlignment="1" applyProtection="1">
      <alignment horizontal="center" vertical="top" wrapText="1"/>
    </xf>
    <xf numFmtId="0" fontId="4" fillId="4" borderId="8" xfId="0" applyFont="1" applyFill="1" applyBorder="1" applyAlignment="1" applyProtection="1">
      <alignment vertical="top"/>
    </xf>
    <xf numFmtId="0" fontId="0" fillId="0" borderId="13" xfId="0" applyBorder="1" applyAlignment="1" applyProtection="1">
      <alignment vertical="top"/>
    </xf>
    <xf numFmtId="0" fontId="4" fillId="0" borderId="13" xfId="0" applyFont="1" applyBorder="1" applyAlignment="1" applyProtection="1">
      <alignment vertical="top" wrapText="1"/>
    </xf>
    <xf numFmtId="0" fontId="4" fillId="0" borderId="10" xfId="0" applyFont="1" applyBorder="1" applyAlignment="1" applyProtection="1">
      <alignment horizontal="center"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5" fillId="0" borderId="8" xfId="0" applyFont="1" applyBorder="1" applyAlignment="1" applyProtection="1">
      <alignment vertical="top" wrapText="1"/>
    </xf>
    <xf numFmtId="0" fontId="4" fillId="3" borderId="8" xfId="0" applyFont="1" applyFill="1" applyBorder="1" applyAlignment="1" applyProtection="1">
      <alignment vertical="top"/>
    </xf>
    <xf numFmtId="0" fontId="12" fillId="0" borderId="14" xfId="0" applyFont="1" applyBorder="1" applyAlignment="1" applyProtection="1">
      <alignment vertical="top"/>
    </xf>
    <xf numFmtId="0" fontId="12" fillId="0" borderId="15" xfId="0" applyFont="1" applyBorder="1" applyAlignment="1" applyProtection="1">
      <alignment vertical="top"/>
    </xf>
    <xf numFmtId="0" fontId="12" fillId="0" borderId="7" xfId="0" applyFont="1" applyBorder="1" applyAlignment="1" applyProtection="1">
      <alignment vertical="top"/>
    </xf>
    <xf numFmtId="0" fontId="4" fillId="0" borderId="8" xfId="0" applyFont="1" applyBorder="1" applyAlignment="1" applyProtection="1">
      <alignment vertical="top"/>
    </xf>
    <xf numFmtId="17" fontId="4" fillId="0" borderId="13" xfId="0" applyNumberFormat="1" applyFont="1" applyBorder="1" applyAlignment="1" applyProtection="1">
      <alignment vertical="top" wrapText="1"/>
    </xf>
    <xf numFmtId="0" fontId="6" fillId="0" borderId="8" xfId="0" applyFont="1" applyBorder="1" applyAlignment="1" applyProtection="1">
      <alignment vertical="top" wrapText="1"/>
    </xf>
    <xf numFmtId="0" fontId="3" fillId="0" borderId="1" xfId="0" applyFont="1" applyBorder="1" applyAlignment="1" applyProtection="1">
      <alignment vertical="top" wrapText="1"/>
    </xf>
    <xf numFmtId="0" fontId="3" fillId="0" borderId="0" xfId="0" applyFont="1" applyBorder="1" applyAlignment="1" applyProtection="1">
      <alignment horizontal="center" vertical="top" wrapText="1"/>
    </xf>
    <xf numFmtId="0" fontId="4" fillId="0" borderId="12" xfId="0" applyFont="1" applyBorder="1" applyAlignment="1" applyProtection="1">
      <alignment vertical="top" wrapText="1"/>
    </xf>
    <xf numFmtId="0" fontId="4" fillId="0" borderId="14" xfId="0" applyFont="1" applyBorder="1" applyAlignment="1" applyProtection="1">
      <alignment horizontal="center" vertical="top" wrapText="1"/>
    </xf>
    <xf numFmtId="0" fontId="4" fillId="0" borderId="9" xfId="0" applyFont="1" applyBorder="1" applyAlignment="1" applyProtection="1">
      <alignment vertical="top" wrapText="1"/>
    </xf>
    <xf numFmtId="0" fontId="4" fillId="0" borderId="8" xfId="0" applyFont="1" applyBorder="1" applyAlignment="1" applyProtection="1">
      <alignment horizontal="left" vertical="top"/>
      <protection locked="0"/>
    </xf>
    <xf numFmtId="0" fontId="4" fillId="5" borderId="8" xfId="0" applyFont="1" applyFill="1" applyBorder="1" applyAlignment="1" applyProtection="1">
      <alignment vertical="top" wrapText="1"/>
      <protection locked="0"/>
    </xf>
    <xf numFmtId="0" fontId="7" fillId="0" borderId="0" xfId="0" applyFont="1" applyAlignment="1" applyProtection="1">
      <alignment horizontal="center" vertical="top"/>
    </xf>
    <xf numFmtId="9" fontId="4" fillId="9" borderId="12" xfId="3" applyFont="1" applyFill="1" applyBorder="1" applyAlignment="1" applyProtection="1">
      <alignment horizontal="center" vertical="top"/>
    </xf>
    <xf numFmtId="0" fontId="12" fillId="0" borderId="14" xfId="0" applyFont="1" applyBorder="1" applyAlignment="1" applyProtection="1">
      <alignment horizontal="center" vertical="top"/>
    </xf>
    <xf numFmtId="0" fontId="3" fillId="0" borderId="8" xfId="0" applyFont="1" applyBorder="1" applyAlignment="1" applyProtection="1">
      <alignment vertical="top" wrapText="1"/>
    </xf>
    <xf numFmtId="0" fontId="3" fillId="0" borderId="0" xfId="0" applyFont="1" applyAlignment="1" applyProtection="1">
      <alignment vertical="top"/>
    </xf>
    <xf numFmtId="0" fontId="3" fillId="0" borderId="0" xfId="0" applyFont="1" applyAlignment="1" applyProtection="1">
      <alignment horizontal="center" vertical="top"/>
    </xf>
    <xf numFmtId="0" fontId="12" fillId="0" borderId="12" xfId="0" applyFont="1" applyBorder="1" applyAlignment="1" applyProtection="1">
      <alignment vertical="top" wrapText="1"/>
    </xf>
    <xf numFmtId="0" fontId="12" fillId="0" borderId="0" xfId="0" applyFont="1" applyBorder="1" applyAlignment="1" applyProtection="1">
      <alignment horizontal="center" vertical="top" wrapText="1"/>
    </xf>
    <xf numFmtId="0" fontId="3" fillId="0" borderId="6" xfId="0" applyFont="1" applyBorder="1" applyAlignment="1" applyProtection="1">
      <alignment vertical="top" wrapText="1"/>
    </xf>
    <xf numFmtId="0" fontId="4" fillId="0" borderId="6" xfId="0" applyFont="1" applyBorder="1" applyAlignment="1" applyProtection="1">
      <alignment vertical="top" wrapText="1"/>
    </xf>
    <xf numFmtId="0" fontId="0" fillId="0" borderId="6" xfId="0" applyBorder="1" applyAlignment="1" applyProtection="1">
      <alignment vertical="top" wrapText="1"/>
    </xf>
    <xf numFmtId="0" fontId="4" fillId="5" borderId="8" xfId="0" applyFont="1" applyFill="1" applyBorder="1" applyAlignment="1" applyProtection="1">
      <alignment vertical="top"/>
      <protection locked="0"/>
    </xf>
    <xf numFmtId="0" fontId="7" fillId="0" borderId="0" xfId="0" applyFont="1" applyAlignment="1" applyProtection="1">
      <alignment vertical="top" wrapText="1"/>
    </xf>
    <xf numFmtId="0" fontId="4" fillId="0" borderId="7" xfId="0" applyFont="1" applyBorder="1" applyAlignment="1" applyProtection="1">
      <alignment horizontal="center" vertical="top"/>
    </xf>
    <xf numFmtId="0" fontId="7" fillId="0" borderId="0" xfId="0" applyFont="1" applyAlignment="1" applyProtection="1">
      <alignment vertical="top"/>
    </xf>
    <xf numFmtId="0" fontId="0" fillId="0" borderId="7" xfId="0" applyBorder="1" applyAlignment="1" applyProtection="1">
      <alignment vertical="top"/>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5" fillId="0" borderId="14" xfId="0" applyFont="1" applyBorder="1" applyAlignment="1" applyProtection="1">
      <alignment vertical="top" wrapText="1"/>
    </xf>
    <xf numFmtId="0" fontId="0" fillId="0" borderId="4" xfId="0" applyBorder="1" applyAlignment="1" applyProtection="1">
      <alignment vertical="top"/>
    </xf>
    <xf numFmtId="0" fontId="4" fillId="0" borderId="14" xfId="0" applyFont="1" applyBorder="1" applyAlignment="1" applyProtection="1">
      <alignment vertical="top" wrapText="1"/>
    </xf>
    <xf numFmtId="0" fontId="7" fillId="0" borderId="11" xfId="0" applyFont="1" applyBorder="1" applyAlignment="1" applyProtection="1">
      <alignment vertical="top" wrapText="1"/>
    </xf>
    <xf numFmtId="0" fontId="0" fillId="0" borderId="8" xfId="0" applyBorder="1" applyAlignment="1" applyProtection="1">
      <alignment vertical="top"/>
    </xf>
    <xf numFmtId="0" fontId="5" fillId="0" borderId="14" xfId="0" applyFont="1" applyBorder="1" applyAlignment="1" applyProtection="1">
      <alignment vertical="top"/>
    </xf>
    <xf numFmtId="0" fontId="4" fillId="0" borderId="14" xfId="0" applyFont="1" applyBorder="1" applyAlignment="1" applyProtection="1">
      <alignment vertical="top"/>
    </xf>
    <xf numFmtId="0" fontId="4" fillId="0" borderId="10" xfId="0" applyFont="1" applyBorder="1" applyAlignment="1" applyProtection="1">
      <alignment vertical="top" wrapText="1"/>
    </xf>
    <xf numFmtId="0" fontId="4" fillId="0" borderId="11" xfId="0" applyFont="1" applyBorder="1" applyAlignment="1" applyProtection="1">
      <alignment horizontal="center" vertical="top" wrapText="1"/>
    </xf>
    <xf numFmtId="0" fontId="4" fillId="0" borderId="15" xfId="0" applyFont="1" applyBorder="1" applyAlignment="1" applyProtection="1">
      <alignment vertical="top" wrapText="1"/>
    </xf>
    <xf numFmtId="0" fontId="3" fillId="0" borderId="7" xfId="0" applyFont="1" applyBorder="1" applyAlignment="1" applyProtection="1">
      <alignment vertical="top" wrapText="1"/>
    </xf>
    <xf numFmtId="0" fontId="14" fillId="0" borderId="0" xfId="0" applyFont="1" applyAlignment="1" applyProtection="1">
      <alignment vertical="top" wrapText="1"/>
    </xf>
    <xf numFmtId="0" fontId="14" fillId="0" borderId="0" xfId="0" applyFont="1" applyAlignment="1" applyProtection="1">
      <alignment horizontal="center" vertical="top" wrapText="1"/>
    </xf>
    <xf numFmtId="0" fontId="3" fillId="0" borderId="12"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pplyProtection="1">
      <alignment vertical="top" wrapText="1"/>
    </xf>
    <xf numFmtId="0" fontId="4" fillId="0" borderId="5" xfId="0" applyFont="1" applyBorder="1" applyAlignment="1">
      <alignment horizontal="left" vertical="top" wrapText="1"/>
    </xf>
    <xf numFmtId="0" fontId="4" fillId="0" borderId="12" xfId="0" applyFont="1" applyBorder="1" applyAlignment="1">
      <alignment vertical="top"/>
    </xf>
    <xf numFmtId="0" fontId="4" fillId="9" borderId="8" xfId="0" applyFont="1" applyFill="1" applyBorder="1" applyAlignment="1" applyProtection="1">
      <alignment vertical="top"/>
      <protection locked="0"/>
    </xf>
    <xf numFmtId="0" fontId="4" fillId="9" borderId="8" xfId="0" applyFont="1" applyFill="1" applyBorder="1" applyAlignment="1" applyProtection="1">
      <alignment horizontal="center" vertical="top"/>
      <protection locked="0"/>
    </xf>
    <xf numFmtId="0" fontId="4" fillId="9" borderId="7" xfId="0" applyFont="1" applyFill="1" applyBorder="1" applyAlignment="1" applyProtection="1">
      <alignment vertical="top"/>
    </xf>
    <xf numFmtId="0" fontId="4" fillId="0" borderId="8" xfId="0" applyFont="1" applyBorder="1" applyAlignment="1" applyProtection="1">
      <alignment horizontal="left" vertical="top" wrapText="1"/>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17" fillId="0" borderId="8" xfId="2" applyBorder="1" applyAlignment="1" applyProtection="1">
      <alignment vertical="top" wrapText="1"/>
    </xf>
    <xf numFmtId="0" fontId="16" fillId="0" borderId="6" xfId="0" applyFont="1" applyBorder="1" applyAlignment="1" applyProtection="1">
      <alignment vertical="top" wrapText="1"/>
    </xf>
    <xf numFmtId="0" fontId="16" fillId="0" borderId="8" xfId="0" applyFont="1" applyBorder="1" applyAlignment="1" applyProtection="1">
      <alignment vertical="top" wrapText="1"/>
    </xf>
    <xf numFmtId="0" fontId="4" fillId="0" borderId="1" xfId="0" applyFont="1" applyBorder="1" applyAlignment="1" applyProtection="1">
      <alignment horizontal="center" vertical="top" wrapText="1"/>
    </xf>
    <xf numFmtId="0" fontId="0" fillId="0" borderId="9" xfId="0" applyBorder="1" applyProtection="1">
      <protection locked="0"/>
    </xf>
    <xf numFmtId="3" fontId="4" fillId="4" borderId="13" xfId="0" applyNumberFormat="1" applyFont="1" applyFill="1" applyBorder="1" applyAlignment="1" applyProtection="1">
      <alignment horizontal="center" vertical="top"/>
    </xf>
    <xf numFmtId="0" fontId="0" fillId="0" borderId="13" xfId="0" applyBorder="1" applyProtection="1"/>
    <xf numFmtId="0" fontId="8" fillId="0" borderId="13" xfId="0" applyFont="1" applyBorder="1" applyAlignment="1" applyProtection="1">
      <alignment vertical="top" wrapText="1"/>
    </xf>
    <xf numFmtId="0" fontId="8" fillId="0" borderId="10"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15" fillId="0" borderId="6" xfId="0" applyFont="1" applyBorder="1" applyAlignment="1" applyProtection="1">
      <alignment vertical="top" wrapText="1"/>
    </xf>
    <xf numFmtId="0" fontId="14" fillId="0" borderId="16" xfId="0" applyFont="1" applyBorder="1" applyAlignment="1" applyProtection="1">
      <alignment horizontal="left" vertical="top"/>
    </xf>
    <xf numFmtId="0" fontId="24" fillId="0" borderId="16" xfId="2" applyFont="1" applyBorder="1" applyAlignment="1" applyProtection="1">
      <alignment horizontal="left" vertical="top" wrapText="1"/>
    </xf>
    <xf numFmtId="0" fontId="0" fillId="0" borderId="0" xfId="0" applyAlignment="1" applyProtection="1"/>
    <xf numFmtId="0" fontId="8" fillId="0" borderId="2" xfId="0" applyFont="1" applyBorder="1" applyAlignment="1" applyProtection="1">
      <alignment horizontal="center" vertical="top" wrapText="1"/>
    </xf>
    <xf numFmtId="0" fontId="8" fillId="0" borderId="6"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0" borderId="7" xfId="0" applyFont="1" applyBorder="1" applyAlignment="1" applyProtection="1">
      <alignment horizontal="center" vertical="top" wrapText="1"/>
    </xf>
    <xf numFmtId="0" fontId="0" fillId="0" borderId="5" xfId="0" applyBorder="1" applyAlignment="1" applyProtection="1">
      <alignment vertical="top"/>
    </xf>
    <xf numFmtId="0" fontId="3" fillId="0" borderId="7" xfId="0" applyFont="1" applyBorder="1" applyAlignment="1" applyProtection="1">
      <alignment horizontal="center" vertical="top" wrapText="1"/>
    </xf>
    <xf numFmtId="0" fontId="3" fillId="0" borderId="7" xfId="0" applyFont="1" applyBorder="1" applyAlignment="1" applyProtection="1">
      <alignment vertical="top"/>
    </xf>
    <xf numFmtId="0" fontId="4" fillId="6" borderId="8" xfId="0" applyFont="1" applyFill="1" applyBorder="1" applyAlignment="1" applyProtection="1">
      <alignment vertical="top"/>
    </xf>
    <xf numFmtId="9" fontId="4" fillId="6" borderId="8" xfId="0" applyNumberFormat="1" applyFont="1" applyFill="1" applyBorder="1" applyAlignment="1" applyProtection="1">
      <alignment horizontal="center" vertical="top"/>
    </xf>
    <xf numFmtId="0" fontId="3" fillId="0" borderId="12" xfId="0" applyFont="1" applyBorder="1" applyAlignment="1" applyProtection="1">
      <alignment horizontal="center" vertical="top" wrapText="1"/>
    </xf>
    <xf numFmtId="0" fontId="3" fillId="0" borderId="7" xfId="0" applyFont="1" applyFill="1" applyBorder="1" applyAlignment="1" applyProtection="1">
      <alignment vertical="top"/>
    </xf>
    <xf numFmtId="9" fontId="4" fillId="4" borderId="8" xfId="0" applyNumberFormat="1" applyFont="1" applyFill="1" applyBorder="1" applyAlignment="1" applyProtection="1">
      <alignment horizontal="center" vertical="top"/>
    </xf>
    <xf numFmtId="0" fontId="12" fillId="0" borderId="4" xfId="0" applyFont="1" applyBorder="1" applyAlignment="1" applyProtection="1">
      <alignment vertical="top"/>
    </xf>
    <xf numFmtId="0" fontId="4" fillId="0" borderId="12" xfId="0" applyFont="1" applyBorder="1" applyAlignment="1" applyProtection="1">
      <alignment vertical="top"/>
    </xf>
    <xf numFmtId="0" fontId="12" fillId="0" borderId="12" xfId="0" applyFont="1" applyBorder="1" applyAlignment="1" applyProtection="1">
      <alignment vertical="top"/>
    </xf>
    <xf numFmtId="9" fontId="4" fillId="5" borderId="8" xfId="0" applyNumberFormat="1" applyFont="1" applyFill="1" applyBorder="1" applyAlignment="1" applyProtection="1">
      <alignment vertical="top" wrapText="1"/>
    </xf>
    <xf numFmtId="9" fontId="0" fillId="0" borderId="0" xfId="0" applyNumberFormat="1" applyAlignment="1" applyProtection="1">
      <alignment vertical="top"/>
    </xf>
    <xf numFmtId="0" fontId="4" fillId="0" borderId="0" xfId="0" applyFont="1" applyBorder="1" applyAlignment="1" applyProtection="1">
      <alignment vertical="top" wrapText="1"/>
    </xf>
    <xf numFmtId="0" fontId="8" fillId="0" borderId="5" xfId="0" applyFont="1" applyBorder="1" applyAlignment="1" applyProtection="1">
      <alignment vertical="top" wrapText="1"/>
    </xf>
    <xf numFmtId="0" fontId="4" fillId="3" borderId="8" xfId="0" applyFont="1" applyFill="1" applyBorder="1" applyAlignment="1" applyProtection="1">
      <alignment horizontal="center" vertical="top"/>
      <protection locked="0"/>
    </xf>
    <xf numFmtId="0" fontId="4" fillId="3" borderId="8" xfId="0" applyFont="1" applyFill="1" applyBorder="1" applyAlignment="1" applyProtection="1">
      <alignment horizontal="center" vertical="top" wrapText="1"/>
      <protection locked="0"/>
    </xf>
    <xf numFmtId="3" fontId="4" fillId="4" borderId="8" xfId="0" applyNumberFormat="1" applyFont="1" applyFill="1" applyBorder="1" applyAlignment="1" applyProtection="1">
      <alignment horizontal="center" vertical="top"/>
    </xf>
    <xf numFmtId="0" fontId="3" fillId="0" borderId="9" xfId="0" applyFont="1" applyBorder="1" applyAlignment="1" applyProtection="1">
      <alignment vertical="top"/>
    </xf>
    <xf numFmtId="3" fontId="4" fillId="9" borderId="13" xfId="0" applyNumberFormat="1" applyFont="1" applyFill="1" applyBorder="1" applyAlignment="1" applyProtection="1">
      <alignment horizontal="right" vertical="top"/>
    </xf>
    <xf numFmtId="3" fontId="4" fillId="9" borderId="13" xfId="0" applyNumberFormat="1" applyFont="1" applyFill="1" applyBorder="1" applyAlignment="1" applyProtection="1">
      <alignment horizontal="center" vertical="top"/>
    </xf>
    <xf numFmtId="0" fontId="4" fillId="9" borderId="8" xfId="0" applyFont="1" applyFill="1" applyBorder="1" applyAlignment="1" applyProtection="1">
      <alignment vertical="top"/>
    </xf>
    <xf numFmtId="0" fontId="4" fillId="0" borderId="31" xfId="0" applyFont="1" applyBorder="1" applyAlignment="1" applyProtection="1">
      <alignment vertical="top"/>
    </xf>
    <xf numFmtId="0" fontId="4" fillId="0" borderId="32" xfId="0" applyFont="1" applyBorder="1" applyAlignment="1" applyProtection="1">
      <alignment vertical="top"/>
    </xf>
    <xf numFmtId="0" fontId="4" fillId="0" borderId="33" xfId="0" applyFont="1" applyBorder="1" applyAlignment="1" applyProtection="1">
      <alignment vertical="top"/>
    </xf>
    <xf numFmtId="0" fontId="4" fillId="0" borderId="34" xfId="0" applyFont="1" applyBorder="1" applyAlignment="1" applyProtection="1">
      <alignment vertical="top"/>
    </xf>
    <xf numFmtId="3" fontId="4" fillId="6" borderId="16" xfId="0" applyNumberFormat="1" applyFont="1" applyFill="1" applyBorder="1" applyAlignment="1" applyProtection="1">
      <alignment horizontal="center" vertical="top"/>
    </xf>
    <xf numFmtId="3" fontId="4" fillId="6" borderId="35" xfId="0" applyNumberFormat="1" applyFont="1" applyFill="1" applyBorder="1" applyAlignment="1" applyProtection="1">
      <alignment horizontal="center" vertical="top"/>
    </xf>
    <xf numFmtId="0" fontId="4" fillId="0" borderId="34" xfId="0" applyFont="1" applyBorder="1" applyAlignment="1" applyProtection="1">
      <alignment vertical="top" wrapText="1"/>
    </xf>
    <xf numFmtId="9" fontId="4" fillId="6" borderId="36" xfId="3" applyFont="1" applyFill="1" applyBorder="1" applyAlignment="1" applyProtection="1">
      <alignment horizontal="center" vertical="top"/>
    </xf>
    <xf numFmtId="0" fontId="4" fillId="3" borderId="12"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0" xfId="0" applyBorder="1" applyProtection="1">
      <protection locked="0"/>
    </xf>
    <xf numFmtId="0" fontId="0" fillId="0" borderId="6" xfId="0" applyBorder="1" applyProtection="1">
      <protection locked="0"/>
    </xf>
    <xf numFmtId="0" fontId="0" fillId="0" borderId="10" xfId="0" applyBorder="1" applyAlignment="1" applyProtection="1">
      <alignment vertical="top"/>
      <protection locked="0"/>
    </xf>
    <xf numFmtId="0" fontId="0" fillId="0" borderId="11" xfId="0" applyBorder="1" applyProtection="1">
      <protection locked="0"/>
    </xf>
    <xf numFmtId="0" fontId="0" fillId="0" borderId="8" xfId="0" applyBorder="1" applyProtection="1">
      <protection locked="0"/>
    </xf>
    <xf numFmtId="0" fontId="0" fillId="0" borderId="2" xfId="0" applyBorder="1" applyAlignment="1" applyProtection="1">
      <alignment vertical="top"/>
    </xf>
    <xf numFmtId="0" fontId="0" fillId="0" borderId="3" xfId="0" applyBorder="1" applyProtection="1"/>
    <xf numFmtId="0" fontId="0" fillId="0" borderId="4" xfId="0" applyBorder="1" applyProtection="1"/>
    <xf numFmtId="0" fontId="4" fillId="0" borderId="0" xfId="0" applyFont="1" applyBorder="1" applyAlignment="1" applyProtection="1">
      <alignment horizontal="center" vertical="top" wrapText="1"/>
    </xf>
    <xf numFmtId="3" fontId="4" fillId="0" borderId="8" xfId="0" applyNumberFormat="1" applyFont="1" applyFill="1" applyBorder="1" applyAlignment="1">
      <alignment vertical="top"/>
    </xf>
    <xf numFmtId="3" fontId="4" fillId="4" borderId="16" xfId="0" applyNumberFormat="1" applyFont="1" applyFill="1" applyBorder="1" applyAlignment="1">
      <alignment horizontal="right" vertical="top"/>
    </xf>
    <xf numFmtId="3" fontId="4" fillId="6" borderId="13" xfId="0" applyNumberFormat="1" applyFont="1" applyFill="1" applyBorder="1" applyAlignment="1">
      <alignment horizontal="right" vertical="top"/>
    </xf>
    <xf numFmtId="9" fontId="4" fillId="4" borderId="16" xfId="3" applyFont="1" applyFill="1" applyBorder="1" applyAlignment="1">
      <alignment horizontal="right" vertical="top"/>
    </xf>
    <xf numFmtId="9" fontId="4" fillId="3" borderId="16" xfId="0" applyNumberFormat="1" applyFont="1" applyFill="1" applyBorder="1" applyAlignment="1" applyProtection="1">
      <alignment horizontal="center" vertical="top"/>
      <protection locked="0"/>
    </xf>
    <xf numFmtId="0" fontId="27" fillId="0" borderId="16" xfId="0" applyFont="1" applyBorder="1" applyAlignment="1">
      <alignment vertical="top"/>
    </xf>
    <xf numFmtId="0" fontId="0" fillId="0" borderId="0" xfId="0"/>
    <xf numFmtId="0" fontId="0" fillId="0" borderId="0" xfId="0"/>
    <xf numFmtId="9" fontId="4" fillId="0" borderId="16" xfId="0" applyNumberFormat="1" applyFont="1" applyFill="1" applyBorder="1" applyAlignment="1" applyProtection="1">
      <alignment horizontal="center" vertical="top"/>
      <protection locked="0"/>
    </xf>
    <xf numFmtId="9" fontId="4" fillId="3" borderId="20" xfId="0" applyNumberFormat="1" applyFont="1" applyFill="1" applyBorder="1" applyAlignment="1" applyProtection="1">
      <alignment horizontal="right" vertical="top"/>
      <protection locked="0"/>
    </xf>
    <xf numFmtId="0" fontId="8" fillId="0" borderId="0" xfId="0" applyFont="1" applyBorder="1" applyAlignment="1">
      <alignment vertical="top" wrapText="1"/>
    </xf>
    <xf numFmtId="0" fontId="8" fillId="0" borderId="12" xfId="0" applyFont="1" applyBorder="1" applyAlignment="1">
      <alignment vertical="top" wrapText="1"/>
    </xf>
    <xf numFmtId="9" fontId="0" fillId="6" borderId="12" xfId="3" applyFont="1" applyFill="1" applyBorder="1" applyAlignment="1">
      <alignment horizontal="center" vertical="top"/>
    </xf>
    <xf numFmtId="0" fontId="4" fillId="0" borderId="0" xfId="0" applyFont="1" applyBorder="1" applyAlignment="1" applyProtection="1">
      <alignment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4" fillId="0" borderId="13" xfId="0" applyFont="1" applyBorder="1" applyAlignment="1" applyProtection="1">
      <alignment vertical="top" wrapText="1"/>
    </xf>
    <xf numFmtId="0" fontId="4" fillId="0" borderId="8" xfId="0" applyFont="1" applyBorder="1" applyAlignment="1" applyProtection="1">
      <alignment vertical="top" wrapText="1"/>
    </xf>
    <xf numFmtId="0" fontId="6"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3" fillId="0" borderId="4" xfId="0" applyFont="1" applyBorder="1" applyAlignment="1">
      <alignment vertical="top" wrapText="1"/>
    </xf>
    <xf numFmtId="0" fontId="4" fillId="0" borderId="14" xfId="0" applyFont="1" applyBorder="1" applyAlignment="1">
      <alignment horizontal="center" vertical="top" wrapText="1"/>
    </xf>
    <xf numFmtId="0" fontId="3" fillId="0" borderId="3" xfId="0" applyFont="1" applyBorder="1" applyAlignment="1">
      <alignment vertical="top" wrapText="1"/>
    </xf>
    <xf numFmtId="0" fontId="4" fillId="0" borderId="14" xfId="0" applyFont="1" applyBorder="1" applyAlignment="1" applyProtection="1">
      <alignment vertical="top"/>
      <protection locked="0"/>
    </xf>
    <xf numFmtId="0" fontId="27" fillId="0" borderId="16" xfId="0" applyFont="1" applyBorder="1" applyAlignment="1">
      <alignment vertical="top" wrapText="1"/>
    </xf>
    <xf numFmtId="0" fontId="4" fillId="0" borderId="7"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4" fillId="0" borderId="15" xfId="0" applyFont="1" applyBorder="1" applyAlignment="1">
      <alignment vertical="top"/>
    </xf>
    <xf numFmtId="0" fontId="4" fillId="0" borderId="8" xfId="0" applyFont="1" applyBorder="1" applyAlignment="1">
      <alignment horizontal="center" vertical="top" wrapText="1"/>
    </xf>
    <xf numFmtId="0" fontId="8" fillId="0" borderId="7" xfId="0" applyFont="1" applyBorder="1" applyAlignment="1">
      <alignment vertical="top" wrapText="1"/>
    </xf>
    <xf numFmtId="0" fontId="3" fillId="0" borderId="1" xfId="0" applyFont="1" applyBorder="1" applyAlignment="1">
      <alignment vertical="top" wrapText="1"/>
    </xf>
    <xf numFmtId="0" fontId="4" fillId="0" borderId="14" xfId="0" applyFont="1" applyBorder="1" applyAlignment="1" applyProtection="1">
      <alignment vertical="top"/>
      <protection locked="0"/>
    </xf>
    <xf numFmtId="9" fontId="4" fillId="4" borderId="12" xfId="0" applyNumberFormat="1" applyFont="1" applyFill="1" applyBorder="1" applyAlignment="1" applyProtection="1">
      <alignment horizontal="right" vertical="top"/>
    </xf>
    <xf numFmtId="0" fontId="0" fillId="0" borderId="6" xfId="0" applyBorder="1" applyAlignment="1" applyProtection="1">
      <alignment horizontal="center" vertical="top"/>
    </xf>
    <xf numFmtId="3" fontId="4" fillId="4" borderId="8" xfId="0" applyNumberFormat="1" applyFont="1" applyFill="1" applyBorder="1" applyAlignment="1" applyProtection="1">
      <alignment horizontal="right" vertical="top" wrapText="1"/>
    </xf>
    <xf numFmtId="9" fontId="4" fillId="4" borderId="3" xfId="3" applyFont="1" applyFill="1" applyBorder="1" applyAlignment="1" applyProtection="1">
      <alignment horizontal="center" vertical="top"/>
    </xf>
    <xf numFmtId="9" fontId="4" fillId="4" borderId="4" xfId="3" applyFont="1" applyFill="1" applyBorder="1" applyAlignment="1" applyProtection="1">
      <alignment horizontal="center" vertical="top"/>
    </xf>
    <xf numFmtId="0" fontId="4" fillId="0" borderId="14" xfId="0" applyFont="1" applyBorder="1" applyAlignment="1" applyProtection="1">
      <alignment horizontal="left" vertical="top"/>
      <protection locked="0"/>
    </xf>
    <xf numFmtId="9" fontId="4" fillId="4" borderId="8" xfId="3" applyFont="1" applyFill="1" applyBorder="1" applyAlignment="1" applyProtection="1">
      <alignment horizontal="right" vertical="top"/>
    </xf>
    <xf numFmtId="0" fontId="4" fillId="0" borderId="12" xfId="0" applyFont="1" applyBorder="1" applyAlignment="1" applyProtection="1">
      <alignment horizontal="center" vertical="center" wrapText="1"/>
    </xf>
    <xf numFmtId="0" fontId="3" fillId="3" borderId="8" xfId="0" applyFont="1" applyFill="1" applyBorder="1" applyAlignment="1" applyProtection="1">
      <alignment horizontal="center" vertical="top" wrapText="1"/>
      <protection locked="0"/>
    </xf>
    <xf numFmtId="9" fontId="25" fillId="6" borderId="16" xfId="0" applyNumberFormat="1" applyFont="1" applyFill="1" applyBorder="1" applyAlignment="1" applyProtection="1">
      <alignment horizontal="right" vertical="top"/>
    </xf>
    <xf numFmtId="9" fontId="25" fillId="6" borderId="16" xfId="3" applyFont="1" applyFill="1" applyBorder="1" applyAlignment="1" applyProtection="1">
      <alignment horizontal="right" vertical="top"/>
    </xf>
    <xf numFmtId="0" fontId="14" fillId="6" borderId="16" xfId="0" applyFont="1" applyFill="1" applyBorder="1" applyAlignment="1">
      <alignment horizontal="right"/>
    </xf>
    <xf numFmtId="0" fontId="14" fillId="6" borderId="37" xfId="0" applyFont="1" applyFill="1" applyBorder="1" applyAlignment="1">
      <alignment horizontal="right"/>
    </xf>
    <xf numFmtId="3" fontId="4" fillId="4" borderId="16" xfId="0" applyNumberFormat="1" applyFont="1" applyFill="1" applyBorder="1" applyAlignment="1" applyProtection="1">
      <alignment horizontal="right" vertical="top"/>
    </xf>
    <xf numFmtId="0" fontId="14" fillId="6" borderId="30" xfId="0" applyFont="1" applyFill="1" applyBorder="1" applyAlignment="1">
      <alignment horizontal="right"/>
    </xf>
    <xf numFmtId="9" fontId="25" fillId="6" borderId="16" xfId="0" applyNumberFormat="1" applyFont="1" applyFill="1" applyBorder="1" applyAlignment="1">
      <alignment horizontal="right" vertical="top" wrapText="1"/>
    </xf>
    <xf numFmtId="9" fontId="25" fillId="6" borderId="16" xfId="3" applyFont="1" applyFill="1" applyBorder="1" applyAlignment="1">
      <alignment horizontal="right" vertical="top"/>
    </xf>
    <xf numFmtId="9" fontId="25" fillId="6" borderId="16" xfId="0" applyNumberFormat="1" applyFont="1" applyFill="1" applyBorder="1" applyAlignment="1">
      <alignment horizontal="right" vertical="top"/>
    </xf>
    <xf numFmtId="0" fontId="0" fillId="3" borderId="16" xfId="0" applyFill="1" applyBorder="1" applyAlignment="1" applyProtection="1">
      <alignment horizontal="center"/>
      <protection locked="0"/>
    </xf>
    <xf numFmtId="0" fontId="4" fillId="3" borderId="7"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0" fillId="3" borderId="16" xfId="0" applyFill="1" applyBorder="1" applyAlignment="1" applyProtection="1">
      <alignment horizontal="center" vertical="center"/>
      <protection locked="0"/>
    </xf>
    <xf numFmtId="9" fontId="4" fillId="4" borderId="14" xfId="3" applyFont="1" applyFill="1" applyBorder="1" applyAlignment="1">
      <alignment horizontal="center" vertical="center"/>
    </xf>
    <xf numFmtId="0" fontId="0" fillId="0" borderId="2" xfId="0" applyBorder="1" applyAlignment="1">
      <alignment vertical="top"/>
    </xf>
    <xf numFmtId="0" fontId="0" fillId="0" borderId="4" xfId="0" applyBorder="1" applyAlignment="1">
      <alignment vertical="top"/>
    </xf>
    <xf numFmtId="0" fontId="0" fillId="0" borderId="9" xfId="0" applyBorder="1" applyAlignment="1">
      <alignment vertical="top"/>
    </xf>
    <xf numFmtId="0" fontId="0" fillId="0" borderId="10" xfId="0" applyBorder="1" applyAlignment="1">
      <alignment vertical="top"/>
    </xf>
    <xf numFmtId="0" fontId="4" fillId="7" borderId="8" xfId="0" applyFont="1" applyFill="1" applyBorder="1" applyAlignment="1" applyProtection="1">
      <alignment horizontal="left" vertical="top"/>
      <protection locked="0"/>
    </xf>
    <xf numFmtId="3" fontId="4" fillId="3" borderId="16" xfId="0" applyNumberFormat="1" applyFont="1" applyFill="1" applyBorder="1" applyAlignment="1" applyProtection="1">
      <alignment vertical="top"/>
      <protection locked="0"/>
    </xf>
    <xf numFmtId="0" fontId="4" fillId="10" borderId="8" xfId="0" applyFont="1" applyFill="1" applyBorder="1" applyAlignment="1" applyProtection="1">
      <alignment vertical="top" wrapText="1"/>
    </xf>
    <xf numFmtId="3" fontId="4" fillId="3" borderId="13" xfId="0" applyNumberFormat="1" applyFont="1" applyFill="1" applyBorder="1" applyAlignment="1" applyProtection="1">
      <alignment vertical="top" wrapText="1"/>
      <protection locked="0"/>
    </xf>
    <xf numFmtId="0" fontId="4" fillId="3" borderId="8" xfId="0" applyFont="1" applyFill="1" applyBorder="1" applyAlignment="1" applyProtection="1">
      <alignment horizontal="left" vertical="top" wrapText="1"/>
      <protection locked="0"/>
    </xf>
    <xf numFmtId="0" fontId="4" fillId="3" borderId="12" xfId="0" applyFont="1" applyFill="1" applyBorder="1" applyAlignment="1" applyProtection="1">
      <alignment vertical="top" wrapText="1"/>
      <protection locked="0"/>
    </xf>
    <xf numFmtId="0" fontId="3" fillId="3" borderId="8" xfId="0" applyFont="1" applyFill="1" applyBorder="1" applyAlignment="1" applyProtection="1">
      <alignment vertical="top" wrapText="1"/>
      <protection locked="0"/>
    </xf>
    <xf numFmtId="9" fontId="3" fillId="3" borderId="8" xfId="0" applyNumberFormat="1" applyFont="1" applyFill="1" applyBorder="1" applyAlignment="1" applyProtection="1">
      <alignment horizontal="center" vertical="top"/>
      <protection locked="0"/>
    </xf>
    <xf numFmtId="0" fontId="28" fillId="0" borderId="1" xfId="0" applyFont="1" applyBorder="1" applyAlignment="1">
      <alignment vertical="top" wrapText="1"/>
    </xf>
    <xf numFmtId="167" fontId="4" fillId="3" borderId="8" xfId="0" applyNumberFormat="1" applyFont="1" applyFill="1" applyBorder="1" applyAlignment="1" applyProtection="1">
      <alignment horizontal="center" vertical="top"/>
      <protection locked="0"/>
    </xf>
    <xf numFmtId="0" fontId="4" fillId="0" borderId="0" xfId="0" applyFont="1" applyAlignment="1">
      <alignment vertical="center" wrapText="1"/>
    </xf>
    <xf numFmtId="0" fontId="4" fillId="0" borderId="6" xfId="0" applyFont="1" applyBorder="1" applyAlignment="1">
      <alignment vertical="center" wrapText="1"/>
    </xf>
    <xf numFmtId="0" fontId="0" fillId="3" borderId="30" xfId="0" applyFill="1" applyBorder="1" applyAlignment="1" applyProtection="1">
      <alignment vertical="top"/>
      <protection locked="0"/>
    </xf>
    <xf numFmtId="0" fontId="4" fillId="0" borderId="16" xfId="0" applyFont="1" applyBorder="1" applyAlignment="1">
      <alignment vertical="top"/>
    </xf>
    <xf numFmtId="0" fontId="4" fillId="3" borderId="32" xfId="0" applyFont="1" applyFill="1" applyBorder="1" applyAlignment="1" applyProtection="1">
      <alignment vertical="top"/>
      <protection locked="0"/>
    </xf>
    <xf numFmtId="0" fontId="0" fillId="3" borderId="35" xfId="0"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0" fontId="0" fillId="3" borderId="36"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3" fillId="0" borderId="1" xfId="0" applyFont="1" applyBorder="1" applyAlignment="1" applyProtection="1">
      <alignment vertical="top" wrapText="1"/>
      <protection locked="0"/>
    </xf>
    <xf numFmtId="9" fontId="4" fillId="3" borderId="12" xfId="3" applyFont="1" applyFill="1" applyBorder="1" applyAlignment="1" applyProtection="1">
      <alignment horizontal="center" vertical="top"/>
      <protection locked="0"/>
    </xf>
    <xf numFmtId="0" fontId="4" fillId="0" borderId="14" xfId="0" applyFont="1" applyBorder="1" applyAlignment="1" applyProtection="1">
      <alignment vertical="top"/>
      <protection locked="0"/>
    </xf>
    <xf numFmtId="0" fontId="17" fillId="0" borderId="0" xfId="2" applyFill="1"/>
    <xf numFmtId="0" fontId="0" fillId="0" borderId="16" xfId="0" applyBorder="1" applyAlignment="1">
      <alignment horizontal="center"/>
    </xf>
    <xf numFmtId="0" fontId="0" fillId="0" borderId="0" xfId="0" applyFill="1" applyBorder="1" applyAlignment="1">
      <alignment vertical="top"/>
    </xf>
    <xf numFmtId="0" fontId="17" fillId="0" borderId="0" xfId="2" applyFill="1" applyBorder="1"/>
    <xf numFmtId="0" fontId="7" fillId="0" borderId="0" xfId="0" applyFont="1" applyBorder="1" applyAlignment="1" applyProtection="1">
      <alignment horizontal="center" vertical="top"/>
    </xf>
    <xf numFmtId="0" fontId="4" fillId="0" borderId="0" xfId="0" applyFont="1" applyBorder="1" applyAlignment="1" applyProtection="1">
      <alignment horizontal="right" vertical="top"/>
    </xf>
    <xf numFmtId="0" fontId="4" fillId="3" borderId="16" xfId="0" applyFont="1" applyFill="1" applyBorder="1" applyAlignment="1" applyProtection="1">
      <alignment horizontal="center" vertical="top" wrapText="1"/>
      <protection locked="0"/>
    </xf>
    <xf numFmtId="0" fontId="7" fillId="3" borderId="16" xfId="0" applyFont="1" applyFill="1" applyBorder="1" applyAlignment="1" applyProtection="1">
      <alignment horizontal="center" vertical="top"/>
      <protection locked="0"/>
    </xf>
    <xf numFmtId="0" fontId="7" fillId="0" borderId="16" xfId="0" applyFont="1" applyBorder="1" applyAlignment="1" applyProtection="1">
      <alignment horizontal="center" vertical="center"/>
    </xf>
    <xf numFmtId="0" fontId="7" fillId="0" borderId="16" xfId="0" applyFont="1" applyBorder="1" applyAlignment="1" applyProtection="1">
      <alignment horizontal="center" vertical="center" wrapText="1"/>
    </xf>
    <xf numFmtId="0" fontId="0" fillId="0" borderId="16" xfId="0" applyBorder="1" applyAlignment="1" applyProtection="1">
      <alignment vertical="center"/>
    </xf>
    <xf numFmtId="0" fontId="0" fillId="0" borderId="16" xfId="0" applyBorder="1" applyAlignment="1" applyProtection="1">
      <alignment horizontal="center" vertical="center"/>
    </xf>
    <xf numFmtId="0" fontId="4"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0" fillId="6" borderId="16" xfId="3" applyNumberFormat="1" applyFont="1" applyFill="1" applyBorder="1" applyAlignment="1" applyProtection="1">
      <alignment horizontal="left" vertical="top"/>
    </xf>
    <xf numFmtId="0" fontId="0" fillId="0" borderId="16" xfId="0" applyBorder="1" applyAlignment="1" applyProtection="1">
      <alignment vertical="center"/>
      <protection locked="0"/>
    </xf>
    <xf numFmtId="9" fontId="0" fillId="0" borderId="16" xfId="0" applyNumberFormat="1" applyBorder="1" applyAlignment="1" applyProtection="1">
      <alignment horizontal="center" vertical="top"/>
      <protection locked="0"/>
    </xf>
    <xf numFmtId="0" fontId="0" fillId="0" borderId="16" xfId="0" applyBorder="1" applyAlignment="1" applyProtection="1">
      <alignment horizontal="center" vertical="top"/>
      <protection locked="0"/>
    </xf>
    <xf numFmtId="0" fontId="7" fillId="0" borderId="18" xfId="0" applyFont="1" applyBorder="1" applyAlignment="1" applyProtection="1">
      <alignment horizontal="center" vertical="center"/>
    </xf>
    <xf numFmtId="0" fontId="7" fillId="0" borderId="20" xfId="0" applyFont="1" applyBorder="1" applyAlignment="1" applyProtection="1">
      <alignment horizontal="center" vertical="center"/>
      <protection locked="0"/>
    </xf>
    <xf numFmtId="0" fontId="7" fillId="6" borderId="20" xfId="3" applyNumberFormat="1" applyFont="1" applyFill="1" applyBorder="1" applyAlignment="1" applyProtection="1">
      <alignment horizontal="left" vertical="top"/>
      <protection locked="0"/>
    </xf>
    <xf numFmtId="0" fontId="7" fillId="0" borderId="19" xfId="0" applyFont="1" applyBorder="1" applyAlignment="1" applyProtection="1">
      <alignment horizontal="center" vertical="center"/>
    </xf>
    <xf numFmtId="0" fontId="7" fillId="6" borderId="19" xfId="3" applyNumberFormat="1" applyFont="1" applyFill="1" applyBorder="1" applyAlignment="1" applyProtection="1">
      <alignment horizontal="left" vertical="top"/>
    </xf>
    <xf numFmtId="0" fontId="7" fillId="0" borderId="16" xfId="0" applyFont="1" applyBorder="1" applyAlignment="1">
      <alignment horizontal="center" vertical="center"/>
    </xf>
    <xf numFmtId="0" fontId="17" fillId="0" borderId="0" xfId="2" applyFill="1" applyProtection="1"/>
    <xf numFmtId="0" fontId="17" fillId="0" borderId="0" xfId="2" applyFill="1" applyBorder="1" applyProtection="1"/>
    <xf numFmtId="0" fontId="4" fillId="0" borderId="8" xfId="0" applyFont="1" applyBorder="1" applyAlignment="1" applyProtection="1">
      <alignment horizontal="center" vertical="top"/>
    </xf>
    <xf numFmtId="0" fontId="4" fillId="0" borderId="13" xfId="0" applyFont="1" applyBorder="1" applyAlignment="1" applyProtection="1">
      <alignment vertical="top"/>
    </xf>
    <xf numFmtId="9" fontId="0" fillId="0" borderId="0" xfId="0" applyNumberFormat="1" applyProtection="1"/>
    <xf numFmtId="9" fontId="4" fillId="4" borderId="12" xfId="0" applyNumberFormat="1" applyFont="1" applyFill="1" applyBorder="1" applyAlignment="1" applyProtection="1">
      <alignment horizontal="center" vertical="top"/>
    </xf>
    <xf numFmtId="0" fontId="0" fillId="0" borderId="11" xfId="0" applyBorder="1" applyAlignment="1" applyProtection="1">
      <alignment vertical="top"/>
    </xf>
    <xf numFmtId="0" fontId="0" fillId="3" borderId="16" xfId="0" applyFill="1" applyBorder="1" applyAlignment="1" applyProtection="1">
      <alignment horizontal="left" vertical="top"/>
      <protection locked="0"/>
    </xf>
    <xf numFmtId="0" fontId="0" fillId="3" borderId="16" xfId="0" applyFill="1" applyBorder="1" applyAlignment="1" applyProtection="1">
      <alignment horizontal="left" vertical="top" wrapText="1"/>
      <protection locked="0"/>
    </xf>
    <xf numFmtId="0" fontId="17" fillId="0" borderId="0" xfId="2" applyProtection="1">
      <protection locked="0"/>
    </xf>
    <xf numFmtId="9" fontId="0" fillId="6" borderId="0" xfId="3" applyFont="1" applyFill="1" applyAlignment="1" applyProtection="1">
      <alignment horizontal="center" vertical="top"/>
      <protection hidden="1"/>
    </xf>
    <xf numFmtId="9" fontId="0" fillId="6" borderId="16" xfId="3" applyFont="1" applyFill="1" applyBorder="1" applyAlignment="1" applyProtection="1">
      <alignment horizontal="center" vertical="top"/>
      <protection hidden="1"/>
    </xf>
    <xf numFmtId="0" fontId="7" fillId="6" borderId="16" xfId="3" applyNumberFormat="1" applyFont="1" applyFill="1" applyBorder="1" applyAlignment="1" applyProtection="1">
      <alignment horizontal="left" vertical="top" wrapText="1"/>
      <protection hidden="1"/>
    </xf>
    <xf numFmtId="0" fontId="7" fillId="6" borderId="18" xfId="3" applyNumberFormat="1" applyFont="1" applyFill="1" applyBorder="1" applyAlignment="1" applyProtection="1">
      <alignment horizontal="left" vertical="top" wrapText="1"/>
      <protection hidden="1"/>
    </xf>
    <xf numFmtId="0" fontId="4" fillId="0" borderId="6" xfId="0" applyFont="1" applyBorder="1" applyAlignment="1" applyProtection="1">
      <alignment horizontal="center" vertical="top"/>
    </xf>
    <xf numFmtId="0" fontId="4" fillId="3" borderId="7" xfId="0" applyFont="1" applyFill="1" applyBorder="1" applyAlignment="1" applyProtection="1">
      <alignment horizontal="center" vertical="top"/>
    </xf>
    <xf numFmtId="0" fontId="4" fillId="0" borderId="0" xfId="0" applyFont="1" applyBorder="1" applyAlignment="1" applyProtection="1">
      <alignment horizontal="right" vertical="top" wrapText="1"/>
    </xf>
    <xf numFmtId="0" fontId="29" fillId="0" borderId="0" xfId="0" applyFont="1" applyFill="1" applyAlignment="1">
      <alignment vertical="center" wrapText="1"/>
    </xf>
    <xf numFmtId="0" fontId="29" fillId="0" borderId="0" xfId="0" applyFont="1" applyBorder="1" applyAlignment="1">
      <alignment vertical="center"/>
    </xf>
    <xf numFmtId="0" fontId="29" fillId="0" borderId="0" xfId="5" applyFont="1" applyFill="1" applyAlignment="1">
      <alignment vertical="center" wrapText="1"/>
    </xf>
    <xf numFmtId="0" fontId="29" fillId="0" borderId="0" xfId="5" applyFont="1" applyBorder="1" applyAlignment="1">
      <alignment vertical="center"/>
    </xf>
    <xf numFmtId="0" fontId="35" fillId="15" borderId="12" xfId="5" applyFont="1" applyFill="1" applyBorder="1" applyAlignment="1">
      <alignment horizontal="center" vertical="top" wrapText="1"/>
    </xf>
    <xf numFmtId="0" fontId="35" fillId="16" borderId="12" xfId="5" applyFont="1" applyFill="1" applyBorder="1" applyAlignment="1">
      <alignment horizontal="center" vertical="top" wrapText="1"/>
    </xf>
    <xf numFmtId="0" fontId="35" fillId="16" borderId="14" xfId="5" applyFont="1" applyFill="1" applyBorder="1" applyAlignment="1">
      <alignment horizontal="center" vertical="top" wrapText="1"/>
    </xf>
    <xf numFmtId="0" fontId="35" fillId="17" borderId="12" xfId="5" applyFont="1" applyFill="1" applyBorder="1" applyAlignment="1">
      <alignment horizontal="center" vertical="top" wrapText="1"/>
    </xf>
    <xf numFmtId="0" fontId="35" fillId="17" borderId="1" xfId="5" applyFont="1" applyFill="1" applyBorder="1" applyAlignment="1">
      <alignment horizontal="center" vertical="top" wrapText="1"/>
    </xf>
    <xf numFmtId="0" fontId="35" fillId="18" borderId="12" xfId="5" applyFont="1" applyFill="1" applyBorder="1" applyAlignment="1">
      <alignment horizontal="center" vertical="top" wrapText="1"/>
    </xf>
    <xf numFmtId="0" fontId="35" fillId="18" borderId="1" xfId="5" applyFont="1" applyFill="1" applyBorder="1" applyAlignment="1">
      <alignment horizontal="center" vertical="top" wrapText="1"/>
    </xf>
    <xf numFmtId="3" fontId="36" fillId="0" borderId="41" xfId="5" applyNumberFormat="1" applyFont="1" applyFill="1" applyBorder="1" applyAlignment="1">
      <alignment vertical="center" wrapText="1"/>
    </xf>
    <xf numFmtId="3" fontId="36" fillId="0" borderId="1" xfId="5" applyNumberFormat="1" applyFont="1" applyFill="1" applyBorder="1" applyAlignment="1">
      <alignment vertical="center" wrapText="1"/>
    </xf>
    <xf numFmtId="3" fontId="36" fillId="0" borderId="43" xfId="5" applyNumberFormat="1" applyFont="1" applyFill="1" applyBorder="1" applyAlignment="1">
      <alignment vertical="center" wrapText="1"/>
    </xf>
    <xf numFmtId="3" fontId="36" fillId="0" borderId="44" xfId="5" applyNumberFormat="1" applyFont="1" applyFill="1" applyBorder="1" applyAlignment="1">
      <alignment vertical="center" wrapText="1"/>
    </xf>
    <xf numFmtId="3" fontId="36" fillId="0" borderId="19" xfId="5" applyNumberFormat="1" applyFont="1" applyFill="1" applyBorder="1" applyAlignment="1">
      <alignment vertical="center" wrapText="1"/>
    </xf>
    <xf numFmtId="3" fontId="35" fillId="0" borderId="44" xfId="5" applyNumberFormat="1" applyFont="1" applyFill="1" applyBorder="1" applyAlignment="1">
      <alignment vertical="center" wrapText="1"/>
    </xf>
    <xf numFmtId="3" fontId="35" fillId="0" borderId="43" xfId="5" applyNumberFormat="1" applyFont="1" applyFill="1" applyBorder="1" applyAlignment="1">
      <alignment vertical="center" wrapText="1"/>
    </xf>
    <xf numFmtId="3" fontId="36" fillId="0" borderId="46" xfId="5" applyNumberFormat="1" applyFont="1" applyFill="1" applyBorder="1" applyAlignment="1">
      <alignment vertical="center" wrapText="1"/>
    </xf>
    <xf numFmtId="3" fontId="36" fillId="0" borderId="47" xfId="5" applyNumberFormat="1" applyFont="1" applyFill="1" applyBorder="1" applyAlignment="1">
      <alignment vertical="center" wrapText="1"/>
    </xf>
    <xf numFmtId="3" fontId="36" fillId="0" borderId="22" xfId="5" applyNumberFormat="1" applyFont="1" applyFill="1" applyBorder="1" applyAlignment="1">
      <alignment vertical="center" wrapText="1"/>
    </xf>
    <xf numFmtId="3" fontId="35" fillId="0" borderId="47" xfId="5" applyNumberFormat="1" applyFont="1" applyFill="1" applyBorder="1" applyAlignment="1">
      <alignment vertical="center" wrapText="1"/>
    </xf>
    <xf numFmtId="3" fontId="35" fillId="0" borderId="46" xfId="5" applyNumberFormat="1" applyFont="1" applyFill="1" applyBorder="1" applyAlignment="1">
      <alignment vertical="center" wrapText="1"/>
    </xf>
    <xf numFmtId="3" fontId="35" fillId="0" borderId="51" xfId="5" applyNumberFormat="1" applyFont="1" applyFill="1" applyBorder="1" applyAlignment="1">
      <alignment vertical="center" wrapText="1"/>
    </xf>
    <xf numFmtId="0" fontId="36" fillId="0" borderId="41" xfId="5" applyFont="1" applyFill="1" applyBorder="1" applyAlignment="1">
      <alignment vertical="center" wrapText="1"/>
    </xf>
    <xf numFmtId="0" fontId="36" fillId="0" borderId="46" xfId="5" applyFont="1" applyFill="1" applyBorder="1" applyAlignment="1">
      <alignment vertical="center" wrapText="1"/>
    </xf>
    <xf numFmtId="0" fontId="33" fillId="13" borderId="7" xfId="5" applyFont="1" applyFill="1" applyBorder="1" applyAlignment="1">
      <alignment horizontal="center" vertical="center" wrapText="1"/>
    </xf>
    <xf numFmtId="3" fontId="35" fillId="13" borderId="12" xfId="5" applyNumberFormat="1" applyFont="1" applyFill="1" applyBorder="1" applyAlignment="1">
      <alignment vertical="center" wrapText="1"/>
    </xf>
    <xf numFmtId="0" fontId="32" fillId="0" borderId="0" xfId="5" applyFont="1" applyBorder="1" applyAlignment="1">
      <alignment horizontal="right" vertical="top"/>
    </xf>
    <xf numFmtId="0" fontId="32" fillId="0" borderId="0" xfId="5" applyFont="1" applyFill="1" applyBorder="1" applyAlignment="1">
      <alignment horizontal="center" vertical="center" wrapText="1"/>
    </xf>
    <xf numFmtId="0" fontId="32" fillId="0" borderId="0" xfId="5" applyFont="1" applyFill="1" applyBorder="1" applyAlignment="1">
      <alignment horizontal="left" vertical="center" wrapText="1"/>
    </xf>
    <xf numFmtId="0" fontId="31" fillId="0" borderId="0" xfId="5" applyAlignment="1">
      <alignment vertical="center"/>
    </xf>
    <xf numFmtId="0" fontId="39" fillId="13" borderId="1" xfId="5" applyFont="1" applyFill="1" applyBorder="1" applyAlignment="1">
      <alignment horizontal="center" vertical="center" wrapText="1"/>
    </xf>
    <xf numFmtId="0" fontId="39" fillId="0" borderId="44" xfId="5" applyFont="1" applyBorder="1" applyAlignment="1">
      <alignment vertical="center" wrapText="1"/>
    </xf>
    <xf numFmtId="0" fontId="40" fillId="0" borderId="44" xfId="5" applyFont="1" applyBorder="1" applyAlignment="1">
      <alignment horizontal="justify" vertical="center" wrapText="1"/>
    </xf>
    <xf numFmtId="0" fontId="39" fillId="0" borderId="49" xfId="5" applyFont="1" applyBorder="1" applyAlignment="1">
      <alignment vertical="center" wrapText="1"/>
    </xf>
    <xf numFmtId="0" fontId="40" fillId="0" borderId="49" xfId="5" applyFont="1" applyBorder="1" applyAlignment="1">
      <alignment horizontal="justify" vertical="center" wrapText="1"/>
    </xf>
    <xf numFmtId="0" fontId="0" fillId="0" borderId="0" xfId="0" applyAlignment="1">
      <alignment vertical="center"/>
    </xf>
    <xf numFmtId="0" fontId="22" fillId="0" borderId="31" xfId="0" applyFont="1" applyBorder="1" applyAlignment="1">
      <alignment vertical="center"/>
    </xf>
    <xf numFmtId="0" fontId="0" fillId="0" borderId="33" xfId="0" applyBorder="1" applyAlignment="1">
      <alignment vertical="center"/>
    </xf>
    <xf numFmtId="0" fontId="22" fillId="0" borderId="34" xfId="0" applyFont="1" applyBorder="1" applyAlignment="1">
      <alignment vertical="center"/>
    </xf>
    <xf numFmtId="0" fontId="0" fillId="0" borderId="35" xfId="0" applyBorder="1" applyAlignment="1">
      <alignment vertical="center"/>
    </xf>
    <xf numFmtId="0" fontId="22" fillId="0" borderId="38" xfId="0" applyFont="1" applyBorder="1" applyAlignment="1">
      <alignment vertical="center"/>
    </xf>
    <xf numFmtId="0" fontId="30" fillId="12" borderId="14" xfId="5" applyFont="1" applyFill="1" applyBorder="1" applyAlignment="1">
      <alignment vertical="center" wrapText="1"/>
    </xf>
    <xf numFmtId="0" fontId="30" fillId="12" borderId="15" xfId="5" applyFont="1" applyFill="1" applyBorder="1" applyAlignment="1">
      <alignment vertical="center" wrapText="1"/>
    </xf>
    <xf numFmtId="0" fontId="30" fillId="12" borderId="7" xfId="5" applyFont="1" applyFill="1" applyBorder="1" applyAlignment="1">
      <alignment vertical="center" wrapText="1"/>
    </xf>
    <xf numFmtId="0" fontId="30" fillId="12" borderId="15" xfId="0" applyFont="1" applyFill="1" applyBorder="1" applyAlignment="1">
      <alignment vertical="center" wrapText="1"/>
    </xf>
    <xf numFmtId="0" fontId="30" fillId="12" borderId="7" xfId="0" applyFont="1" applyFill="1" applyBorder="1" applyAlignment="1">
      <alignment vertical="center" wrapText="1"/>
    </xf>
    <xf numFmtId="0" fontId="29" fillId="11" borderId="14" xfId="0" applyFont="1" applyFill="1" applyBorder="1" applyAlignment="1">
      <alignment vertical="center" wrapText="1"/>
    </xf>
    <xf numFmtId="0" fontId="29" fillId="11" borderId="15" xfId="0" applyFont="1" applyFill="1" applyBorder="1" applyAlignment="1">
      <alignment vertical="center" wrapText="1"/>
    </xf>
    <xf numFmtId="0" fontId="29" fillId="11" borderId="7" xfId="0" applyFont="1" applyFill="1" applyBorder="1" applyAlignment="1">
      <alignment vertical="center" wrapText="1"/>
    </xf>
    <xf numFmtId="0" fontId="4" fillId="3" borderId="30" xfId="0" applyFont="1" applyFill="1" applyBorder="1" applyAlignment="1" applyProtection="1">
      <alignment vertical="top" wrapText="1"/>
    </xf>
    <xf numFmtId="0" fontId="0" fillId="0" borderId="0" xfId="0" applyFont="1" applyAlignment="1"/>
    <xf numFmtId="43" fontId="0" fillId="0" borderId="0" xfId="0" applyNumberFormat="1" applyFont="1" applyAlignment="1"/>
    <xf numFmtId="0" fontId="42" fillId="0" borderId="63" xfId="0" applyFont="1" applyBorder="1" applyAlignment="1">
      <alignment horizontal="center" vertical="center"/>
    </xf>
    <xf numFmtId="49" fontId="43" fillId="23" borderId="64" xfId="0" applyNumberFormat="1" applyFont="1" applyFill="1" applyBorder="1" applyAlignment="1">
      <alignment horizontal="center" vertical="center" wrapText="1"/>
    </xf>
    <xf numFmtId="43" fontId="43" fillId="23" borderId="64" xfId="0" applyNumberFormat="1" applyFont="1" applyFill="1" applyBorder="1" applyAlignment="1">
      <alignment horizontal="center" vertical="center" wrapText="1"/>
    </xf>
    <xf numFmtId="49" fontId="43" fillId="24" borderId="65" xfId="0" applyNumberFormat="1" applyFont="1" applyFill="1" applyBorder="1" applyAlignment="1">
      <alignment horizontal="center" vertical="center"/>
    </xf>
    <xf numFmtId="0" fontId="32" fillId="24" borderId="65" xfId="0" applyFont="1" applyFill="1" applyBorder="1"/>
    <xf numFmtId="43" fontId="32" fillId="24" borderId="65" xfId="4" applyNumberFormat="1" applyFont="1" applyFill="1" applyBorder="1" applyAlignment="1">
      <alignment horizontal="center"/>
    </xf>
    <xf numFmtId="170" fontId="32" fillId="24" borderId="65" xfId="4" applyNumberFormat="1" applyFont="1" applyFill="1" applyBorder="1" applyAlignment="1">
      <alignment horizontal="center"/>
    </xf>
    <xf numFmtId="0" fontId="46" fillId="0" borderId="63" xfId="0" applyFont="1" applyBorder="1" applyAlignment="1">
      <alignment horizontal="left" vertical="center"/>
    </xf>
    <xf numFmtId="49" fontId="43" fillId="25" borderId="65" xfId="0" applyNumberFormat="1" applyFont="1" applyFill="1" applyBorder="1" applyAlignment="1">
      <alignment horizontal="center" vertical="center"/>
    </xf>
    <xf numFmtId="0" fontId="32" fillId="25" borderId="65" xfId="0" applyFont="1" applyFill="1" applyBorder="1"/>
    <xf numFmtId="43" fontId="32" fillId="25" borderId="65" xfId="4" applyNumberFormat="1" applyFont="1" applyFill="1" applyBorder="1" applyAlignment="1">
      <alignment horizontal="center"/>
    </xf>
    <xf numFmtId="171" fontId="32" fillId="25" borderId="65" xfId="4" applyNumberFormat="1" applyFont="1" applyFill="1" applyBorder="1" applyAlignment="1">
      <alignment horizontal="center"/>
    </xf>
    <xf numFmtId="0" fontId="43" fillId="25" borderId="65" xfId="0" applyFont="1" applyFill="1" applyBorder="1" applyAlignment="1">
      <alignment horizontal="center" vertical="center"/>
    </xf>
    <xf numFmtId="0" fontId="47" fillId="0" borderId="65" xfId="0" applyFont="1" applyBorder="1" applyAlignment="1">
      <alignment horizontal="center" vertical="center"/>
    </xf>
    <xf numFmtId="49" fontId="47" fillId="0" borderId="65"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29" fillId="0" borderId="65" xfId="0" applyFont="1" applyBorder="1"/>
    <xf numFmtId="43" fontId="29" fillId="0" borderId="65" xfId="4" applyNumberFormat="1" applyFont="1" applyBorder="1" applyAlignment="1">
      <alignment horizontal="center"/>
    </xf>
    <xf numFmtId="171" fontId="29" fillId="0" borderId="65" xfId="4" applyNumberFormat="1" applyFont="1" applyBorder="1" applyAlignment="1">
      <alignment horizontal="center"/>
    </xf>
    <xf numFmtId="0" fontId="48" fillId="0" borderId="0" xfId="0" applyFont="1" applyAlignment="1"/>
    <xf numFmtId="0" fontId="43" fillId="26" borderId="65" xfId="0" applyFont="1" applyFill="1" applyBorder="1" applyAlignment="1">
      <alignment horizontal="center" vertical="center"/>
    </xf>
    <xf numFmtId="49" fontId="43" fillId="26" borderId="65" xfId="0" applyNumberFormat="1" applyFont="1" applyFill="1" applyBorder="1" applyAlignment="1">
      <alignment horizontal="center" vertical="center"/>
    </xf>
    <xf numFmtId="0" fontId="32" fillId="26" borderId="65" xfId="0" applyFont="1" applyFill="1" applyBorder="1"/>
    <xf numFmtId="43" fontId="32" fillId="26" borderId="65" xfId="4" applyNumberFormat="1" applyFont="1" applyFill="1" applyBorder="1" applyAlignment="1">
      <alignment horizontal="center"/>
    </xf>
    <xf numFmtId="171" fontId="32" fillId="26" borderId="65" xfId="4" applyNumberFormat="1" applyFont="1" applyFill="1" applyBorder="1" applyAlignment="1">
      <alignment horizontal="center"/>
    </xf>
    <xf numFmtId="0" fontId="47" fillId="0" borderId="65" xfId="0" applyFont="1" applyFill="1" applyBorder="1" applyAlignment="1">
      <alignment horizontal="center" vertical="center"/>
    </xf>
    <xf numFmtId="49" fontId="47" fillId="0" borderId="65" xfId="0" applyNumberFormat="1" applyFont="1" applyFill="1" applyBorder="1" applyAlignment="1">
      <alignment horizontal="center" vertical="center"/>
    </xf>
    <xf numFmtId="0" fontId="29" fillId="0" borderId="65" xfId="0" applyFont="1" applyFill="1" applyBorder="1"/>
    <xf numFmtId="43" fontId="29" fillId="0" borderId="65" xfId="4" applyNumberFormat="1" applyFont="1" applyFill="1" applyBorder="1" applyAlignment="1">
      <alignment horizontal="center"/>
    </xf>
    <xf numFmtId="171" fontId="29" fillId="0" borderId="65" xfId="4" applyNumberFormat="1" applyFont="1" applyFill="1" applyBorder="1" applyAlignment="1">
      <alignment horizontal="center"/>
    </xf>
    <xf numFmtId="0" fontId="45" fillId="0" borderId="0" xfId="0" applyFont="1" applyFill="1" applyAlignment="1"/>
    <xf numFmtId="0" fontId="29" fillId="0" borderId="65" xfId="0" applyFont="1" applyBorder="1" applyAlignment="1"/>
    <xf numFmtId="0" fontId="43" fillId="0" borderId="65" xfId="0" applyFont="1" applyFill="1" applyBorder="1" applyAlignment="1">
      <alignment horizontal="center" vertical="center"/>
    </xf>
    <xf numFmtId="49" fontId="43" fillId="0" borderId="65" xfId="0" applyNumberFormat="1" applyFont="1" applyFill="1" applyBorder="1" applyAlignment="1">
      <alignment horizontal="center" vertical="center"/>
    </xf>
    <xf numFmtId="0" fontId="32" fillId="0" borderId="65" xfId="0" applyFont="1" applyFill="1" applyBorder="1"/>
    <xf numFmtId="43" fontId="32" fillId="0" borderId="65" xfId="4" applyNumberFormat="1" applyFont="1" applyFill="1" applyBorder="1" applyAlignment="1">
      <alignment horizontal="center"/>
    </xf>
    <xf numFmtId="171" fontId="32" fillId="0" borderId="65" xfId="4" applyNumberFormat="1" applyFont="1" applyFill="1" applyBorder="1" applyAlignment="1">
      <alignment horizontal="center"/>
    </xf>
    <xf numFmtId="0" fontId="0" fillId="0" borderId="0" xfId="0" applyFont="1" applyFill="1" applyAlignment="1"/>
    <xf numFmtId="0" fontId="45" fillId="0" borderId="0" xfId="0" applyFont="1" applyAlignment="1"/>
    <xf numFmtId="0" fontId="47" fillId="26" borderId="65" xfId="0" applyFont="1" applyFill="1" applyBorder="1" applyAlignment="1">
      <alignment horizontal="center" vertical="center"/>
    </xf>
    <xf numFmtId="49" fontId="47" fillId="26" borderId="65" xfId="0" applyNumberFormat="1" applyFont="1" applyFill="1" applyBorder="1" applyAlignment="1">
      <alignment horizontal="center" vertical="center"/>
    </xf>
    <xf numFmtId="43" fontId="29" fillId="26" borderId="65" xfId="4" applyNumberFormat="1" applyFont="1" applyFill="1" applyBorder="1" applyAlignment="1">
      <alignment horizontal="center"/>
    </xf>
    <xf numFmtId="171" fontId="29" fillId="26" borderId="65" xfId="4" applyNumberFormat="1" applyFont="1" applyFill="1" applyBorder="1" applyAlignment="1">
      <alignment horizontal="center"/>
    </xf>
    <xf numFmtId="43" fontId="32" fillId="25" borderId="65" xfId="4" applyNumberFormat="1" applyFont="1" applyFill="1" applyBorder="1"/>
    <xf numFmtId="171" fontId="32" fillId="25" borderId="65" xfId="4" applyNumberFormat="1" applyFont="1" applyFill="1" applyBorder="1"/>
    <xf numFmtId="43" fontId="32" fillId="26" borderId="65" xfId="4" applyNumberFormat="1" applyFont="1" applyFill="1" applyBorder="1"/>
    <xf numFmtId="171" fontId="32" fillId="26" borderId="65" xfId="4" applyNumberFormat="1" applyFont="1" applyFill="1" applyBorder="1"/>
    <xf numFmtId="43" fontId="29" fillId="0" borderId="65" xfId="4" applyNumberFormat="1" applyFont="1" applyBorder="1"/>
    <xf numFmtId="171" fontId="29" fillId="0" borderId="65" xfId="4" applyNumberFormat="1" applyFont="1" applyBorder="1"/>
    <xf numFmtId="0" fontId="47" fillId="25" borderId="65" xfId="0" applyFont="1" applyFill="1" applyBorder="1" applyAlignment="1">
      <alignment horizontal="center" vertical="center"/>
    </xf>
    <xf numFmtId="43" fontId="29" fillId="25" borderId="65" xfId="4" applyNumberFormat="1" applyFont="1" applyFill="1" applyBorder="1" applyAlignment="1">
      <alignment horizontal="center"/>
    </xf>
    <xf numFmtId="0" fontId="29" fillId="26" borderId="65" xfId="0" quotePrefix="1" applyFont="1" applyFill="1" applyBorder="1" applyAlignment="1">
      <alignment horizontal="left"/>
    </xf>
    <xf numFmtId="0" fontId="29" fillId="0" borderId="65" xfId="0" quotePrefix="1" applyFont="1" applyBorder="1" applyAlignment="1">
      <alignment horizontal="left"/>
    </xf>
    <xf numFmtId="43" fontId="47" fillId="25" borderId="65" xfId="4" applyNumberFormat="1" applyFont="1" applyFill="1" applyBorder="1" applyAlignment="1">
      <alignment horizontal="center" vertical="center"/>
    </xf>
    <xf numFmtId="0" fontId="29" fillId="26" borderId="65" xfId="0" quotePrefix="1" applyFont="1" applyFill="1" applyBorder="1" applyAlignment="1">
      <alignment horizontal="center"/>
    </xf>
    <xf numFmtId="43" fontId="29" fillId="26" borderId="65" xfId="4" quotePrefix="1" applyNumberFormat="1" applyFont="1" applyFill="1" applyBorder="1" applyAlignment="1">
      <alignment horizontal="left"/>
    </xf>
    <xf numFmtId="166" fontId="29" fillId="26" borderId="65" xfId="4" quotePrefix="1" applyFont="1" applyFill="1" applyBorder="1" applyAlignment="1">
      <alignment horizontal="left"/>
    </xf>
    <xf numFmtId="49" fontId="43" fillId="27" borderId="65" xfId="0" applyNumberFormat="1" applyFont="1" applyFill="1" applyBorder="1" applyAlignment="1">
      <alignment horizontal="center" vertical="center"/>
    </xf>
    <xf numFmtId="0" fontId="47" fillId="27" borderId="65" xfId="0" applyFont="1" applyFill="1" applyBorder="1" applyAlignment="1">
      <alignment horizontal="center" vertical="center"/>
    </xf>
    <xf numFmtId="0" fontId="49" fillId="27" borderId="65" xfId="0" applyFont="1" applyFill="1" applyBorder="1" applyAlignment="1">
      <alignment vertical="center" wrapText="1"/>
    </xf>
    <xf numFmtId="43" fontId="50" fillId="27" borderId="65" xfId="4" applyNumberFormat="1" applyFont="1" applyFill="1" applyBorder="1" applyAlignment="1">
      <alignment vertical="center" wrapText="1"/>
    </xf>
    <xf numFmtId="171" fontId="50" fillId="27" borderId="65" xfId="4" applyNumberFormat="1" applyFont="1" applyFill="1" applyBorder="1" applyAlignment="1">
      <alignment vertical="center" wrapText="1"/>
    </xf>
    <xf numFmtId="0" fontId="51" fillId="0" borderId="0" xfId="0" applyFont="1" applyAlignment="1">
      <alignment horizontal="left" vertical="center"/>
    </xf>
    <xf numFmtId="0" fontId="32" fillId="13" borderId="12" xfId="5" applyFont="1" applyFill="1" applyBorder="1" applyAlignment="1">
      <alignment horizontal="center" vertical="center" wrapText="1"/>
    </xf>
    <xf numFmtId="49" fontId="52" fillId="0" borderId="55" xfId="5" quotePrefix="1" applyNumberFormat="1" applyFont="1" applyBorder="1" applyAlignment="1">
      <alignment horizontal="left" vertical="center" wrapText="1"/>
    </xf>
    <xf numFmtId="0" fontId="53" fillId="0" borderId="55" xfId="0" quotePrefix="1" applyFont="1" applyBorder="1" applyAlignment="1">
      <alignment horizontal="left" vertical="center" wrapText="1"/>
    </xf>
    <xf numFmtId="49" fontId="52" fillId="0" borderId="58" xfId="5" applyNumberFormat="1" applyFont="1" applyBorder="1" applyAlignment="1">
      <alignment horizontal="left" vertical="center" wrapText="1"/>
    </xf>
    <xf numFmtId="0" fontId="53" fillId="0" borderId="55" xfId="0" applyFont="1" applyBorder="1" applyAlignment="1">
      <alignment vertical="center" wrapText="1"/>
    </xf>
    <xf numFmtId="49" fontId="32" fillId="0" borderId="58" xfId="5" applyNumberFormat="1" applyFont="1" applyBorder="1" applyAlignment="1">
      <alignment horizontal="left" vertical="center" wrapText="1"/>
    </xf>
    <xf numFmtId="49" fontId="52" fillId="9" borderId="58" xfId="5" applyNumberFormat="1" applyFont="1" applyFill="1" applyBorder="1" applyAlignment="1">
      <alignment horizontal="left" vertical="center" wrapText="1"/>
    </xf>
    <xf numFmtId="49" fontId="52" fillId="9" borderId="59" xfId="5" applyNumberFormat="1" applyFont="1" applyFill="1" applyBorder="1" applyAlignment="1">
      <alignment horizontal="left" vertical="center" wrapText="1"/>
    </xf>
    <xf numFmtId="49" fontId="52" fillId="0" borderId="59" xfId="5" applyNumberFormat="1" applyFont="1" applyBorder="1" applyAlignment="1">
      <alignment horizontal="left" vertical="center" wrapText="1"/>
    </xf>
    <xf numFmtId="49" fontId="51" fillId="0" borderId="58" xfId="5" quotePrefix="1" applyNumberFormat="1" applyFont="1" applyBorder="1" applyAlignment="1">
      <alignment horizontal="left" vertical="center" wrapText="1"/>
    </xf>
    <xf numFmtId="49" fontId="52" fillId="0" borderId="58" xfId="5" quotePrefix="1" applyNumberFormat="1" applyFont="1" applyBorder="1" applyAlignment="1">
      <alignment horizontal="left" vertical="center" wrapText="1"/>
    </xf>
    <xf numFmtId="0" fontId="51" fillId="0" borderId="0" xfId="0" applyFont="1"/>
    <xf numFmtId="0" fontId="29" fillId="0" borderId="16" xfId="2" applyFont="1" applyBorder="1" applyAlignment="1" applyProtection="1">
      <alignment horizontal="left" vertical="top"/>
    </xf>
    <xf numFmtId="3" fontId="35" fillId="0" borderId="19" xfId="5" applyNumberFormat="1" applyFont="1" applyFill="1" applyBorder="1" applyAlignment="1">
      <alignment vertical="center" wrapText="1"/>
    </xf>
    <xf numFmtId="3" fontId="35" fillId="0" borderId="22" xfId="5" applyNumberFormat="1" applyFont="1" applyFill="1" applyBorder="1" applyAlignment="1">
      <alignment vertical="center" wrapText="1"/>
    </xf>
    <xf numFmtId="3" fontId="35" fillId="0" borderId="41" xfId="5" applyNumberFormat="1" applyFont="1" applyFill="1" applyBorder="1" applyAlignment="1">
      <alignment vertical="center" wrapText="1"/>
    </xf>
    <xf numFmtId="0" fontId="17" fillId="0" borderId="35" xfId="2" applyBorder="1" applyAlignment="1">
      <alignment vertical="center"/>
    </xf>
    <xf numFmtId="0" fontId="0" fillId="0" borderId="39" xfId="0" applyBorder="1" applyAlignment="1">
      <alignment horizontal="left" vertical="center"/>
    </xf>
    <xf numFmtId="0" fontId="27" fillId="0" borderId="43" xfId="0" applyFont="1" applyFill="1" applyBorder="1" applyAlignment="1">
      <alignment horizontal="justify" vertical="top" wrapText="1"/>
    </xf>
    <xf numFmtId="0" fontId="7" fillId="0" borderId="20" xfId="0" applyFont="1" applyBorder="1" applyAlignment="1">
      <alignment horizontal="justify" vertical="top" wrapText="1"/>
    </xf>
    <xf numFmtId="0" fontId="54" fillId="0" borderId="34" xfId="0" applyFont="1" applyBorder="1" applyAlignment="1">
      <alignment horizontal="justify" vertical="top" wrapText="1"/>
    </xf>
    <xf numFmtId="0" fontId="7" fillId="0" borderId="0" xfId="0" applyFont="1" applyBorder="1" applyAlignment="1">
      <alignment horizontal="justify" vertical="top" wrapText="1"/>
    </xf>
    <xf numFmtId="0" fontId="7" fillId="0" borderId="20" xfId="0" applyFont="1" applyFill="1" applyBorder="1" applyAlignment="1">
      <alignment horizontal="justify" vertical="top" wrapText="1"/>
    </xf>
    <xf numFmtId="0" fontId="7" fillId="0" borderId="43" xfId="0" applyFont="1" applyFill="1" applyBorder="1" applyAlignment="1">
      <alignment horizontal="justify" vertical="top" wrapText="1"/>
    </xf>
    <xf numFmtId="3" fontId="36" fillId="15" borderId="30" xfId="0" applyNumberFormat="1" applyFont="1" applyFill="1" applyBorder="1" applyAlignment="1">
      <alignment horizontal="center" vertical="center" wrapText="1"/>
    </xf>
    <xf numFmtId="3" fontId="36" fillId="15" borderId="16" xfId="0" applyNumberFormat="1" applyFont="1" applyFill="1" applyBorder="1" applyAlignment="1">
      <alignment horizontal="center" vertical="center" wrapText="1"/>
    </xf>
    <xf numFmtId="9" fontId="55" fillId="15" borderId="16" xfId="0" applyNumberFormat="1" applyFont="1" applyFill="1" applyBorder="1" applyAlignment="1">
      <alignment horizontal="center" vertical="center" wrapText="1"/>
    </xf>
    <xf numFmtId="3" fontId="36" fillId="0" borderId="43" xfId="5" applyNumberFormat="1" applyFont="1" applyFill="1" applyBorder="1" applyAlignment="1">
      <alignment horizontal="center" vertical="center" wrapText="1"/>
    </xf>
    <xf numFmtId="3" fontId="36" fillId="0" borderId="2" xfId="5" applyNumberFormat="1" applyFont="1" applyFill="1" applyBorder="1" applyAlignment="1">
      <alignment vertical="center" wrapText="1"/>
    </xf>
    <xf numFmtId="0" fontId="35" fillId="0" borderId="12" xfId="5" applyFont="1" applyFill="1" applyBorder="1" applyAlignment="1">
      <alignment vertical="top" wrapText="1"/>
    </xf>
    <xf numFmtId="9" fontId="36" fillId="15" borderId="30" xfId="3" applyFont="1" applyFill="1" applyBorder="1" applyAlignment="1">
      <alignment horizontal="center" vertical="center" wrapText="1"/>
    </xf>
    <xf numFmtId="9" fontId="36" fillId="15" borderId="16" xfId="3" applyFont="1" applyFill="1" applyBorder="1" applyAlignment="1">
      <alignment horizontal="center" vertical="center" wrapText="1"/>
    </xf>
    <xf numFmtId="9" fontId="36" fillId="15" borderId="16" xfId="0" applyNumberFormat="1" applyFont="1" applyFill="1" applyBorder="1" applyAlignment="1">
      <alignment horizontal="center" vertical="center" wrapText="1"/>
    </xf>
    <xf numFmtId="3" fontId="36" fillId="15" borderId="16" xfId="3" applyNumberFormat="1" applyFont="1" applyFill="1" applyBorder="1" applyAlignment="1">
      <alignment horizontal="center" vertical="center" wrapText="1"/>
    </xf>
    <xf numFmtId="0" fontId="4" fillId="3" borderId="7"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3" fontId="36" fillId="0" borderId="44" xfId="5" applyNumberFormat="1" applyFont="1" applyFill="1" applyBorder="1" applyAlignment="1">
      <alignment horizontal="center" vertical="center" wrapText="1"/>
    </xf>
    <xf numFmtId="9" fontId="36" fillId="0" borderId="43" xfId="3" applyFont="1" applyFill="1" applyBorder="1" applyAlignment="1">
      <alignment horizontal="center" vertical="center" wrapText="1"/>
    </xf>
    <xf numFmtId="9" fontId="36" fillId="0" borderId="44" xfId="5" applyNumberFormat="1" applyFont="1" applyFill="1" applyBorder="1" applyAlignment="1">
      <alignment horizontal="center" vertical="center" wrapText="1"/>
    </xf>
    <xf numFmtId="9" fontId="36" fillId="0" borderId="43" xfId="5" applyNumberFormat="1" applyFont="1" applyFill="1" applyBorder="1" applyAlignment="1">
      <alignment horizontal="center" vertical="center" wrapText="1"/>
    </xf>
    <xf numFmtId="9" fontId="36" fillId="0" borderId="44" xfId="3" applyFont="1" applyFill="1" applyBorder="1" applyAlignment="1">
      <alignment horizontal="center" vertical="center" wrapText="1"/>
    </xf>
    <xf numFmtId="0" fontId="7" fillId="29" borderId="0" xfId="0" applyFont="1" applyFill="1" applyBorder="1" applyAlignment="1">
      <alignment horizontal="justify" vertical="top" wrapText="1"/>
    </xf>
    <xf numFmtId="3" fontId="4" fillId="3" borderId="7" xfId="0" applyNumberFormat="1" applyFont="1" applyFill="1" applyBorder="1" applyAlignment="1" applyProtection="1">
      <alignment horizontal="center" vertical="center" wrapText="1"/>
      <protection locked="0"/>
    </xf>
    <xf numFmtId="0" fontId="7" fillId="29" borderId="34" xfId="0" applyFont="1" applyFill="1" applyBorder="1" applyAlignment="1">
      <alignment horizontal="justify" vertical="top" wrapText="1"/>
    </xf>
    <xf numFmtId="0" fontId="54" fillId="29" borderId="20" xfId="0" applyFont="1" applyFill="1" applyBorder="1" applyAlignment="1">
      <alignment horizontal="justify" vertical="top" wrapText="1"/>
    </xf>
    <xf numFmtId="3" fontId="36" fillId="15" borderId="37" xfId="0" applyNumberFormat="1" applyFont="1" applyFill="1" applyBorder="1" applyAlignment="1">
      <alignment horizontal="center" vertical="center" wrapText="1"/>
    </xf>
    <xf numFmtId="9" fontId="36" fillId="15" borderId="37" xfId="3" applyFont="1" applyFill="1" applyBorder="1" applyAlignment="1">
      <alignment horizontal="center" vertical="center" wrapText="1"/>
    </xf>
    <xf numFmtId="0" fontId="57" fillId="0" borderId="45"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0" xfId="0" applyFont="1" applyFill="1" applyBorder="1" applyAlignment="1">
      <alignment horizontal="justify" vertical="top" wrapText="1"/>
    </xf>
    <xf numFmtId="3" fontId="58" fillId="0" borderId="43" xfId="5" applyNumberFormat="1" applyFont="1" applyFill="1" applyBorder="1" applyAlignment="1">
      <alignment horizontal="justify" vertical="top" wrapText="1"/>
    </xf>
    <xf numFmtId="3" fontId="36" fillId="0" borderId="19" xfId="5" applyNumberFormat="1" applyFont="1" applyFill="1" applyBorder="1" applyAlignment="1">
      <alignment horizontal="center" vertical="center" wrapText="1"/>
    </xf>
    <xf numFmtId="9" fontId="36" fillId="0" borderId="19" xfId="3" applyFont="1" applyFill="1" applyBorder="1" applyAlignment="1">
      <alignment horizontal="center" vertical="center" wrapText="1"/>
    </xf>
    <xf numFmtId="0" fontId="35" fillId="0" borderId="15" xfId="5" applyFont="1" applyFill="1" applyBorder="1" applyAlignment="1">
      <alignment horizontal="left" vertical="center" wrapText="1"/>
    </xf>
    <xf numFmtId="166" fontId="36" fillId="0" borderId="43" xfId="4" applyFont="1" applyFill="1" applyBorder="1" applyAlignment="1">
      <alignment vertical="center" wrapText="1"/>
    </xf>
    <xf numFmtId="166" fontId="36" fillId="0" borderId="44" xfId="4" applyFont="1" applyFill="1" applyBorder="1" applyAlignment="1">
      <alignment vertical="center" wrapText="1"/>
    </xf>
    <xf numFmtId="3" fontId="58" fillId="0" borderId="35" xfId="5" applyNumberFormat="1" applyFont="1" applyFill="1" applyBorder="1" applyAlignment="1">
      <alignment horizontal="justify" vertical="top" wrapText="1"/>
    </xf>
    <xf numFmtId="3" fontId="58" fillId="0" borderId="34" xfId="5" applyNumberFormat="1" applyFont="1" applyFill="1" applyBorder="1" applyAlignment="1">
      <alignment horizontal="justify" vertical="top" wrapText="1"/>
    </xf>
    <xf numFmtId="3" fontId="58" fillId="0" borderId="16" xfId="5" applyNumberFormat="1" applyFont="1" applyFill="1" applyBorder="1" applyAlignment="1">
      <alignment horizontal="justify" vertical="top" wrapText="1"/>
    </xf>
    <xf numFmtId="3" fontId="56" fillId="0" borderId="16" xfId="5" applyNumberFormat="1" applyFont="1" applyFill="1" applyBorder="1" applyAlignment="1">
      <alignment horizontal="justify" vertical="top" wrapText="1"/>
    </xf>
    <xf numFmtId="3" fontId="56" fillId="0" borderId="35" xfId="5" applyNumberFormat="1" applyFont="1" applyFill="1" applyBorder="1" applyAlignment="1">
      <alignment horizontal="justify" vertical="top" wrapText="1"/>
    </xf>
    <xf numFmtId="3" fontId="56" fillId="0" borderId="34" xfId="5" applyNumberFormat="1" applyFont="1" applyFill="1" applyBorder="1" applyAlignment="1">
      <alignment horizontal="justify" vertical="top" wrapText="1"/>
    </xf>
    <xf numFmtId="3" fontId="58" fillId="0" borderId="16" xfId="5" applyNumberFormat="1" applyFont="1" applyFill="1" applyBorder="1" applyAlignment="1">
      <alignment horizontal="center" vertical="center" wrapText="1"/>
    </xf>
    <xf numFmtId="3" fontId="58" fillId="0" borderId="19" xfId="5" applyNumberFormat="1" applyFont="1" applyFill="1" applyBorder="1" applyAlignment="1">
      <alignment vertical="center" wrapText="1"/>
    </xf>
    <xf numFmtId="9" fontId="36" fillId="0" borderId="25" xfId="3" applyFont="1" applyFill="1" applyBorder="1" applyAlignment="1">
      <alignment horizontal="center" vertical="center" wrapText="1"/>
    </xf>
    <xf numFmtId="0" fontId="27" fillId="29" borderId="40" xfId="0" applyFont="1" applyFill="1" applyBorder="1" applyAlignment="1">
      <alignment horizontal="justify" vertical="top" wrapText="1"/>
    </xf>
    <xf numFmtId="9" fontId="36" fillId="31" borderId="25" xfId="3" applyFont="1" applyFill="1" applyBorder="1" applyAlignment="1">
      <alignment horizontal="center" vertical="center" wrapText="1"/>
    </xf>
    <xf numFmtId="9" fontId="36" fillId="31" borderId="19" xfId="3" applyFont="1" applyFill="1" applyBorder="1" applyAlignment="1">
      <alignment horizontal="center" vertical="center" wrapText="1"/>
    </xf>
    <xf numFmtId="0" fontId="27" fillId="0" borderId="70" xfId="0" applyFont="1" applyBorder="1" applyAlignment="1">
      <alignment horizontal="justify" vertical="top" wrapText="1"/>
    </xf>
    <xf numFmtId="0" fontId="58" fillId="0" borderId="43" xfId="5" applyFont="1" applyFill="1" applyBorder="1" applyAlignment="1">
      <alignment horizontal="justify" vertical="top" wrapText="1"/>
    </xf>
    <xf numFmtId="3" fontId="58" fillId="31" borderId="37" xfId="0" applyNumberFormat="1" applyFont="1" applyFill="1" applyBorder="1" applyAlignment="1">
      <alignment horizontal="center" vertical="center" wrapText="1"/>
    </xf>
    <xf numFmtId="9" fontId="58" fillId="31" borderId="25" xfId="3" applyFont="1" applyFill="1" applyBorder="1" applyAlignment="1">
      <alignment horizontal="center" vertical="center" wrapText="1"/>
    </xf>
    <xf numFmtId="2" fontId="58" fillId="15" borderId="37" xfId="0" applyNumberFormat="1" applyFont="1" applyFill="1" applyBorder="1" applyAlignment="1">
      <alignment horizontal="center" vertical="center" wrapText="1"/>
    </xf>
    <xf numFmtId="1" fontId="58" fillId="31" borderId="19" xfId="5" applyNumberFormat="1" applyFont="1" applyFill="1" applyBorder="1" applyAlignment="1">
      <alignment horizontal="center" vertical="center" wrapText="1"/>
    </xf>
    <xf numFmtId="3" fontId="58" fillId="15" borderId="37" xfId="0" applyNumberFormat="1" applyFont="1" applyFill="1" applyBorder="1" applyAlignment="1">
      <alignment horizontal="center" vertical="center" wrapText="1"/>
    </xf>
    <xf numFmtId="9" fontId="58" fillId="31" borderId="19" xfId="3" applyFont="1" applyFill="1" applyBorder="1" applyAlignment="1">
      <alignment horizontal="center" vertical="center" wrapText="1"/>
    </xf>
    <xf numFmtId="0" fontId="58" fillId="31" borderId="19" xfId="5" applyFont="1" applyFill="1" applyBorder="1" applyAlignment="1">
      <alignment horizontal="center" vertical="center" wrapText="1"/>
    </xf>
    <xf numFmtId="0" fontId="8" fillId="0" borderId="0" xfId="0" applyFont="1" applyBorder="1" applyAlignment="1">
      <alignment horizontal="justify" vertical="top" wrapText="1"/>
    </xf>
    <xf numFmtId="0" fontId="8" fillId="0" borderId="19" xfId="0" applyFont="1" applyFill="1" applyBorder="1" applyAlignment="1">
      <alignment horizontal="justify" vertical="top" wrapText="1"/>
    </xf>
    <xf numFmtId="9" fontId="60" fillId="0" borderId="43" xfId="3" applyFont="1" applyFill="1" applyBorder="1" applyAlignment="1">
      <alignment horizontal="center" vertical="center" wrapText="1"/>
    </xf>
    <xf numFmtId="3" fontId="60" fillId="0" borderId="43" xfId="5" applyNumberFormat="1" applyFont="1" applyFill="1" applyBorder="1" applyAlignment="1">
      <alignment horizontal="center" vertical="center" wrapText="1"/>
    </xf>
    <xf numFmtId="0" fontId="4" fillId="3" borderId="7" xfId="0" applyFont="1" applyFill="1" applyBorder="1" applyAlignment="1" applyProtection="1">
      <alignment horizontal="center" vertical="center"/>
      <protection locked="0"/>
    </xf>
    <xf numFmtId="9" fontId="4" fillId="4" borderId="12" xfId="3" applyFont="1" applyFill="1" applyBorder="1" applyAlignment="1" applyProtection="1">
      <alignment horizontal="center" vertical="center"/>
    </xf>
    <xf numFmtId="168" fontId="4" fillId="4" borderId="12" xfId="4" applyNumberFormat="1" applyFont="1" applyFill="1" applyBorder="1" applyAlignment="1">
      <alignment horizontal="center" vertical="center" wrapText="1"/>
    </xf>
    <xf numFmtId="9" fontId="61" fillId="4" borderId="8" xfId="0" applyNumberFormat="1" applyFont="1" applyFill="1" applyBorder="1" applyAlignment="1">
      <alignment vertical="top"/>
    </xf>
    <xf numFmtId="0" fontId="4" fillId="0" borderId="8" xfId="0" applyFont="1" applyBorder="1" applyAlignment="1">
      <alignment horizontal="justify" vertical="top" wrapText="1"/>
    </xf>
    <xf numFmtId="3" fontId="60" fillId="0" borderId="43" xfId="5" applyNumberFormat="1" applyFont="1" applyFill="1" applyBorder="1" applyAlignment="1">
      <alignment horizontal="justify" vertical="top" wrapText="1"/>
    </xf>
    <xf numFmtId="9" fontId="62" fillId="0" borderId="1" xfId="5" applyNumberFormat="1" applyFont="1" applyFill="1" applyBorder="1" applyAlignment="1">
      <alignment horizontal="center" vertical="top" wrapText="1"/>
    </xf>
    <xf numFmtId="0" fontId="8" fillId="29" borderId="0" xfId="0" applyFont="1" applyFill="1" applyBorder="1" applyAlignment="1">
      <alignment horizontal="justify" vertical="top" wrapText="1"/>
    </xf>
    <xf numFmtId="0" fontId="27" fillId="0" borderId="16" xfId="0" applyFont="1" applyFill="1" applyBorder="1" applyAlignment="1">
      <alignment horizontal="justify" vertical="top" wrapText="1"/>
    </xf>
    <xf numFmtId="0" fontId="27" fillId="0" borderId="16" xfId="0" applyFont="1" applyBorder="1" applyAlignment="1">
      <alignment horizontal="justify" vertical="top" wrapText="1"/>
    </xf>
    <xf numFmtId="2" fontId="58" fillId="15" borderId="16" xfId="0" applyNumberFormat="1" applyFont="1" applyFill="1" applyBorder="1" applyAlignment="1">
      <alignment horizontal="center" vertical="center" wrapText="1"/>
    </xf>
    <xf numFmtId="0" fontId="35" fillId="31" borderId="47" xfId="5" applyFont="1" applyFill="1" applyBorder="1" applyAlignment="1">
      <alignment horizontal="center" vertical="center" wrapText="1"/>
    </xf>
    <xf numFmtId="9" fontId="36" fillId="31" borderId="22" xfId="3" applyFont="1" applyFill="1" applyBorder="1" applyAlignment="1">
      <alignment horizontal="center" vertical="center" wrapText="1"/>
    </xf>
    <xf numFmtId="9" fontId="36" fillId="0" borderId="46" xfId="3" applyFont="1" applyFill="1" applyBorder="1" applyAlignment="1">
      <alignment horizontal="center" vertical="center" wrapText="1"/>
    </xf>
    <xf numFmtId="9" fontId="36" fillId="0" borderId="47" xfId="3" applyFont="1" applyFill="1" applyBorder="1" applyAlignment="1">
      <alignment horizontal="center" vertical="center" wrapText="1"/>
    </xf>
    <xf numFmtId="9" fontId="60" fillId="0" borderId="46" xfId="3" applyFont="1" applyFill="1" applyBorder="1" applyAlignment="1">
      <alignment horizontal="center" vertical="center" wrapText="1"/>
    </xf>
    <xf numFmtId="9" fontId="36" fillId="0" borderId="22" xfId="3" applyFont="1" applyFill="1" applyBorder="1" applyAlignment="1">
      <alignment horizontal="center" vertical="center" wrapText="1"/>
    </xf>
    <xf numFmtId="3" fontId="58" fillId="0" borderId="70" xfId="5" applyNumberFormat="1" applyFont="1" applyFill="1" applyBorder="1" applyAlignment="1">
      <alignment horizontal="justify" vertical="top" wrapText="1"/>
    </xf>
    <xf numFmtId="3" fontId="58" fillId="0" borderId="37" xfId="5" applyNumberFormat="1" applyFont="1" applyFill="1" applyBorder="1" applyAlignment="1">
      <alignment horizontal="justify" vertical="top" wrapText="1"/>
    </xf>
    <xf numFmtId="3" fontId="58" fillId="0" borderId="71" xfId="5" applyNumberFormat="1" applyFont="1" applyFill="1" applyBorder="1" applyAlignment="1">
      <alignment horizontal="justify" vertical="top" wrapText="1"/>
    </xf>
    <xf numFmtId="9" fontId="60" fillId="0" borderId="41" xfId="3" applyFont="1" applyFill="1" applyBorder="1" applyAlignment="1">
      <alignment horizontal="center" vertical="center" wrapText="1"/>
    </xf>
    <xf numFmtId="9" fontId="36" fillId="0" borderId="51" xfId="3" applyFont="1" applyFill="1" applyBorder="1" applyAlignment="1">
      <alignment horizontal="center" vertical="center" wrapText="1"/>
    </xf>
    <xf numFmtId="3" fontId="35" fillId="0" borderId="25" xfId="5" applyNumberFormat="1" applyFont="1" applyFill="1" applyBorder="1" applyAlignment="1">
      <alignment vertical="center" wrapText="1"/>
    </xf>
    <xf numFmtId="3" fontId="56" fillId="0" borderId="45" xfId="5" applyNumberFormat="1" applyFont="1" applyFill="1" applyBorder="1" applyAlignment="1">
      <alignment horizontal="justify" vertical="top" wrapText="1"/>
    </xf>
    <xf numFmtId="3" fontId="56" fillId="0" borderId="30" xfId="5" applyNumberFormat="1" applyFont="1" applyFill="1" applyBorder="1" applyAlignment="1">
      <alignment horizontal="justify" vertical="top" wrapText="1"/>
    </xf>
    <xf numFmtId="3" fontId="56" fillId="0" borderId="68" xfId="5" applyNumberFormat="1" applyFont="1" applyFill="1" applyBorder="1" applyAlignment="1">
      <alignment horizontal="justify" vertical="top" wrapText="1"/>
    </xf>
    <xf numFmtId="0" fontId="35" fillId="0" borderId="12" xfId="5" applyFont="1" applyFill="1" applyBorder="1" applyAlignment="1">
      <alignment horizontal="left" vertical="center" wrapText="1"/>
    </xf>
    <xf numFmtId="3" fontId="36" fillId="0" borderId="14" xfId="5" applyNumberFormat="1" applyFont="1" applyFill="1" applyBorder="1" applyAlignment="1">
      <alignment vertical="center" wrapText="1"/>
    </xf>
    <xf numFmtId="9" fontId="36" fillId="0" borderId="12" xfId="3" applyFont="1" applyFill="1" applyBorder="1" applyAlignment="1">
      <alignment horizontal="center" vertical="center" wrapText="1"/>
    </xf>
    <xf numFmtId="3" fontId="36" fillId="0" borderId="12" xfId="5" applyNumberFormat="1" applyFont="1" applyFill="1" applyBorder="1" applyAlignment="1">
      <alignment vertical="center" wrapText="1"/>
    </xf>
    <xf numFmtId="3" fontId="35" fillId="0" borderId="12" xfId="5" applyNumberFormat="1" applyFont="1" applyFill="1" applyBorder="1" applyAlignment="1">
      <alignment vertical="center" wrapText="1"/>
    </xf>
    <xf numFmtId="3" fontId="35" fillId="0" borderId="15" xfId="5" applyNumberFormat="1" applyFont="1" applyFill="1" applyBorder="1" applyAlignment="1">
      <alignment vertical="center" wrapText="1"/>
    </xf>
    <xf numFmtId="3" fontId="56" fillId="0" borderId="72" xfId="5" applyNumberFormat="1" applyFont="1" applyFill="1" applyBorder="1" applyAlignment="1">
      <alignment horizontal="justify" vertical="top" wrapText="1"/>
    </xf>
    <xf numFmtId="3" fontId="56" fillId="0" borderId="73" xfId="5" applyNumberFormat="1" applyFont="1" applyFill="1" applyBorder="1" applyAlignment="1">
      <alignment horizontal="justify" vertical="top" wrapText="1"/>
    </xf>
    <xf numFmtId="3" fontId="56" fillId="0" borderId="74" xfId="5" applyNumberFormat="1" applyFont="1" applyFill="1" applyBorder="1" applyAlignment="1">
      <alignment horizontal="justify" vertical="top" wrapText="1"/>
    </xf>
    <xf numFmtId="3" fontId="58" fillId="0" borderId="46" xfId="5" applyNumberFormat="1" applyFont="1" applyFill="1" applyBorder="1" applyAlignment="1">
      <alignment horizontal="justify" vertical="top" wrapText="1"/>
    </xf>
    <xf numFmtId="3" fontId="56" fillId="0" borderId="71" xfId="5" applyNumberFormat="1" applyFont="1" applyFill="1" applyBorder="1" applyAlignment="1">
      <alignment horizontal="justify" vertical="top" wrapText="1"/>
    </xf>
    <xf numFmtId="9" fontId="36" fillId="0" borderId="41" xfId="3" applyFont="1" applyFill="1" applyBorder="1" applyAlignment="1">
      <alignment horizontal="center" vertical="center" wrapText="1"/>
    </xf>
    <xf numFmtId="3" fontId="58" fillId="0" borderId="41" xfId="5" applyNumberFormat="1" applyFont="1" applyFill="1" applyBorder="1" applyAlignment="1">
      <alignment horizontal="justify" vertical="top" wrapText="1"/>
    </xf>
    <xf numFmtId="3" fontId="58" fillId="0" borderId="45" xfId="5" applyNumberFormat="1" applyFont="1" applyFill="1" applyBorder="1" applyAlignment="1">
      <alignment horizontal="justify" vertical="top" wrapText="1"/>
    </xf>
    <xf numFmtId="3" fontId="58" fillId="0" borderId="30" xfId="5" applyNumberFormat="1" applyFont="1" applyFill="1" applyBorder="1" applyAlignment="1">
      <alignment horizontal="justify" vertical="top" wrapText="1"/>
    </xf>
    <xf numFmtId="3" fontId="58" fillId="0" borderId="68" xfId="5" applyNumberFormat="1" applyFont="1" applyFill="1" applyBorder="1" applyAlignment="1">
      <alignment horizontal="justify" vertical="top" wrapText="1"/>
    </xf>
    <xf numFmtId="10" fontId="36" fillId="0" borderId="44" xfId="3" applyNumberFormat="1"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3" fontId="36" fillId="0" borderId="51" xfId="5" applyNumberFormat="1" applyFont="1" applyFill="1" applyBorder="1" applyAlignment="1">
      <alignment horizontal="center" vertical="center" wrapText="1"/>
    </xf>
    <xf numFmtId="3" fontId="36" fillId="31" borderId="43" xfId="5" applyNumberFormat="1" applyFont="1" applyFill="1" applyBorder="1" applyAlignment="1">
      <alignment horizontal="center" vertical="center" wrapText="1"/>
    </xf>
    <xf numFmtId="0" fontId="27" fillId="0" borderId="41" xfId="0" applyFont="1" applyFill="1" applyBorder="1" applyAlignment="1">
      <alignment horizontal="justify" vertical="top" wrapText="1"/>
    </xf>
    <xf numFmtId="0" fontId="35" fillId="31" borderId="32" xfId="5" applyFont="1" applyFill="1" applyBorder="1" applyAlignment="1">
      <alignment horizontal="center" vertical="center" wrapText="1"/>
    </xf>
    <xf numFmtId="0" fontId="36" fillId="31" borderId="20" xfId="5" applyFont="1" applyFill="1" applyBorder="1" applyAlignment="1">
      <alignment horizontal="center" vertical="center" wrapText="1"/>
    </xf>
    <xf numFmtId="0" fontId="27" fillId="0" borderId="18" xfId="0" applyFont="1" applyFill="1" applyBorder="1" applyAlignment="1">
      <alignment horizontal="justify" vertical="top" wrapText="1"/>
    </xf>
    <xf numFmtId="0" fontId="27" fillId="0" borderId="18" xfId="0" applyFont="1" applyBorder="1" applyAlignment="1">
      <alignment horizontal="justify" vertical="top" wrapText="1"/>
    </xf>
    <xf numFmtId="0" fontId="27" fillId="0" borderId="43" xfId="0" applyFont="1" applyBorder="1" applyAlignment="1">
      <alignment horizontal="justify" vertical="top" wrapText="1"/>
    </xf>
    <xf numFmtId="0" fontId="35" fillId="31" borderId="18" xfId="5" applyFont="1" applyFill="1" applyBorder="1" applyAlignment="1">
      <alignment horizontal="center" vertical="center" wrapText="1"/>
    </xf>
    <xf numFmtId="9" fontId="36" fillId="31" borderId="16" xfId="3" applyFont="1" applyFill="1" applyBorder="1" applyAlignment="1">
      <alignment horizontal="center" vertical="center" wrapText="1"/>
    </xf>
    <xf numFmtId="0" fontId="7" fillId="29" borderId="26" xfId="0" applyFont="1" applyFill="1" applyBorder="1" applyAlignment="1">
      <alignment horizontal="justify" vertical="top" wrapText="1"/>
    </xf>
    <xf numFmtId="3" fontId="58" fillId="0" borderId="25" xfId="5" applyNumberFormat="1" applyFont="1" applyFill="1" applyBorder="1" applyAlignment="1">
      <alignment vertical="center" wrapText="1"/>
    </xf>
    <xf numFmtId="0" fontId="32" fillId="0" borderId="2" xfId="5" applyFont="1" applyFill="1" applyBorder="1" applyAlignment="1">
      <alignment horizontal="center" vertical="top" wrapText="1"/>
    </xf>
    <xf numFmtId="3" fontId="35" fillId="0" borderId="3" xfId="5" applyNumberFormat="1" applyFont="1" applyFill="1" applyBorder="1" applyAlignment="1">
      <alignment vertical="center" wrapText="1"/>
    </xf>
    <xf numFmtId="3" fontId="35" fillId="0" borderId="75" xfId="5" applyNumberFormat="1" applyFont="1" applyFill="1" applyBorder="1" applyAlignment="1">
      <alignment vertical="center" wrapText="1"/>
    </xf>
    <xf numFmtId="3" fontId="35" fillId="0" borderId="76" xfId="5" applyNumberFormat="1" applyFont="1" applyFill="1" applyBorder="1" applyAlignment="1">
      <alignment vertical="center" wrapText="1"/>
    </xf>
    <xf numFmtId="3" fontId="35" fillId="0" borderId="77" xfId="5" applyNumberFormat="1" applyFont="1" applyFill="1" applyBorder="1" applyAlignment="1">
      <alignment vertical="center" wrapText="1"/>
    </xf>
    <xf numFmtId="3" fontId="58" fillId="0" borderId="15" xfId="5" applyNumberFormat="1" applyFont="1" applyFill="1" applyBorder="1" applyAlignment="1">
      <alignment vertical="center" wrapText="1"/>
    </xf>
    <xf numFmtId="3" fontId="35" fillId="0" borderId="72" xfId="5" applyNumberFormat="1" applyFont="1" applyFill="1" applyBorder="1" applyAlignment="1">
      <alignment vertical="center" wrapText="1"/>
    </xf>
    <xf numFmtId="3" fontId="35" fillId="0" borderId="73" xfId="5" applyNumberFormat="1" applyFont="1" applyFill="1" applyBorder="1" applyAlignment="1">
      <alignment vertical="center" wrapText="1"/>
    </xf>
    <xf numFmtId="3" fontId="35" fillId="0" borderId="74" xfId="5" applyNumberFormat="1" applyFont="1" applyFill="1" applyBorder="1" applyAlignment="1">
      <alignment vertical="center" wrapText="1"/>
    </xf>
    <xf numFmtId="10" fontId="36" fillId="0" borderId="51" xfId="3" applyNumberFormat="1" applyFont="1" applyFill="1" applyBorder="1" applyAlignment="1">
      <alignment horizontal="center" vertical="center" wrapText="1"/>
    </xf>
    <xf numFmtId="166" fontId="36" fillId="0" borderId="51" xfId="4" applyFont="1" applyFill="1" applyBorder="1" applyAlignment="1">
      <alignment vertical="center" wrapText="1"/>
    </xf>
    <xf numFmtId="166" fontId="36" fillId="0" borderId="47" xfId="4" applyFont="1" applyFill="1" applyBorder="1" applyAlignment="1">
      <alignment vertical="center" wrapText="1"/>
    </xf>
    <xf numFmtId="0" fontId="27" fillId="0" borderId="0" xfId="0" applyFont="1" applyFill="1" applyBorder="1" applyAlignment="1">
      <alignment horizontal="justify" vertical="top" wrapText="1"/>
    </xf>
    <xf numFmtId="2" fontId="58" fillId="15" borderId="21" xfId="0" applyNumberFormat="1" applyFont="1" applyFill="1" applyBorder="1" applyAlignment="1">
      <alignment horizontal="center" vertical="center" wrapText="1"/>
    </xf>
    <xf numFmtId="3" fontId="36" fillId="31" borderId="37" xfId="5" applyNumberFormat="1" applyFont="1" applyFill="1" applyBorder="1" applyAlignment="1">
      <alignment horizontal="center" vertical="center" wrapText="1"/>
    </xf>
    <xf numFmtId="3" fontId="36" fillId="0" borderId="46" xfId="5" applyNumberFormat="1"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3" fontId="58" fillId="0" borderId="22" xfId="5" applyNumberFormat="1" applyFont="1" applyFill="1" applyBorder="1" applyAlignment="1">
      <alignment vertical="center" wrapText="1"/>
    </xf>
    <xf numFmtId="3" fontId="56" fillId="0" borderId="70" xfId="5" applyNumberFormat="1" applyFont="1" applyFill="1" applyBorder="1" applyAlignment="1">
      <alignment horizontal="justify" vertical="top" wrapText="1"/>
    </xf>
    <xf numFmtId="3" fontId="36" fillId="0" borderId="13" xfId="5" applyNumberFormat="1" applyFont="1" applyFill="1" applyBorder="1" applyAlignment="1">
      <alignment vertical="center" wrapText="1"/>
    </xf>
    <xf numFmtId="3" fontId="36" fillId="0" borderId="10" xfId="5" applyNumberFormat="1" applyFont="1" applyFill="1" applyBorder="1" applyAlignment="1">
      <alignment vertical="center" wrapText="1"/>
    </xf>
    <xf numFmtId="3" fontId="35" fillId="0" borderId="11" xfId="5" applyNumberFormat="1" applyFont="1" applyFill="1" applyBorder="1" applyAlignment="1">
      <alignment vertical="center" wrapText="1"/>
    </xf>
    <xf numFmtId="3" fontId="56" fillId="0" borderId="78" xfId="5" applyNumberFormat="1" applyFont="1" applyFill="1" applyBorder="1" applyAlignment="1">
      <alignment horizontal="justify" vertical="top" wrapText="1"/>
    </xf>
    <xf numFmtId="3" fontId="56" fillId="0" borderId="79" xfId="5" applyNumberFormat="1" applyFont="1" applyFill="1" applyBorder="1" applyAlignment="1">
      <alignment horizontal="justify" vertical="top" wrapText="1"/>
    </xf>
    <xf numFmtId="3" fontId="56" fillId="0" borderId="80" xfId="5" applyNumberFormat="1" applyFont="1" applyFill="1" applyBorder="1" applyAlignment="1">
      <alignment horizontal="justify" vertical="top" wrapText="1"/>
    </xf>
    <xf numFmtId="0" fontId="58" fillId="0" borderId="16" xfId="5" applyFont="1" applyFill="1" applyBorder="1" applyAlignment="1">
      <alignment horizontal="justify" vertical="top" wrapText="1"/>
    </xf>
    <xf numFmtId="3" fontId="36" fillId="0" borderId="41" xfId="5" applyNumberFormat="1" applyFont="1" applyFill="1" applyBorder="1" applyAlignment="1">
      <alignment horizontal="center" vertical="center" wrapText="1"/>
    </xf>
    <xf numFmtId="0" fontId="64" fillId="31" borderId="16" xfId="5" applyFont="1" applyFill="1" applyBorder="1" applyAlignment="1">
      <alignment horizontal="center" vertical="center" wrapText="1"/>
    </xf>
    <xf numFmtId="0" fontId="27" fillId="0" borderId="16" xfId="0" applyFont="1" applyBorder="1" applyAlignment="1">
      <alignment horizontal="center" vertical="center" wrapText="1"/>
    </xf>
    <xf numFmtId="9" fontId="58" fillId="15" borderId="21" xfId="3" applyFont="1" applyFill="1" applyBorder="1" applyAlignment="1">
      <alignment horizontal="center" vertical="center" wrapText="1"/>
    </xf>
    <xf numFmtId="9" fontId="64" fillId="31" borderId="16" xfId="3" applyFont="1" applyFill="1" applyBorder="1" applyAlignment="1">
      <alignment horizontal="center" vertical="center" wrapText="1"/>
    </xf>
    <xf numFmtId="0" fontId="65" fillId="0" borderId="16" xfId="0" applyFont="1" applyBorder="1" applyAlignment="1">
      <alignment horizontal="justify" vertical="top" wrapText="1"/>
    </xf>
    <xf numFmtId="3" fontId="58" fillId="0" borderId="19" xfId="5" applyNumberFormat="1" applyFont="1" applyFill="1" applyBorder="1" applyAlignment="1">
      <alignment horizontal="justify" vertical="top" wrapText="1"/>
    </xf>
    <xf numFmtId="0" fontId="27" fillId="0" borderId="37" xfId="0" applyFont="1" applyBorder="1" applyAlignment="1">
      <alignment horizontal="justify" vertical="top" wrapText="1"/>
    </xf>
    <xf numFmtId="0" fontId="65" fillId="0" borderId="30" xfId="0" applyFont="1" applyBorder="1" applyAlignment="1">
      <alignment horizontal="justify" vertical="top" wrapText="1"/>
    </xf>
    <xf numFmtId="0" fontId="27" fillId="0" borderId="30" xfId="0" applyFont="1" applyBorder="1" applyAlignment="1">
      <alignment horizontal="justify" vertical="top" wrapText="1"/>
    </xf>
    <xf numFmtId="0" fontId="66" fillId="0" borderId="16" xfId="0" applyFont="1" applyBorder="1" applyAlignment="1">
      <alignment horizontal="justify" vertical="top" wrapText="1"/>
    </xf>
    <xf numFmtId="0" fontId="58" fillId="0" borderId="34" xfId="5" applyFont="1" applyFill="1" applyBorder="1" applyAlignment="1">
      <alignment horizontal="justify" vertical="top" wrapText="1"/>
    </xf>
    <xf numFmtId="166" fontId="64" fillId="0" borderId="41" xfId="4" applyFont="1" applyFill="1" applyBorder="1" applyAlignment="1">
      <alignment vertical="center" wrapText="1"/>
    </xf>
    <xf numFmtId="166" fontId="64" fillId="0" borderId="9" xfId="4" applyFont="1" applyFill="1" applyBorder="1" applyAlignment="1">
      <alignment vertical="center" wrapText="1"/>
    </xf>
    <xf numFmtId="166" fontId="63" fillId="0" borderId="2" xfId="4" applyFont="1" applyFill="1" applyBorder="1" applyAlignment="1">
      <alignment vertical="center" wrapText="1"/>
    </xf>
    <xf numFmtId="0" fontId="58" fillId="0" borderId="70" xfId="5" applyFont="1" applyFill="1" applyBorder="1" applyAlignment="1">
      <alignment horizontal="justify" vertical="top" wrapText="1"/>
    </xf>
    <xf numFmtId="0" fontId="64" fillId="0" borderId="51" xfId="5" applyFont="1" applyFill="1" applyBorder="1" applyAlignment="1">
      <alignment horizontal="left" vertical="top" wrapText="1"/>
    </xf>
    <xf numFmtId="0" fontId="64" fillId="0" borderId="51" xfId="5" applyFont="1" applyFill="1" applyBorder="1" applyAlignment="1">
      <alignment horizontal="justify" vertical="top" wrapText="1"/>
    </xf>
    <xf numFmtId="0" fontId="64" fillId="31" borderId="19" xfId="5" applyFont="1" applyFill="1" applyBorder="1" applyAlignment="1">
      <alignment horizontal="center" vertical="center" wrapText="1"/>
    </xf>
    <xf numFmtId="2" fontId="58" fillId="15" borderId="1" xfId="0" applyNumberFormat="1" applyFont="1" applyFill="1" applyBorder="1" applyAlignment="1">
      <alignment horizontal="center" vertical="center" wrapText="1"/>
    </xf>
    <xf numFmtId="2" fontId="58" fillId="15" borderId="47" xfId="0" applyNumberFormat="1" applyFont="1" applyFill="1" applyBorder="1" applyAlignment="1">
      <alignment horizontal="center" vertical="center" wrapText="1"/>
    </xf>
    <xf numFmtId="0" fontId="64" fillId="31" borderId="20" xfId="5" applyFont="1" applyFill="1" applyBorder="1" applyAlignment="1">
      <alignment horizontal="center" vertical="center" wrapText="1"/>
    </xf>
    <xf numFmtId="3" fontId="36" fillId="0" borderId="19" xfId="5" applyNumberFormat="1" applyFont="1" applyFill="1" applyBorder="1" applyAlignment="1">
      <alignment horizontal="justify" vertical="top" wrapText="1"/>
    </xf>
    <xf numFmtId="172" fontId="36" fillId="0" borderId="44" xfId="3" applyNumberFormat="1" applyFont="1" applyFill="1" applyBorder="1" applyAlignment="1">
      <alignment horizontal="center" vertical="center" wrapText="1"/>
    </xf>
    <xf numFmtId="172" fontId="36" fillId="0" borderId="47" xfId="3" applyNumberFormat="1" applyFont="1" applyFill="1" applyBorder="1" applyAlignment="1">
      <alignment horizontal="center" vertical="center" wrapText="1"/>
    </xf>
    <xf numFmtId="166" fontId="36" fillId="0" borderId="41" xfId="4" applyFont="1" applyFill="1" applyBorder="1" applyAlignment="1">
      <alignment vertical="center" wrapText="1"/>
    </xf>
    <xf numFmtId="166" fontId="36" fillId="0" borderId="46" xfId="4" applyFont="1" applyFill="1" applyBorder="1" applyAlignment="1">
      <alignment vertical="center" wrapText="1"/>
    </xf>
    <xf numFmtId="173" fontId="36" fillId="0" borderId="44" xfId="3" applyNumberFormat="1" applyFont="1" applyFill="1" applyBorder="1" applyAlignment="1">
      <alignment horizontal="center" vertical="center" wrapText="1"/>
    </xf>
    <xf numFmtId="174" fontId="36" fillId="0" borderId="44" xfId="3" applyNumberFormat="1" applyFont="1" applyFill="1" applyBorder="1" applyAlignment="1">
      <alignment horizontal="center" vertical="center" wrapText="1"/>
    </xf>
    <xf numFmtId="173" fontId="36" fillId="0" borderId="47" xfId="3" applyNumberFormat="1" applyFont="1" applyFill="1" applyBorder="1" applyAlignment="1">
      <alignment horizontal="center" vertical="center" wrapText="1"/>
    </xf>
    <xf numFmtId="9" fontId="35" fillId="0" borderId="44" xfId="3" applyNumberFormat="1" applyFont="1" applyFill="1" applyBorder="1" applyAlignment="1">
      <alignment horizontal="center" vertical="center" wrapText="1"/>
    </xf>
    <xf numFmtId="3" fontId="58" fillId="0" borderId="30" xfId="5" applyNumberFormat="1" applyFont="1" applyFill="1" applyBorder="1" applyAlignment="1">
      <alignment horizontal="center" vertical="center" wrapText="1"/>
    </xf>
    <xf numFmtId="3" fontId="58" fillId="0" borderId="37" xfId="5" applyNumberFormat="1" applyFont="1" applyFill="1" applyBorder="1" applyAlignment="1">
      <alignment horizontal="center" vertical="center" wrapText="1"/>
    </xf>
    <xf numFmtId="0" fontId="64" fillId="0" borderId="5" xfId="5" applyFont="1" applyFill="1" applyBorder="1" applyAlignment="1">
      <alignment horizontal="justify" vertical="top" wrapText="1"/>
    </xf>
    <xf numFmtId="3" fontId="36" fillId="0" borderId="9" xfId="5" applyNumberFormat="1" applyFont="1" applyFill="1" applyBorder="1" applyAlignment="1">
      <alignment vertical="center" wrapText="1"/>
    </xf>
    <xf numFmtId="0" fontId="65" fillId="0" borderId="8" xfId="0" applyFont="1" applyBorder="1" applyAlignment="1">
      <alignment horizontal="justify" vertical="top" wrapText="1"/>
    </xf>
    <xf numFmtId="0" fontId="65" fillId="0" borderId="38" xfId="0" applyFont="1" applyFill="1" applyBorder="1" applyAlignment="1">
      <alignment horizontal="justify" vertical="top" wrapText="1"/>
    </xf>
    <xf numFmtId="0" fontId="65" fillId="0" borderId="48" xfId="0" applyFont="1" applyFill="1" applyBorder="1" applyAlignment="1">
      <alignment horizontal="justify" vertical="top" wrapText="1"/>
    </xf>
    <xf numFmtId="0" fontId="64" fillId="0" borderId="25" xfId="5" applyFont="1" applyFill="1" applyBorder="1" applyAlignment="1">
      <alignment horizontal="center" vertical="center" wrapText="1"/>
    </xf>
    <xf numFmtId="0" fontId="64" fillId="0" borderId="19" xfId="5" applyFont="1" applyFill="1" applyBorder="1" applyAlignment="1">
      <alignment horizontal="center" vertical="center" wrapText="1"/>
    </xf>
    <xf numFmtId="9" fontId="64" fillId="0" borderId="19" xfId="3" applyFont="1" applyFill="1" applyBorder="1" applyAlignment="1">
      <alignment horizontal="center" vertical="center" wrapText="1"/>
    </xf>
    <xf numFmtId="9" fontId="35" fillId="0" borderId="12" xfId="3" applyFont="1" applyFill="1" applyBorder="1" applyAlignment="1">
      <alignment horizontal="center" vertical="center" wrapText="1"/>
    </xf>
    <xf numFmtId="9" fontId="35" fillId="0" borderId="13" xfId="3" applyFont="1" applyFill="1" applyBorder="1" applyAlignment="1">
      <alignment horizontal="center" vertical="center" wrapText="1"/>
    </xf>
    <xf numFmtId="3" fontId="36" fillId="0" borderId="41" xfId="5" applyNumberFormat="1" applyFont="1" applyFill="1" applyBorder="1" applyAlignment="1">
      <alignment horizontal="justify" vertical="top" wrapText="1"/>
    </xf>
    <xf numFmtId="0" fontId="36" fillId="31" borderId="19" xfId="5" applyFont="1" applyFill="1" applyBorder="1" applyAlignment="1">
      <alignment horizontal="center" vertical="center" wrapText="1"/>
    </xf>
    <xf numFmtId="3" fontId="36" fillId="0" borderId="43" xfId="5" applyNumberFormat="1" applyFont="1" applyFill="1" applyBorder="1" applyAlignment="1">
      <alignment horizontal="justify" vertical="top" wrapText="1"/>
    </xf>
    <xf numFmtId="3" fontId="36" fillId="0" borderId="22" xfId="5" applyNumberFormat="1" applyFont="1" applyFill="1" applyBorder="1" applyAlignment="1">
      <alignment horizontal="center" vertical="center" wrapText="1"/>
    </xf>
    <xf numFmtId="10" fontId="35" fillId="0" borderId="15" xfId="3" applyNumberFormat="1" applyFont="1" applyFill="1" applyBorder="1" applyAlignment="1">
      <alignment horizontal="center" vertical="center" wrapText="1"/>
    </xf>
    <xf numFmtId="9" fontId="35" fillId="0" borderId="15" xfId="3" applyFont="1" applyFill="1" applyBorder="1" applyAlignment="1">
      <alignment horizontal="center" vertical="center" wrapText="1"/>
    </xf>
    <xf numFmtId="10" fontId="35" fillId="0" borderId="11" xfId="3" applyNumberFormat="1" applyFont="1" applyFill="1" applyBorder="1" applyAlignment="1">
      <alignment horizontal="center" vertical="center" wrapText="1"/>
    </xf>
    <xf numFmtId="9" fontId="35" fillId="0" borderId="19" xfId="3" applyFont="1" applyFill="1" applyBorder="1" applyAlignment="1">
      <alignment horizontal="center" vertical="center" wrapText="1"/>
    </xf>
    <xf numFmtId="166" fontId="67" fillId="0" borderId="14" xfId="4" applyFont="1" applyFill="1" applyBorder="1" applyAlignment="1">
      <alignment horizontal="center" vertical="center" wrapText="1"/>
    </xf>
    <xf numFmtId="166" fontId="63" fillId="0" borderId="43" xfId="4" applyFont="1" applyFill="1" applyBorder="1" applyAlignment="1">
      <alignment vertical="center" wrapText="1"/>
    </xf>
    <xf numFmtId="0" fontId="58" fillId="29" borderId="16" xfId="5" applyFont="1" applyFill="1" applyBorder="1" applyAlignment="1">
      <alignment horizontal="justify" vertical="top" wrapText="1"/>
    </xf>
    <xf numFmtId="9" fontId="64" fillId="0" borderId="19" xfId="5" applyNumberFormat="1" applyFont="1" applyFill="1" applyBorder="1" applyAlignment="1">
      <alignment horizontal="center" vertical="center" wrapText="1"/>
    </xf>
    <xf numFmtId="9" fontId="68" fillId="31" borderId="32" xfId="0" applyNumberFormat="1" applyFont="1" applyFill="1" applyBorder="1" applyAlignment="1">
      <alignment horizontal="center" vertical="center"/>
    </xf>
    <xf numFmtId="9" fontId="68" fillId="31" borderId="16" xfId="0" applyNumberFormat="1" applyFont="1" applyFill="1" applyBorder="1" applyAlignment="1">
      <alignment horizontal="center" vertical="center"/>
    </xf>
    <xf numFmtId="0" fontId="69" fillId="31" borderId="20" xfId="0" applyFont="1" applyFill="1" applyBorder="1" applyAlignment="1">
      <alignment horizontal="center" vertical="center"/>
    </xf>
    <xf numFmtId="0" fontId="69" fillId="31" borderId="16" xfId="3" applyNumberFormat="1" applyFont="1" applyFill="1" applyBorder="1" applyAlignment="1">
      <alignment horizontal="center" vertical="center"/>
    </xf>
    <xf numFmtId="9" fontId="68" fillId="0" borderId="12" xfId="3" applyFont="1" applyBorder="1" applyAlignment="1">
      <alignment horizontal="center" vertical="center"/>
    </xf>
    <xf numFmtId="9" fontId="68" fillId="0" borderId="12" xfId="0" applyNumberFormat="1" applyFont="1" applyFill="1" applyBorder="1" applyAlignment="1">
      <alignment horizontal="center" vertical="center"/>
    </xf>
    <xf numFmtId="9" fontId="68" fillId="0" borderId="42" xfId="0" applyNumberFormat="1" applyFont="1" applyFill="1" applyBorder="1" applyAlignment="1">
      <alignment horizontal="center" vertical="center"/>
    </xf>
    <xf numFmtId="9" fontId="68" fillId="0" borderId="13" xfId="0" applyNumberFormat="1" applyFont="1" applyBorder="1" applyAlignment="1">
      <alignment horizontal="center" vertical="center"/>
    </xf>
    <xf numFmtId="0" fontId="68" fillId="0" borderId="13" xfId="0" applyNumberFormat="1" applyFont="1" applyBorder="1" applyAlignment="1">
      <alignment horizontal="center" vertical="center"/>
    </xf>
    <xf numFmtId="9" fontId="35" fillId="0" borderId="22" xfId="3" applyFont="1" applyFill="1" applyBorder="1" applyAlignment="1">
      <alignment horizontal="center" vertical="center" wrapText="1"/>
    </xf>
    <xf numFmtId="9" fontId="35" fillId="0" borderId="47" xfId="3" applyFont="1" applyFill="1" applyBorder="1" applyAlignment="1">
      <alignment horizontal="center" vertical="center" wrapText="1"/>
    </xf>
    <xf numFmtId="4" fontId="70" fillId="0" borderId="16" xfId="0" applyNumberFormat="1" applyFont="1" applyFill="1" applyBorder="1" applyAlignment="1">
      <alignment vertical="center"/>
    </xf>
    <xf numFmtId="0" fontId="47" fillId="32" borderId="65" xfId="0" applyFont="1" applyFill="1" applyBorder="1" applyAlignment="1">
      <alignment horizontal="center" vertical="center"/>
    </xf>
    <xf numFmtId="0" fontId="71" fillId="33" borderId="40" xfId="0" applyFont="1" applyFill="1" applyBorder="1" applyAlignment="1" applyProtection="1">
      <alignment horizontal="left" wrapText="1"/>
      <protection locked="0"/>
    </xf>
    <xf numFmtId="0" fontId="72" fillId="34" borderId="43" xfId="0" applyFont="1" applyFill="1" applyBorder="1" applyAlignment="1" applyProtection="1">
      <alignment horizontal="left" wrapText="1"/>
      <protection locked="0"/>
    </xf>
    <xf numFmtId="0" fontId="72" fillId="34" borderId="43" xfId="0" applyFont="1" applyFill="1" applyBorder="1" applyAlignment="1" applyProtection="1">
      <alignment horizontal="left" vertical="center" wrapText="1"/>
      <protection locked="0"/>
    </xf>
    <xf numFmtId="4" fontId="70" fillId="0" borderId="16" xfId="0" applyNumberFormat="1" applyFont="1" applyFill="1" applyBorder="1" applyAlignment="1">
      <alignment horizontal="right" vertical="center"/>
    </xf>
    <xf numFmtId="0" fontId="47" fillId="34" borderId="65" xfId="0" applyFont="1" applyFill="1" applyBorder="1" applyAlignment="1">
      <alignment horizontal="center" vertical="center"/>
    </xf>
    <xf numFmtId="49" fontId="47" fillId="34" borderId="65" xfId="0" applyNumberFormat="1" applyFont="1" applyFill="1" applyBorder="1" applyAlignment="1">
      <alignment horizontal="center" vertical="center"/>
    </xf>
    <xf numFmtId="43" fontId="29" fillId="34" borderId="65" xfId="4" applyNumberFormat="1" applyFont="1" applyFill="1" applyBorder="1" applyAlignment="1">
      <alignment horizontal="center"/>
    </xf>
    <xf numFmtId="0" fontId="29" fillId="0" borderId="61" xfId="0" quotePrefix="1" applyFont="1" applyBorder="1" applyAlignment="1">
      <alignment horizontal="left"/>
    </xf>
    <xf numFmtId="43" fontId="29" fillId="0" borderId="63" xfId="4" applyNumberFormat="1" applyFont="1" applyBorder="1" applyAlignment="1">
      <alignment horizontal="center"/>
    </xf>
    <xf numFmtId="4" fontId="70" fillId="34" borderId="16" xfId="0" applyNumberFormat="1" applyFont="1" applyFill="1" applyBorder="1" applyAlignment="1">
      <alignment horizontal="right" vertical="center"/>
    </xf>
    <xf numFmtId="166" fontId="70" fillId="0" borderId="16" xfId="4" applyFont="1" applyFill="1" applyBorder="1"/>
    <xf numFmtId="0" fontId="71" fillId="33" borderId="43" xfId="0" applyFont="1" applyFill="1" applyBorder="1" applyAlignment="1" applyProtection="1">
      <alignment horizontal="left" wrapText="1"/>
      <protection locked="0"/>
    </xf>
    <xf numFmtId="0" fontId="73" fillId="26" borderId="65" xfId="0" applyFont="1" applyFill="1" applyBorder="1" applyAlignment="1">
      <alignment horizontal="left" vertical="center"/>
    </xf>
    <xf numFmtId="43" fontId="49" fillId="25" borderId="65" xfId="4" applyNumberFormat="1" applyFont="1" applyFill="1" applyBorder="1" applyAlignment="1">
      <alignment horizontal="center" vertical="center"/>
    </xf>
    <xf numFmtId="43" fontId="74" fillId="25" borderId="65" xfId="4" applyNumberFormat="1" applyFont="1" applyFill="1" applyBorder="1" applyAlignment="1">
      <alignment horizontal="center" vertical="center"/>
    </xf>
    <xf numFmtId="166" fontId="49" fillId="25" borderId="65" xfId="4" applyFont="1" applyFill="1" applyBorder="1" applyAlignment="1">
      <alignment horizontal="center" vertical="center"/>
    </xf>
    <xf numFmtId="0" fontId="75" fillId="34" borderId="43" xfId="0" applyFont="1" applyFill="1" applyBorder="1" applyAlignment="1" applyProtection="1">
      <alignment horizontal="left"/>
      <protection locked="0"/>
    </xf>
    <xf numFmtId="0" fontId="32" fillId="33" borderId="40" xfId="0" applyFont="1" applyFill="1" applyBorder="1" applyAlignment="1" applyProtection="1">
      <alignment horizontal="left" wrapText="1"/>
      <protection locked="0"/>
    </xf>
    <xf numFmtId="0" fontId="32" fillId="34" borderId="43" xfId="0" applyFont="1" applyFill="1" applyBorder="1" applyAlignment="1" applyProtection="1">
      <alignment horizontal="left" vertical="center" wrapText="1"/>
      <protection locked="0"/>
    </xf>
    <xf numFmtId="0" fontId="32" fillId="0" borderId="16" xfId="0" applyFont="1" applyFill="1" applyBorder="1" applyAlignment="1" applyProtection="1">
      <alignment horizontal="left" vertical="center" wrapText="1"/>
      <protection locked="0"/>
    </xf>
    <xf numFmtId="0" fontId="32" fillId="34" borderId="43" xfId="0" applyFont="1" applyFill="1" applyBorder="1" applyAlignment="1" applyProtection="1">
      <alignment horizontal="left"/>
      <protection locked="0"/>
    </xf>
    <xf numFmtId="166" fontId="32" fillId="25" borderId="65" xfId="4" applyFont="1" applyFill="1" applyBorder="1" applyAlignment="1">
      <alignment horizontal="center"/>
    </xf>
    <xf numFmtId="166" fontId="29" fillId="26" borderId="65" xfId="4" applyFont="1" applyFill="1" applyBorder="1" applyAlignment="1">
      <alignment horizontal="center"/>
    </xf>
    <xf numFmtId="166" fontId="29" fillId="0" borderId="65" xfId="4" applyFont="1" applyBorder="1" applyAlignment="1">
      <alignment horizontal="center"/>
    </xf>
    <xf numFmtId="166" fontId="51" fillId="0" borderId="16" xfId="4" applyFont="1" applyFill="1" applyBorder="1" applyAlignment="1">
      <alignment vertical="center"/>
    </xf>
    <xf numFmtId="4" fontId="51" fillId="0" borderId="16" xfId="0" applyNumberFormat="1" applyFont="1" applyFill="1" applyBorder="1" applyAlignment="1">
      <alignment horizontal="right" vertical="center"/>
    </xf>
    <xf numFmtId="0" fontId="32" fillId="34" borderId="43" xfId="0" applyFont="1" applyFill="1" applyBorder="1" applyAlignment="1" applyProtection="1">
      <alignment horizontal="left" wrapText="1"/>
      <protection locked="0"/>
    </xf>
    <xf numFmtId="4" fontId="51" fillId="34" borderId="16" xfId="0" applyNumberFormat="1" applyFont="1" applyFill="1" applyBorder="1" applyAlignment="1">
      <alignment horizontal="right" vertical="center"/>
    </xf>
    <xf numFmtId="166" fontId="51" fillId="0" borderId="16" xfId="4" applyFont="1" applyFill="1" applyBorder="1"/>
    <xf numFmtId="166" fontId="32" fillId="26" borderId="65" xfId="4" applyFont="1" applyFill="1" applyBorder="1" applyAlignment="1">
      <alignment horizontal="center"/>
    </xf>
    <xf numFmtId="4" fontId="52" fillId="34" borderId="16" xfId="0" applyNumberFormat="1" applyFont="1" applyFill="1" applyBorder="1" applyAlignment="1">
      <alignment horizontal="right" vertical="center"/>
    </xf>
    <xf numFmtId="0" fontId="32" fillId="33" borderId="16" xfId="0" applyFont="1" applyFill="1" applyBorder="1" applyAlignment="1" applyProtection="1">
      <alignment horizontal="left" wrapText="1"/>
      <protection locked="0"/>
    </xf>
    <xf numFmtId="0" fontId="32" fillId="26" borderId="65" xfId="0" quotePrefix="1" applyFont="1" applyFill="1" applyBorder="1" applyAlignment="1">
      <alignment horizontal="left"/>
    </xf>
    <xf numFmtId="43" fontId="32" fillId="0" borderId="65" xfId="4" applyNumberFormat="1" applyFont="1" applyBorder="1" applyAlignment="1">
      <alignment horizontal="center"/>
    </xf>
    <xf numFmtId="166" fontId="29" fillId="0" borderId="16" xfId="4" applyFont="1" applyFill="1" applyBorder="1" applyAlignment="1" applyProtection="1">
      <alignment horizontal="center" vertical="center" wrapText="1"/>
      <protection locked="0"/>
    </xf>
    <xf numFmtId="4" fontId="76" fillId="34" borderId="16" xfId="0" applyNumberFormat="1" applyFont="1" applyFill="1" applyBorder="1" applyAlignment="1">
      <alignment horizontal="right" vertical="center"/>
    </xf>
    <xf numFmtId="49" fontId="47" fillId="0" borderId="61" xfId="0" applyNumberFormat="1" applyFont="1" applyBorder="1" applyAlignment="1">
      <alignment horizontal="center" vertical="center"/>
    </xf>
    <xf numFmtId="0" fontId="29" fillId="0" borderId="64" xfId="0" quotePrefix="1" applyFont="1" applyBorder="1" applyAlignment="1">
      <alignment horizontal="left"/>
    </xf>
    <xf numFmtId="43" fontId="29" fillId="0" borderId="64" xfId="4" applyNumberFormat="1" applyFont="1" applyBorder="1" applyAlignment="1">
      <alignment horizontal="center"/>
    </xf>
    <xf numFmtId="49" fontId="47" fillId="0" borderId="66" xfId="0" applyNumberFormat="1" applyFont="1" applyBorder="1" applyAlignment="1">
      <alignment horizontal="center" vertical="center"/>
    </xf>
    <xf numFmtId="0" fontId="29" fillId="0" borderId="66" xfId="0" quotePrefix="1" applyFont="1" applyBorder="1" applyAlignment="1">
      <alignment horizontal="left"/>
    </xf>
    <xf numFmtId="43" fontId="29" fillId="0" borderId="66" xfId="4" applyNumberFormat="1" applyFont="1" applyBorder="1" applyAlignment="1">
      <alignment horizontal="center"/>
    </xf>
    <xf numFmtId="0" fontId="0" fillId="0" borderId="16" xfId="0" applyFont="1" applyBorder="1" applyAlignment="1"/>
    <xf numFmtId="43" fontId="0" fillId="0" borderId="16" xfId="0" applyNumberFormat="1" applyFont="1" applyBorder="1" applyAlignment="1"/>
    <xf numFmtId="166" fontId="29" fillId="0" borderId="65" xfId="4" quotePrefix="1" applyFont="1" applyBorder="1" applyAlignment="1">
      <alignment horizontal="left"/>
    </xf>
    <xf numFmtId="166" fontId="72" fillId="0" borderId="16" xfId="4" applyFont="1" applyFill="1" applyBorder="1" applyAlignment="1" applyProtection="1">
      <alignment vertical="center" wrapText="1"/>
      <protection locked="0"/>
    </xf>
    <xf numFmtId="43" fontId="29" fillId="33" borderId="65" xfId="4" applyNumberFormat="1" applyFont="1" applyFill="1" applyBorder="1" applyAlignment="1">
      <alignment horizontal="center"/>
    </xf>
    <xf numFmtId="166" fontId="72" fillId="0" borderId="82" xfId="4" applyFont="1" applyFill="1" applyBorder="1" applyAlignment="1" applyProtection="1">
      <alignment wrapText="1"/>
      <protection locked="0"/>
    </xf>
    <xf numFmtId="166" fontId="72" fillId="0" borderId="16" xfId="4" applyFont="1" applyFill="1" applyBorder="1" applyAlignment="1" applyProtection="1">
      <alignment wrapText="1"/>
      <protection locked="0"/>
    </xf>
    <xf numFmtId="43" fontId="32" fillId="34" borderId="65" xfId="4" applyNumberFormat="1" applyFont="1" applyFill="1" applyBorder="1" applyAlignment="1">
      <alignment horizontal="center"/>
    </xf>
    <xf numFmtId="172" fontId="36" fillId="0" borderId="47" xfId="3" applyNumberFormat="1" applyFont="1" applyFill="1" applyBorder="1" applyAlignment="1">
      <alignment horizontal="center" vertical="center" wrapText="1"/>
    </xf>
    <xf numFmtId="166" fontId="32" fillId="24" borderId="65" xfId="4" applyFont="1" applyFill="1" applyBorder="1" applyAlignment="1">
      <alignment horizontal="center"/>
    </xf>
    <xf numFmtId="166" fontId="29" fillId="25" borderId="65" xfId="4" applyFont="1" applyFill="1" applyBorder="1" applyAlignment="1">
      <alignment horizontal="center"/>
    </xf>
    <xf numFmtId="166" fontId="29" fillId="34" borderId="65" xfId="4" applyFont="1" applyFill="1" applyBorder="1" applyAlignment="1">
      <alignment horizontal="center"/>
    </xf>
    <xf numFmtId="166" fontId="74" fillId="25" borderId="65" xfId="4" applyFont="1" applyFill="1" applyBorder="1" applyAlignment="1">
      <alignment horizontal="center" vertical="center"/>
    </xf>
    <xf numFmtId="166" fontId="32" fillId="34" borderId="65" xfId="4" applyFont="1" applyFill="1" applyBorder="1" applyAlignment="1">
      <alignment horizontal="center"/>
    </xf>
    <xf numFmtId="166" fontId="50" fillId="27" borderId="65" xfId="4" applyFont="1" applyFill="1" applyBorder="1" applyAlignment="1">
      <alignment vertical="center" wrapText="1"/>
    </xf>
    <xf numFmtId="166" fontId="35" fillId="0" borderId="12" xfId="4" applyFont="1" applyFill="1" applyBorder="1" applyAlignment="1">
      <alignment vertical="center" wrapText="1"/>
    </xf>
    <xf numFmtId="9" fontId="35" fillId="0" borderId="14" xfId="3" applyFont="1" applyFill="1" applyBorder="1" applyAlignment="1">
      <alignment horizontal="center" vertical="center" wrapText="1"/>
    </xf>
    <xf numFmtId="9" fontId="35" fillId="0" borderId="41" xfId="3" applyFont="1" applyFill="1" applyBorder="1" applyAlignment="1">
      <alignment horizontal="center" vertical="center" wrapText="1"/>
    </xf>
    <xf numFmtId="166" fontId="35" fillId="0" borderId="1" xfId="4" applyFont="1" applyFill="1" applyBorder="1" applyAlignment="1">
      <alignment vertical="center" wrapText="1"/>
    </xf>
    <xf numFmtId="9" fontId="35" fillId="0" borderId="2" xfId="3" applyFont="1" applyFill="1" applyBorder="1" applyAlignment="1">
      <alignment horizontal="center" vertical="center" wrapText="1"/>
    </xf>
    <xf numFmtId="166" fontId="35" fillId="0" borderId="44" xfId="4" applyFont="1" applyFill="1" applyBorder="1" applyAlignment="1">
      <alignment vertical="center" wrapText="1"/>
    </xf>
    <xf numFmtId="3" fontId="36" fillId="0" borderId="5" xfId="5" applyNumberFormat="1"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166" fontId="36" fillId="0" borderId="44" xfId="4"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10" fontId="36" fillId="0" borderId="5" xfId="3" applyNumberFormat="1" applyFont="1" applyFill="1" applyBorder="1" applyAlignment="1">
      <alignment horizontal="center" vertical="center" wrapText="1"/>
    </xf>
    <xf numFmtId="9" fontId="35" fillId="0" borderId="1" xfId="3" applyFont="1" applyFill="1" applyBorder="1" applyAlignment="1">
      <alignment horizontal="center" vertical="center" wrapText="1"/>
    </xf>
    <xf numFmtId="9" fontId="35" fillId="0" borderId="43" xfId="3" applyFont="1" applyFill="1" applyBorder="1" applyAlignment="1">
      <alignment horizontal="center" vertical="center" wrapText="1"/>
    </xf>
    <xf numFmtId="9" fontId="35" fillId="0" borderId="44" xfId="3" applyFont="1" applyFill="1" applyBorder="1" applyAlignment="1">
      <alignment horizontal="center" vertical="center" wrapText="1"/>
    </xf>
    <xf numFmtId="166" fontId="36" fillId="0" borderId="43" xfId="6" applyNumberFormat="1" applyFont="1" applyFill="1" applyBorder="1" applyAlignment="1">
      <alignment horizontal="center" vertical="center" wrapText="1"/>
    </xf>
    <xf numFmtId="9" fontId="36" fillId="0" borderId="13" xfId="3" applyFont="1" applyFill="1" applyBorder="1" applyAlignment="1">
      <alignment horizontal="center" vertical="center" wrapText="1"/>
    </xf>
    <xf numFmtId="166" fontId="35" fillId="0" borderId="44" xfId="4" applyFont="1" applyFill="1" applyBorder="1" applyAlignment="1">
      <alignment horizontal="center" vertical="center" wrapText="1"/>
    </xf>
    <xf numFmtId="166" fontId="35" fillId="0" borderId="43" xfId="4" applyFont="1" applyFill="1" applyBorder="1" applyAlignment="1">
      <alignment horizontal="center" vertical="center" wrapText="1"/>
    </xf>
    <xf numFmtId="0" fontId="65" fillId="29" borderId="8" xfId="0" applyFont="1" applyFill="1" applyBorder="1" applyAlignment="1">
      <alignment horizontal="justify" vertical="top" wrapText="1"/>
    </xf>
    <xf numFmtId="3" fontId="4" fillId="4" borderId="8" xfId="0" applyNumberFormat="1" applyFont="1" applyFill="1" applyBorder="1" applyAlignment="1" applyProtection="1">
      <alignment horizontal="center" vertical="center"/>
    </xf>
    <xf numFmtId="3" fontId="4" fillId="3" borderId="8" xfId="0" applyNumberFormat="1" applyFont="1" applyFill="1" applyBorder="1" applyAlignment="1" applyProtection="1">
      <alignment horizontal="center" vertical="top"/>
      <protection locked="0"/>
    </xf>
    <xf numFmtId="3" fontId="4" fillId="3" borderId="8" xfId="0" applyNumberFormat="1" applyFont="1" applyFill="1" applyBorder="1" applyAlignment="1" applyProtection="1">
      <alignment vertical="center"/>
      <protection locked="0"/>
    </xf>
    <xf numFmtId="3" fontId="4" fillId="3" borderId="8" xfId="0" applyNumberFormat="1" applyFont="1" applyFill="1" applyBorder="1" applyAlignment="1" applyProtection="1">
      <alignment horizontal="right" vertical="center"/>
      <protection locked="0"/>
    </xf>
    <xf numFmtId="3" fontId="4" fillId="4" borderId="8" xfId="0" applyNumberFormat="1" applyFont="1" applyFill="1" applyBorder="1" applyAlignment="1" applyProtection="1">
      <alignment horizontal="right" vertical="center"/>
    </xf>
    <xf numFmtId="0" fontId="4" fillId="3" borderId="8" xfId="0" applyFont="1" applyFill="1" applyBorder="1" applyAlignment="1" applyProtection="1">
      <alignment horizontal="center" vertical="center" wrapText="1"/>
      <protection locked="0"/>
    </xf>
    <xf numFmtId="3" fontId="4" fillId="3" borderId="8" xfId="0" applyNumberFormat="1" applyFont="1" applyFill="1" applyBorder="1" applyAlignment="1" applyProtection="1">
      <alignment horizontal="center" vertical="center" wrapText="1"/>
      <protection locked="0"/>
    </xf>
    <xf numFmtId="3" fontId="4" fillId="3" borderId="8" xfId="0" applyNumberFormat="1" applyFont="1" applyFill="1" applyBorder="1" applyAlignment="1" applyProtection="1">
      <alignment vertical="center" wrapText="1"/>
      <protection locked="0"/>
    </xf>
    <xf numFmtId="0" fontId="64" fillId="0" borderId="83" xfId="5" applyFont="1" applyFill="1" applyBorder="1" applyAlignment="1">
      <alignment horizontal="justify" vertical="top" wrapText="1"/>
    </xf>
    <xf numFmtId="0" fontId="64" fillId="0" borderId="12" xfId="5" applyFont="1" applyFill="1" applyBorder="1" applyAlignment="1">
      <alignment horizontal="justify" vertical="top" wrapText="1"/>
    </xf>
    <xf numFmtId="0" fontId="38" fillId="33" borderId="12" xfId="5" applyFont="1" applyFill="1" applyBorder="1" applyAlignment="1">
      <alignment horizontal="justify" vertical="top" wrapText="1"/>
    </xf>
    <xf numFmtId="0" fontId="63" fillId="33" borderId="45" xfId="5" applyFont="1" applyFill="1" applyBorder="1" applyAlignment="1">
      <alignment vertical="top" wrapText="1"/>
    </xf>
    <xf numFmtId="0" fontId="63" fillId="33" borderId="12" xfId="5" applyFont="1" applyFill="1" applyBorder="1" applyAlignment="1">
      <alignment horizontal="justify" vertical="top" wrapText="1"/>
    </xf>
    <xf numFmtId="3" fontId="36" fillId="0" borderId="84" xfId="5" applyNumberFormat="1" applyFont="1" applyFill="1" applyBorder="1" applyAlignment="1">
      <alignment vertical="center" wrapText="1"/>
    </xf>
    <xf numFmtId="0" fontId="69" fillId="0" borderId="9" xfId="5" applyFont="1" applyFill="1" applyBorder="1" applyAlignment="1">
      <alignment horizontal="justify" vertical="top" wrapText="1"/>
    </xf>
    <xf numFmtId="0" fontId="69" fillId="0" borderId="83" xfId="5" applyFont="1" applyFill="1" applyBorder="1" applyAlignment="1">
      <alignment horizontal="justify" vertical="top" wrapText="1"/>
    </xf>
    <xf numFmtId="0" fontId="69" fillId="0" borderId="44" xfId="5" applyFont="1" applyFill="1" applyBorder="1" applyAlignment="1">
      <alignment horizontal="justify" vertical="top" wrapText="1"/>
    </xf>
    <xf numFmtId="0" fontId="69" fillId="0" borderId="47" xfId="5" applyFont="1" applyFill="1" applyBorder="1" applyAlignment="1">
      <alignment horizontal="justify" vertical="top" wrapText="1"/>
    </xf>
    <xf numFmtId="0" fontId="65" fillId="0" borderId="16" xfId="0" applyFont="1" applyFill="1" applyBorder="1" applyAlignment="1">
      <alignment horizontal="justify" vertical="top" wrapText="1"/>
    </xf>
    <xf numFmtId="0" fontId="69" fillId="0" borderId="16" xfId="0" applyFont="1" applyFill="1" applyBorder="1" applyAlignment="1">
      <alignment horizontal="justify" vertical="top" wrapText="1"/>
    </xf>
    <xf numFmtId="0" fontId="63" fillId="33" borderId="12" xfId="5" applyFont="1" applyFill="1" applyBorder="1" applyAlignment="1">
      <alignment vertical="top" wrapText="1"/>
    </xf>
    <xf numFmtId="0" fontId="68" fillId="0" borderId="16" xfId="0" applyFont="1" applyFill="1" applyBorder="1" applyAlignment="1">
      <alignment horizontal="justify" vertical="top" wrapText="1"/>
    </xf>
    <xf numFmtId="3" fontId="36" fillId="0" borderId="5" xfId="5" applyNumberFormat="1" applyFont="1" applyFill="1" applyBorder="1" applyAlignment="1">
      <alignment horizontal="center" vertical="center" wrapText="1"/>
    </xf>
    <xf numFmtId="3" fontId="36" fillId="0" borderId="51" xfId="5" applyNumberFormat="1"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10" fontId="36" fillId="0" borderId="5" xfId="3" applyNumberFormat="1"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3" fontId="36" fillId="0" borderId="5" xfId="5" applyNumberFormat="1" applyFont="1" applyFill="1" applyBorder="1" applyAlignment="1">
      <alignment vertical="center" wrapText="1"/>
    </xf>
    <xf numFmtId="9" fontId="36" fillId="0" borderId="1" xfId="3" applyFont="1" applyFill="1" applyBorder="1" applyAlignment="1">
      <alignment horizontal="center" vertical="center" wrapText="1"/>
    </xf>
    <xf numFmtId="3" fontId="36" fillId="0" borderId="49" xfId="5" applyNumberFormat="1" applyFont="1" applyFill="1" applyBorder="1" applyAlignment="1">
      <alignment horizontal="center" vertical="center" wrapText="1"/>
    </xf>
    <xf numFmtId="9" fontId="36" fillId="0" borderId="42" xfId="3" applyFont="1" applyFill="1" applyBorder="1" applyAlignment="1">
      <alignment horizontal="center" vertical="center" wrapText="1"/>
    </xf>
    <xf numFmtId="1" fontId="36" fillId="0" borderId="46" xfId="3" applyNumberFormat="1" applyFont="1" applyFill="1" applyBorder="1" applyAlignment="1">
      <alignment horizontal="center" vertical="center" wrapText="1"/>
    </xf>
    <xf numFmtId="3" fontId="36" fillId="0" borderId="84" xfId="5" applyNumberFormat="1" applyFont="1" applyFill="1" applyBorder="1" applyAlignment="1">
      <alignment horizontal="center" vertical="center" wrapText="1"/>
    </xf>
    <xf numFmtId="9" fontId="36" fillId="0" borderId="84" xfId="3" applyFont="1" applyFill="1" applyBorder="1" applyAlignment="1">
      <alignment horizontal="center" vertical="center" wrapText="1"/>
    </xf>
    <xf numFmtId="166" fontId="35" fillId="0" borderId="47" xfId="4" applyFont="1" applyFill="1" applyBorder="1" applyAlignment="1">
      <alignment vertical="center" wrapText="1"/>
    </xf>
    <xf numFmtId="166" fontId="35" fillId="0" borderId="14" xfId="4" applyFont="1" applyFill="1" applyBorder="1" applyAlignment="1">
      <alignment vertical="center" wrapText="1"/>
    </xf>
    <xf numFmtId="166" fontId="35" fillId="0" borderId="13" xfId="4" applyFont="1" applyFill="1" applyBorder="1" applyAlignment="1">
      <alignment vertical="center" wrapText="1"/>
    </xf>
    <xf numFmtId="166" fontId="35" fillId="0" borderId="10" xfId="4" applyFont="1" applyFill="1" applyBorder="1" applyAlignment="1">
      <alignment vertical="center" wrapText="1"/>
    </xf>
    <xf numFmtId="166" fontId="35" fillId="0" borderId="43" xfId="4" applyFont="1" applyFill="1" applyBorder="1" applyAlignment="1">
      <alignment vertical="center" wrapText="1"/>
    </xf>
    <xf numFmtId="166" fontId="35" fillId="0" borderId="46" xfId="4" applyFont="1" applyFill="1" applyBorder="1" applyAlignment="1">
      <alignment vertical="center" wrapText="1"/>
    </xf>
    <xf numFmtId="166" fontId="63" fillId="0" borderId="14" xfId="4" applyFont="1" applyFill="1" applyBorder="1" applyAlignment="1">
      <alignment vertical="center" wrapText="1"/>
    </xf>
    <xf numFmtId="9" fontId="35" fillId="0" borderId="10" xfId="3" applyFont="1" applyFill="1" applyBorder="1" applyAlignment="1">
      <alignment horizontal="center" vertical="center" wrapText="1"/>
    </xf>
    <xf numFmtId="166" fontId="63" fillId="0" borderId="10" xfId="4" applyFont="1" applyFill="1" applyBorder="1" applyAlignment="1">
      <alignment vertical="center" wrapText="1"/>
    </xf>
    <xf numFmtId="9" fontId="35" fillId="0" borderId="46" xfId="3" applyFont="1" applyFill="1" applyBorder="1" applyAlignment="1">
      <alignment horizontal="center" vertical="center" wrapText="1"/>
    </xf>
    <xf numFmtId="166" fontId="35" fillId="0" borderId="46" xfId="4" applyFont="1" applyFill="1" applyBorder="1" applyAlignment="1">
      <alignment horizontal="center" vertical="center" wrapText="1"/>
    </xf>
    <xf numFmtId="3" fontId="36" fillId="0" borderId="20" xfId="5" applyNumberFormat="1" applyFont="1" applyFill="1" applyBorder="1" applyAlignment="1">
      <alignment horizontal="center" vertical="center" wrapText="1"/>
    </xf>
    <xf numFmtId="9" fontId="36" fillId="0" borderId="20" xfId="3" applyFont="1" applyFill="1" applyBorder="1" applyAlignment="1">
      <alignment horizontal="center" vertical="center" wrapText="1"/>
    </xf>
    <xf numFmtId="0" fontId="65" fillId="29" borderId="7" xfId="0" applyFont="1" applyFill="1" applyBorder="1" applyAlignment="1">
      <alignment horizontal="justify" vertical="top" wrapText="1"/>
    </xf>
    <xf numFmtId="0" fontId="64" fillId="29" borderId="83" xfId="5" applyFont="1" applyFill="1" applyBorder="1" applyAlignment="1">
      <alignment horizontal="justify" vertical="top" wrapText="1"/>
    </xf>
    <xf numFmtId="0" fontId="64" fillId="29" borderId="1" xfId="5" applyFont="1" applyFill="1" applyBorder="1" applyAlignment="1">
      <alignment horizontal="justify" vertical="top" wrapText="1"/>
    </xf>
    <xf numFmtId="0" fontId="64" fillId="29" borderId="5" xfId="5" applyFont="1" applyFill="1" applyBorder="1" applyAlignment="1">
      <alignment horizontal="justify" vertical="top" wrapText="1"/>
    </xf>
    <xf numFmtId="0" fontId="64" fillId="29" borderId="12" xfId="5" applyFont="1" applyFill="1" applyBorder="1" applyAlignment="1">
      <alignment horizontal="justify" vertical="top" wrapText="1"/>
    </xf>
    <xf numFmtId="0" fontId="69" fillId="29" borderId="9" xfId="5" applyFont="1" applyFill="1" applyBorder="1" applyAlignment="1">
      <alignment horizontal="justify" vertical="top" wrapText="1"/>
    </xf>
    <xf numFmtId="0" fontId="69" fillId="29" borderId="44" xfId="5" applyFont="1" applyFill="1" applyBorder="1" applyAlignment="1">
      <alignment horizontal="justify" vertical="top" wrapText="1"/>
    </xf>
    <xf numFmtId="1" fontId="36" fillId="0" borderId="20" xfId="3" applyNumberFormat="1" applyFont="1" applyFill="1" applyBorder="1" applyAlignment="1">
      <alignment horizontal="center" vertical="center" wrapText="1"/>
    </xf>
    <xf numFmtId="0" fontId="29" fillId="0" borderId="85" xfId="5" applyFont="1" applyFill="1" applyBorder="1" applyAlignment="1">
      <alignment vertical="center" wrapText="1"/>
    </xf>
    <xf numFmtId="0" fontId="68" fillId="31" borderId="30" xfId="0" applyFont="1" applyFill="1" applyBorder="1" applyAlignment="1">
      <alignment horizontal="center" vertical="center" wrapText="1"/>
    </xf>
    <xf numFmtId="0" fontId="68" fillId="31" borderId="44" xfId="0" applyFont="1" applyFill="1" applyBorder="1" applyAlignment="1">
      <alignment horizontal="center" vertical="center" wrapText="1"/>
    </xf>
    <xf numFmtId="0" fontId="69" fillId="0" borderId="49" xfId="5" applyFont="1" applyFill="1" applyBorder="1" applyAlignment="1">
      <alignment horizontal="justify" vertical="top" wrapText="1"/>
    </xf>
    <xf numFmtId="3" fontId="35" fillId="0" borderId="5" xfId="5" applyNumberFormat="1" applyFont="1" applyFill="1" applyBorder="1" applyAlignment="1">
      <alignment vertical="center" wrapText="1"/>
    </xf>
    <xf numFmtId="3" fontId="35" fillId="0" borderId="9" xfId="5" applyNumberFormat="1" applyFont="1" applyFill="1" applyBorder="1" applyAlignment="1">
      <alignment vertical="center" wrapText="1"/>
    </xf>
    <xf numFmtId="9" fontId="36" fillId="0" borderId="47" xfId="3" applyFont="1" applyFill="1" applyBorder="1" applyAlignment="1">
      <alignment horizontal="center" vertical="center" wrapText="1"/>
    </xf>
    <xf numFmtId="9" fontId="36" fillId="0" borderId="51" xfId="3" applyFont="1" applyFill="1" applyBorder="1" applyAlignment="1">
      <alignment horizontal="center" vertical="center" wrapText="1"/>
    </xf>
    <xf numFmtId="166" fontId="36" fillId="0" borderId="44" xfId="5" applyNumberFormat="1" applyFont="1" applyFill="1" applyBorder="1" applyAlignment="1">
      <alignment vertical="center" wrapText="1"/>
    </xf>
    <xf numFmtId="166" fontId="36" fillId="0" borderId="9" xfId="4" applyFont="1" applyFill="1" applyBorder="1" applyAlignment="1">
      <alignment vertical="center" wrapText="1"/>
    </xf>
    <xf numFmtId="0" fontId="68" fillId="31" borderId="16" xfId="0" applyFont="1" applyFill="1" applyBorder="1" applyAlignment="1">
      <alignment horizontal="center" vertical="center" wrapText="1"/>
    </xf>
    <xf numFmtId="0" fontId="69" fillId="0" borderId="18" xfId="5" applyFont="1" applyFill="1" applyBorder="1" applyAlignment="1">
      <alignment horizontal="justify" vertical="top" wrapText="1"/>
    </xf>
    <xf numFmtId="166" fontId="35" fillId="0" borderId="14" xfId="4" applyFont="1" applyFill="1" applyBorder="1" applyAlignment="1">
      <alignment horizontal="center" vertical="center" wrapText="1"/>
    </xf>
    <xf numFmtId="0" fontId="69" fillId="0" borderId="16" xfId="0" applyFont="1" applyFill="1" applyBorder="1" applyAlignment="1">
      <alignment horizontal="center" vertical="center" wrapText="1"/>
    </xf>
    <xf numFmtId="0" fontId="69" fillId="0" borderId="16" xfId="0" applyFont="1" applyFill="1" applyBorder="1" applyAlignment="1">
      <alignment horizontal="center" vertical="center"/>
    </xf>
    <xf numFmtId="0" fontId="65" fillId="0" borderId="16" xfId="0" applyFont="1" applyFill="1" applyBorder="1" applyAlignment="1">
      <alignment horizontal="center" vertical="center"/>
    </xf>
    <xf numFmtId="0" fontId="65" fillId="0" borderId="16" xfId="0" applyFont="1" applyFill="1" applyBorder="1" applyAlignment="1">
      <alignment horizontal="center" vertical="center" wrapText="1"/>
    </xf>
    <xf numFmtId="3" fontId="36" fillId="0" borderId="85" xfId="5" applyNumberFormat="1" applyFont="1" applyFill="1" applyBorder="1" applyAlignment="1">
      <alignment horizontal="center" vertical="center" wrapText="1"/>
    </xf>
    <xf numFmtId="3" fontId="36" fillId="0" borderId="6" xfId="5" applyNumberFormat="1" applyFont="1" applyFill="1" applyBorder="1" applyAlignment="1">
      <alignment horizontal="center" vertical="center" wrapText="1"/>
    </xf>
    <xf numFmtId="9" fontId="35" fillId="0" borderId="1" xfId="3" applyFont="1" applyFill="1" applyBorder="1" applyAlignment="1">
      <alignment horizontal="center" vertical="top" wrapText="1"/>
    </xf>
    <xf numFmtId="9" fontId="35" fillId="0" borderId="3" xfId="3" applyFont="1" applyFill="1" applyBorder="1" applyAlignment="1">
      <alignment horizontal="center" vertical="top" wrapText="1"/>
    </xf>
    <xf numFmtId="0" fontId="68" fillId="31" borderId="37" xfId="0" applyFont="1" applyFill="1" applyBorder="1" applyAlignment="1">
      <alignment horizontal="center" vertical="center" wrapText="1"/>
    </xf>
    <xf numFmtId="9" fontId="36" fillId="0" borderId="23" xfId="3" applyFont="1" applyFill="1" applyBorder="1" applyAlignment="1">
      <alignment horizontal="center" vertical="center" wrapText="1"/>
    </xf>
    <xf numFmtId="3" fontId="56" fillId="0" borderId="37" xfId="5" applyNumberFormat="1" applyFont="1" applyFill="1" applyBorder="1" applyAlignment="1">
      <alignment horizontal="justify" vertical="top" wrapText="1"/>
    </xf>
    <xf numFmtId="0" fontId="69" fillId="0" borderId="30" xfId="0" applyFont="1" applyFill="1" applyBorder="1" applyAlignment="1">
      <alignment horizontal="center" vertical="center" wrapText="1"/>
    </xf>
    <xf numFmtId="9" fontId="36" fillId="0" borderId="5" xfId="3" applyFont="1" applyFill="1" applyBorder="1" applyAlignment="1">
      <alignment horizontal="center" vertical="center" wrapText="1"/>
    </xf>
    <xf numFmtId="0" fontId="65" fillId="0" borderId="30" xfId="0" applyFont="1" applyFill="1" applyBorder="1" applyAlignment="1">
      <alignment horizontal="center" vertical="center"/>
    </xf>
    <xf numFmtId="9" fontId="36" fillId="0" borderId="0" xfId="3" applyFont="1" applyFill="1" applyBorder="1" applyAlignment="1">
      <alignment horizontal="center" vertical="center" wrapText="1"/>
    </xf>
    <xf numFmtId="3" fontId="35" fillId="0" borderId="0" xfId="5" applyNumberFormat="1" applyFont="1" applyFill="1" applyBorder="1" applyAlignment="1">
      <alignment vertical="center" wrapText="1"/>
    </xf>
    <xf numFmtId="3" fontId="36" fillId="0" borderId="8" xfId="5" applyNumberFormat="1" applyFont="1" applyFill="1" applyBorder="1" applyAlignment="1">
      <alignment vertical="center" wrapText="1"/>
    </xf>
    <xf numFmtId="9" fontId="35" fillId="0" borderId="11" xfId="3" applyFont="1" applyFill="1" applyBorder="1" applyAlignment="1">
      <alignment horizontal="center" vertical="center" wrapText="1"/>
    </xf>
    <xf numFmtId="3" fontId="36" fillId="0" borderId="87" xfId="5" applyNumberFormat="1" applyFont="1" applyFill="1" applyBorder="1" applyAlignment="1">
      <alignment vertical="center" wrapText="1"/>
    </xf>
    <xf numFmtId="3" fontId="36" fillId="0" borderId="7" xfId="5" applyNumberFormat="1" applyFont="1" applyFill="1" applyBorder="1" applyAlignment="1">
      <alignment vertical="center" wrapText="1"/>
    </xf>
    <xf numFmtId="3" fontId="35" fillId="0" borderId="14" xfId="5" applyNumberFormat="1" applyFont="1" applyFill="1" applyBorder="1" applyAlignment="1">
      <alignment vertical="center" wrapText="1"/>
    </xf>
    <xf numFmtId="9" fontId="35" fillId="0" borderId="13" xfId="3" applyNumberFormat="1"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166" fontId="36" fillId="0" borderId="5" xfId="4" applyFont="1" applyFill="1" applyBorder="1" applyAlignment="1">
      <alignment vertical="center" wrapText="1"/>
    </xf>
    <xf numFmtId="166" fontId="36" fillId="0" borderId="42" xfId="4" applyFont="1" applyFill="1" applyBorder="1" applyAlignment="1">
      <alignment vertical="center" wrapText="1"/>
    </xf>
    <xf numFmtId="3" fontId="36" fillId="0" borderId="51" xfId="5" applyNumberFormat="1" applyFont="1" applyFill="1" applyBorder="1" applyAlignment="1">
      <alignment vertical="center" wrapText="1"/>
    </xf>
    <xf numFmtId="0" fontId="63" fillId="29" borderId="14" xfId="5" applyFont="1" applyFill="1" applyBorder="1" applyAlignment="1">
      <alignment vertical="top" wrapText="1"/>
    </xf>
    <xf numFmtId="0" fontId="68" fillId="0" borderId="14" xfId="0" applyFont="1" applyBorder="1" applyAlignment="1">
      <alignment horizontal="justify" vertical="top" wrapText="1"/>
    </xf>
    <xf numFmtId="0" fontId="77" fillId="31" borderId="16" xfId="0" applyFont="1" applyFill="1" applyBorder="1" applyAlignment="1">
      <alignment horizontal="center" vertical="center" wrapText="1"/>
    </xf>
    <xf numFmtId="166" fontId="35" fillId="0" borderId="47" xfId="4" applyFont="1" applyFill="1" applyBorder="1" applyAlignment="1">
      <alignment horizontal="center" vertical="center" wrapText="1"/>
    </xf>
    <xf numFmtId="166" fontId="35" fillId="0" borderId="46" xfId="4" applyFont="1" applyFill="1" applyBorder="1" applyAlignment="1">
      <alignment horizontal="right" vertical="center" wrapText="1"/>
    </xf>
    <xf numFmtId="3" fontId="36" fillId="0" borderId="9" xfId="5" applyNumberFormat="1" applyFont="1" applyFill="1" applyBorder="1" applyAlignment="1">
      <alignment horizontal="center" vertical="center" wrapText="1"/>
    </xf>
    <xf numFmtId="0" fontId="69" fillId="0" borderId="30" xfId="0" applyFont="1" applyFill="1" applyBorder="1" applyAlignment="1">
      <alignment horizontal="justify" vertical="top" wrapText="1"/>
    </xf>
    <xf numFmtId="9" fontId="65" fillId="0" borderId="37" xfId="3" applyFont="1" applyFill="1" applyBorder="1" applyAlignment="1">
      <alignment horizontal="center" vertical="center" wrapText="1"/>
    </xf>
    <xf numFmtId="9" fontId="69" fillId="0" borderId="37" xfId="3" applyFont="1" applyFill="1" applyBorder="1" applyAlignment="1">
      <alignment horizontal="center" vertical="center"/>
    </xf>
    <xf numFmtId="9" fontId="36" fillId="0" borderId="15" xfId="3" applyFont="1" applyFill="1" applyBorder="1" applyAlignment="1">
      <alignment horizontal="center" vertical="center" wrapText="1"/>
    </xf>
    <xf numFmtId="3" fontId="56" fillId="0" borderId="14" xfId="5" applyNumberFormat="1" applyFont="1" applyFill="1" applyBorder="1" applyAlignment="1">
      <alignment horizontal="justify" vertical="top" wrapText="1"/>
    </xf>
    <xf numFmtId="3" fontId="56" fillId="0" borderId="7" xfId="5" applyNumberFormat="1" applyFont="1" applyFill="1" applyBorder="1" applyAlignment="1">
      <alignment horizontal="justify" vertical="top" wrapText="1"/>
    </xf>
    <xf numFmtId="3" fontId="56" fillId="0" borderId="12" xfId="5" applyNumberFormat="1" applyFont="1" applyFill="1" applyBorder="1" applyAlignment="1">
      <alignment horizontal="justify" vertical="top" wrapText="1"/>
    </xf>
    <xf numFmtId="0" fontId="57" fillId="0" borderId="18" xfId="0" applyFont="1" applyFill="1" applyBorder="1" applyAlignment="1">
      <alignment horizontal="justify" vertical="top" wrapText="1"/>
    </xf>
    <xf numFmtId="3" fontId="36" fillId="0" borderId="42" xfId="5" applyNumberFormat="1" applyFont="1" applyFill="1" applyBorder="1" applyAlignment="1">
      <alignment horizontal="center" vertical="center" wrapText="1"/>
    </xf>
    <xf numFmtId="3" fontId="36" fillId="0" borderId="0" xfId="5" applyNumberFormat="1" applyFont="1" applyFill="1" applyBorder="1" applyAlignment="1">
      <alignment horizontal="center" vertical="center" wrapText="1"/>
    </xf>
    <xf numFmtId="0" fontId="69" fillId="29" borderId="21" xfId="5" applyFont="1" applyFill="1" applyBorder="1" applyAlignment="1">
      <alignment horizontal="justify" vertical="top" wrapText="1"/>
    </xf>
    <xf numFmtId="3" fontId="36" fillId="0" borderId="40" xfId="5" applyNumberFormat="1" applyFont="1" applyFill="1" applyBorder="1" applyAlignment="1">
      <alignment horizontal="center" vertical="center" wrapText="1"/>
    </xf>
    <xf numFmtId="9" fontId="35" fillId="0" borderId="84" xfId="3"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3" fontId="69" fillId="31" borderId="1" xfId="5" applyNumberFormat="1" applyFont="1" applyFill="1" applyBorder="1" applyAlignment="1">
      <alignment vertical="center" wrapText="1"/>
    </xf>
    <xf numFmtId="3" fontId="78" fillId="31" borderId="47" xfId="5" applyNumberFormat="1" applyFont="1" applyFill="1" applyBorder="1" applyAlignment="1">
      <alignment horizontal="center" vertical="center" wrapText="1"/>
    </xf>
    <xf numFmtId="3" fontId="69" fillId="0" borderId="2" xfId="5" applyNumberFormat="1" applyFont="1" applyFill="1" applyBorder="1" applyAlignment="1">
      <alignment vertical="center" wrapText="1"/>
    </xf>
    <xf numFmtId="3" fontId="69" fillId="31" borderId="42" xfId="5" applyNumberFormat="1" applyFont="1" applyFill="1" applyBorder="1" applyAlignment="1">
      <alignment horizontal="center" vertical="center" wrapText="1"/>
    </xf>
    <xf numFmtId="3" fontId="69" fillId="31" borderId="44" xfId="5" applyNumberFormat="1" applyFont="1" applyFill="1" applyBorder="1" applyAlignment="1">
      <alignment horizontal="center" vertical="center" wrapText="1"/>
    </xf>
    <xf numFmtId="3" fontId="69" fillId="31" borderId="85" xfId="5" applyNumberFormat="1" applyFont="1" applyFill="1" applyBorder="1" applyAlignment="1">
      <alignment horizontal="center" vertical="center" wrapText="1"/>
    </xf>
    <xf numFmtId="9" fontId="69" fillId="31" borderId="44" xfId="3" applyFont="1" applyFill="1" applyBorder="1" applyAlignment="1">
      <alignment horizontal="center" vertical="center" wrapText="1"/>
    </xf>
    <xf numFmtId="3" fontId="69" fillId="31" borderId="47" xfId="5" applyNumberFormat="1" applyFont="1" applyFill="1" applyBorder="1" applyAlignment="1">
      <alignment horizontal="center" vertical="center" wrapText="1"/>
    </xf>
    <xf numFmtId="3" fontId="69" fillId="0" borderId="16" xfId="5" applyNumberFormat="1" applyFont="1" applyFill="1" applyBorder="1" applyAlignment="1">
      <alignment horizontal="justify" vertical="top" wrapText="1"/>
    </xf>
    <xf numFmtId="3" fontId="69" fillId="0" borderId="37" xfId="5" applyNumberFormat="1" applyFont="1" applyFill="1" applyBorder="1" applyAlignment="1">
      <alignment horizontal="justify" vertical="top" wrapText="1"/>
    </xf>
    <xf numFmtId="3" fontId="69" fillId="0" borderId="30" xfId="5" applyNumberFormat="1" applyFont="1" applyFill="1" applyBorder="1" applyAlignment="1">
      <alignment horizontal="justify" vertical="top" wrapText="1"/>
    </xf>
    <xf numFmtId="0" fontId="69" fillId="0" borderId="70" xfId="5" applyFont="1" applyFill="1" applyBorder="1" applyAlignment="1">
      <alignment horizontal="justify" vertical="top" wrapText="1"/>
    </xf>
    <xf numFmtId="0" fontId="69" fillId="31" borderId="46" xfId="5" applyFont="1" applyFill="1" applyBorder="1" applyAlignment="1">
      <alignment horizontal="center" vertical="center" wrapText="1"/>
    </xf>
    <xf numFmtId="0" fontId="29" fillId="0" borderId="44" xfId="5" applyFont="1" applyFill="1" applyBorder="1" applyAlignment="1">
      <alignment vertical="center" wrapText="1"/>
    </xf>
    <xf numFmtId="0" fontId="65" fillId="0" borderId="18" xfId="0" applyFont="1" applyFill="1" applyBorder="1" applyAlignment="1">
      <alignment horizontal="justify" vertical="top" wrapText="1"/>
    </xf>
    <xf numFmtId="0" fontId="68" fillId="0" borderId="18" xfId="0" applyFont="1" applyFill="1" applyBorder="1" applyAlignment="1">
      <alignment horizontal="justify" vertical="top" wrapText="1"/>
    </xf>
    <xf numFmtId="0" fontId="68" fillId="0" borderId="21" xfId="0" applyFont="1" applyBorder="1" applyAlignment="1">
      <alignment horizontal="justify" vertical="top" wrapText="1"/>
    </xf>
    <xf numFmtId="0" fontId="57" fillId="0" borderId="44" xfId="0" applyFont="1" applyFill="1" applyBorder="1" applyAlignment="1">
      <alignment horizontal="justify" vertical="top" wrapText="1"/>
    </xf>
    <xf numFmtId="0" fontId="57" fillId="0" borderId="21" xfId="0" applyFont="1" applyFill="1" applyBorder="1" applyAlignment="1">
      <alignment horizontal="justify" vertical="top" wrapText="1"/>
    </xf>
    <xf numFmtId="0" fontId="57" fillId="0" borderId="42" xfId="0" applyFont="1" applyFill="1" applyBorder="1" applyAlignment="1">
      <alignment horizontal="justify" vertical="top" wrapText="1"/>
    </xf>
    <xf numFmtId="0" fontId="57" fillId="0" borderId="24" xfId="0" applyFont="1" applyFill="1" applyBorder="1" applyAlignment="1">
      <alignment horizontal="justify" vertical="top" wrapText="1"/>
    </xf>
    <xf numFmtId="10" fontId="36" fillId="0" borderId="22" xfId="3" applyNumberFormat="1" applyFont="1" applyFill="1" applyBorder="1" applyAlignment="1">
      <alignment horizontal="center" vertical="center" wrapText="1"/>
    </xf>
    <xf numFmtId="166" fontId="35" fillId="0" borderId="0" xfId="4" applyFont="1" applyFill="1" applyBorder="1" applyAlignment="1">
      <alignment vertical="center" wrapText="1"/>
    </xf>
    <xf numFmtId="166" fontId="36" fillId="0" borderId="40" xfId="4" applyFont="1" applyFill="1" applyBorder="1" applyAlignment="1">
      <alignment vertical="center" wrapText="1"/>
    </xf>
    <xf numFmtId="166" fontId="35" fillId="0" borderId="2" xfId="4" applyFont="1" applyFill="1" applyBorder="1" applyAlignment="1">
      <alignment vertical="center" wrapText="1"/>
    </xf>
    <xf numFmtId="3" fontId="35" fillId="0" borderId="7" xfId="5" applyNumberFormat="1" applyFont="1" applyFill="1" applyBorder="1" applyAlignment="1">
      <alignment vertical="center" wrapText="1"/>
    </xf>
    <xf numFmtId="0" fontId="27" fillId="0" borderId="0" xfId="0" applyFont="1" applyAlignment="1"/>
    <xf numFmtId="0" fontId="27" fillId="0" borderId="0" xfId="0" applyFont="1"/>
    <xf numFmtId="49" fontId="80" fillId="0" borderId="59" xfId="5" applyNumberFormat="1" applyFont="1" applyBorder="1" applyAlignment="1">
      <alignment horizontal="center" vertical="center" wrapText="1"/>
    </xf>
    <xf numFmtId="49" fontId="80" fillId="0" borderId="59" xfId="5" quotePrefix="1" applyNumberFormat="1" applyFont="1" applyBorder="1" applyAlignment="1">
      <alignment horizontal="center" vertical="center" wrapText="1"/>
    </xf>
    <xf numFmtId="0" fontId="80" fillId="0" borderId="59" xfId="5" applyFont="1" applyBorder="1" applyAlignment="1">
      <alignment horizontal="center" vertical="center" wrapText="1"/>
    </xf>
    <xf numFmtId="164" fontId="80" fillId="0" borderId="58" xfId="7" applyFont="1" applyBorder="1" applyAlignment="1">
      <alignment horizontal="center" vertical="center" wrapText="1"/>
    </xf>
    <xf numFmtId="164" fontId="81" fillId="0" borderId="58" xfId="7" applyFont="1" applyBorder="1" applyAlignment="1">
      <alignment horizontal="center" vertical="center" wrapText="1"/>
    </xf>
    <xf numFmtId="164" fontId="80" fillId="9" borderId="58" xfId="7" applyFont="1" applyFill="1" applyBorder="1" applyAlignment="1">
      <alignment horizontal="center" vertical="center" wrapText="1"/>
    </xf>
    <xf numFmtId="0" fontId="82" fillId="0" borderId="0" xfId="0" applyFont="1" applyAlignment="1">
      <alignment horizontal="center" wrapText="1"/>
    </xf>
    <xf numFmtId="49" fontId="80" fillId="19" borderId="58" xfId="5" applyNumberFormat="1" applyFont="1" applyFill="1" applyBorder="1" applyAlignment="1">
      <alignment horizontal="center" vertical="center"/>
    </xf>
    <xf numFmtId="49" fontId="83" fillId="19" borderId="58" xfId="5" applyNumberFormat="1" applyFont="1" applyFill="1" applyBorder="1" applyAlignment="1">
      <alignment horizontal="center" vertical="center"/>
    </xf>
    <xf numFmtId="0" fontId="83" fillId="19" borderId="58" xfId="5" applyNumberFormat="1" applyFont="1" applyFill="1" applyBorder="1" applyAlignment="1">
      <alignment horizontal="left" vertical="center"/>
    </xf>
    <xf numFmtId="0" fontId="81" fillId="19" borderId="58" xfId="5" applyFont="1" applyFill="1" applyBorder="1" applyAlignment="1">
      <alignment horizontal="left" vertical="center"/>
    </xf>
    <xf numFmtId="164" fontId="80" fillId="19" borderId="58" xfId="7" applyFont="1" applyFill="1" applyBorder="1" applyAlignment="1">
      <alignment horizontal="right" vertical="center"/>
    </xf>
    <xf numFmtId="10" fontId="80" fillId="19" borderId="58" xfId="3" applyNumberFormat="1" applyFont="1" applyFill="1" applyBorder="1" applyAlignment="1">
      <alignment horizontal="right" vertical="center"/>
    </xf>
    <xf numFmtId="49" fontId="80" fillId="0" borderId="0" xfId="5" applyNumberFormat="1" applyFont="1" applyFill="1" applyBorder="1" applyAlignment="1">
      <alignment horizontal="center" vertical="center"/>
    </xf>
    <xf numFmtId="0" fontId="80" fillId="20" borderId="58" xfId="5" applyNumberFormat="1" applyFont="1" applyFill="1" applyBorder="1" applyAlignment="1">
      <alignment horizontal="center" vertical="center"/>
    </xf>
    <xf numFmtId="49" fontId="80" fillId="20" borderId="58" xfId="5" applyNumberFormat="1" applyFont="1" applyFill="1" applyBorder="1" applyAlignment="1">
      <alignment horizontal="center" vertical="center"/>
    </xf>
    <xf numFmtId="49" fontId="83" fillId="20" borderId="58" xfId="5" applyNumberFormat="1" applyFont="1" applyFill="1" applyBorder="1" applyAlignment="1">
      <alignment horizontal="center" vertical="center"/>
    </xf>
    <xf numFmtId="0" fontId="81" fillId="20" borderId="58" xfId="5" applyNumberFormat="1" applyFont="1" applyFill="1" applyBorder="1" applyAlignment="1">
      <alignment horizontal="left" vertical="center"/>
    </xf>
    <xf numFmtId="164" fontId="80" fillId="20" borderId="58" xfId="7" applyFont="1" applyFill="1" applyBorder="1" applyAlignment="1">
      <alignment horizontal="right" vertical="center"/>
    </xf>
    <xf numFmtId="10" fontId="80" fillId="20" borderId="58" xfId="3" applyNumberFormat="1" applyFont="1" applyFill="1" applyBorder="1" applyAlignment="1">
      <alignment horizontal="right" vertical="center"/>
    </xf>
    <xf numFmtId="0" fontId="80" fillId="20" borderId="58" xfId="5" applyFont="1" applyFill="1" applyBorder="1" applyAlignment="1">
      <alignment horizontal="center" vertical="center"/>
    </xf>
    <xf numFmtId="0" fontId="80" fillId="21" borderId="58" xfId="5" applyNumberFormat="1" applyFont="1" applyFill="1" applyBorder="1" applyAlignment="1">
      <alignment horizontal="center" vertical="center"/>
    </xf>
    <xf numFmtId="49" fontId="80" fillId="21" borderId="58" xfId="5" applyNumberFormat="1" applyFont="1" applyFill="1" applyBorder="1" applyAlignment="1">
      <alignment horizontal="center" vertical="center"/>
    </xf>
    <xf numFmtId="49" fontId="83" fillId="21" borderId="58" xfId="5" applyNumberFormat="1" applyFont="1" applyFill="1" applyBorder="1" applyAlignment="1">
      <alignment horizontal="center" vertical="center"/>
    </xf>
    <xf numFmtId="0" fontId="81" fillId="21" borderId="58" xfId="5" applyNumberFormat="1" applyFont="1" applyFill="1" applyBorder="1" applyAlignment="1">
      <alignment horizontal="left" vertical="center"/>
    </xf>
    <xf numFmtId="164" fontId="80" fillId="21" borderId="58" xfId="7" applyFont="1" applyFill="1" applyBorder="1" applyAlignment="1">
      <alignment horizontal="right" vertical="center"/>
    </xf>
    <xf numFmtId="10" fontId="80" fillId="21" borderId="58" xfId="3" applyNumberFormat="1" applyFont="1" applyFill="1" applyBorder="1" applyAlignment="1">
      <alignment horizontal="right" vertical="center"/>
    </xf>
    <xf numFmtId="0" fontId="80" fillId="21" borderId="58" xfId="5" applyFont="1" applyFill="1" applyBorder="1" applyAlignment="1">
      <alignment horizontal="center" vertical="center"/>
    </xf>
    <xf numFmtId="0" fontId="60" fillId="0" borderId="0" xfId="0" applyFont="1"/>
    <xf numFmtId="164" fontId="83" fillId="0" borderId="58" xfId="7" applyFont="1" applyBorder="1" applyAlignment="1">
      <alignment horizontal="right" vertical="center"/>
    </xf>
    <xf numFmtId="0" fontId="80" fillId="22" borderId="58" xfId="5" applyNumberFormat="1" applyFont="1" applyFill="1" applyBorder="1" applyAlignment="1">
      <alignment horizontal="center" vertical="center"/>
    </xf>
    <xf numFmtId="49" fontId="80" fillId="22" borderId="58" xfId="5" applyNumberFormat="1" applyFont="1" applyFill="1" applyBorder="1" applyAlignment="1">
      <alignment horizontal="center" vertical="center"/>
    </xf>
    <xf numFmtId="49" fontId="83" fillId="22" borderId="58" xfId="5" applyNumberFormat="1" applyFont="1" applyFill="1" applyBorder="1" applyAlignment="1">
      <alignment horizontal="center" vertical="center"/>
    </xf>
    <xf numFmtId="0" fontId="81" fillId="22" borderId="58" xfId="5" applyNumberFormat="1" applyFont="1" applyFill="1" applyBorder="1" applyAlignment="1">
      <alignment horizontal="left" vertical="center"/>
    </xf>
    <xf numFmtId="164" fontId="80" fillId="22" borderId="58" xfId="7" applyFont="1" applyFill="1" applyBorder="1" applyAlignment="1">
      <alignment horizontal="right" vertical="center"/>
    </xf>
    <xf numFmtId="10" fontId="80" fillId="22" borderId="58" xfId="3" applyNumberFormat="1" applyFont="1" applyFill="1" applyBorder="1" applyAlignment="1">
      <alignment horizontal="right" vertical="center"/>
    </xf>
    <xf numFmtId="0" fontId="80" fillId="22" borderId="58" xfId="5" applyFont="1" applyFill="1" applyBorder="1" applyAlignment="1">
      <alignment horizontal="center" vertical="center"/>
    </xf>
    <xf numFmtId="49" fontId="80" fillId="0" borderId="58" xfId="5" applyNumberFormat="1" applyFont="1" applyBorder="1" applyAlignment="1">
      <alignment horizontal="center" vertical="center"/>
    </xf>
    <xf numFmtId="49" fontId="80" fillId="0" borderId="58" xfId="5" applyNumberFormat="1" applyFont="1" applyFill="1" applyBorder="1" applyAlignment="1">
      <alignment horizontal="center" vertical="center"/>
    </xf>
    <xf numFmtId="49" fontId="83" fillId="0" borderId="58" xfId="5" applyNumberFormat="1" applyFont="1" applyBorder="1" applyAlignment="1">
      <alignment horizontal="center" vertical="center"/>
    </xf>
    <xf numFmtId="0" fontId="81" fillId="0" borderId="58" xfId="5" applyNumberFormat="1" applyFont="1" applyBorder="1" applyAlignment="1">
      <alignment horizontal="left" vertical="center"/>
    </xf>
    <xf numFmtId="164" fontId="80" fillId="0" borderId="58" xfId="7" applyFont="1" applyBorder="1" applyAlignment="1">
      <alignment horizontal="right" vertical="center"/>
    </xf>
    <xf numFmtId="10" fontId="80" fillId="0" borderId="58" xfId="3" applyNumberFormat="1" applyFont="1" applyBorder="1" applyAlignment="1">
      <alignment horizontal="right" vertical="center"/>
    </xf>
    <xf numFmtId="0" fontId="80" fillId="0" borderId="58" xfId="5" applyNumberFormat="1" applyFont="1" applyBorder="1" applyAlignment="1">
      <alignment horizontal="center" vertical="center"/>
    </xf>
    <xf numFmtId="0" fontId="80" fillId="0" borderId="58" xfId="5" applyFont="1" applyBorder="1" applyAlignment="1">
      <alignment horizontal="center" vertical="center"/>
    </xf>
    <xf numFmtId="0" fontId="82" fillId="0" borderId="0" xfId="0" applyFont="1"/>
    <xf numFmtId="49" fontId="83" fillId="0" borderId="58" xfId="5" applyNumberFormat="1" applyFont="1" applyFill="1" applyBorder="1" applyAlignment="1">
      <alignment horizontal="center" vertical="center"/>
    </xf>
    <xf numFmtId="0" fontId="84" fillId="0" borderId="58" xfId="5" applyNumberFormat="1" applyFont="1" applyBorder="1" applyAlignment="1">
      <alignment horizontal="left" vertical="center"/>
    </xf>
    <xf numFmtId="10" fontId="83" fillId="0" borderId="58" xfId="3" applyNumberFormat="1" applyFont="1" applyBorder="1" applyAlignment="1">
      <alignment horizontal="right" vertical="center"/>
    </xf>
    <xf numFmtId="0" fontId="83" fillId="0" borderId="58" xfId="5" applyNumberFormat="1" applyFont="1" applyBorder="1" applyAlignment="1">
      <alignment horizontal="center" vertical="center"/>
    </xf>
    <xf numFmtId="0" fontId="83" fillId="0" borderId="58" xfId="5" applyFont="1" applyBorder="1" applyAlignment="1">
      <alignment horizontal="center" vertical="center"/>
    </xf>
    <xf numFmtId="0" fontId="81" fillId="0" borderId="58" xfId="5" applyNumberFormat="1" applyFont="1" applyFill="1" applyBorder="1" applyAlignment="1">
      <alignment horizontal="left" vertical="center"/>
    </xf>
    <xf numFmtId="164" fontId="80" fillId="0" borderId="58" xfId="7" applyFont="1" applyFill="1" applyBorder="1" applyAlignment="1">
      <alignment horizontal="right" vertical="center"/>
    </xf>
    <xf numFmtId="10" fontId="80" fillId="0" borderId="58" xfId="3" applyNumberFormat="1" applyFont="1" applyFill="1" applyBorder="1" applyAlignment="1">
      <alignment horizontal="right" vertical="center"/>
    </xf>
    <xf numFmtId="0" fontId="84" fillId="0" borderId="58" xfId="5" applyNumberFormat="1" applyFont="1" applyFill="1" applyBorder="1" applyAlignment="1">
      <alignment horizontal="left" vertical="center"/>
    </xf>
    <xf numFmtId="164" fontId="83" fillId="0" borderId="58" xfId="7" applyFont="1" applyFill="1" applyBorder="1" applyAlignment="1">
      <alignment horizontal="right" vertical="center"/>
    </xf>
    <xf numFmtId="10" fontId="83" fillId="0" borderId="58" xfId="3" applyNumberFormat="1" applyFont="1" applyFill="1" applyBorder="1" applyAlignment="1">
      <alignment horizontal="right" vertical="center"/>
    </xf>
    <xf numFmtId="164" fontId="84" fillId="0" borderId="58" xfId="7" applyFont="1" applyBorder="1" applyAlignment="1">
      <alignment horizontal="right" vertical="center"/>
    </xf>
    <xf numFmtId="0" fontId="60" fillId="0" borderId="0" xfId="0" applyFont="1" applyAlignment="1">
      <alignment horizontal="right"/>
    </xf>
    <xf numFmtId="0" fontId="85" fillId="0" borderId="0" xfId="0" applyFont="1" applyAlignment="1">
      <alignment horizontal="right"/>
    </xf>
    <xf numFmtId="164" fontId="86" fillId="0" borderId="58" xfId="7" applyFont="1" applyBorder="1" applyAlignment="1">
      <alignment horizontal="right" vertical="center"/>
    </xf>
    <xf numFmtId="49" fontId="83" fillId="0" borderId="0" xfId="5" applyNumberFormat="1" applyFont="1" applyFill="1" applyBorder="1" applyAlignment="1">
      <alignment horizontal="center" vertical="center"/>
    </xf>
    <xf numFmtId="0" fontId="84" fillId="0" borderId="58" xfId="5" applyFont="1" applyBorder="1" applyAlignment="1">
      <alignment horizontal="left" vertical="center"/>
    </xf>
    <xf numFmtId="0" fontId="83" fillId="0" borderId="58" xfId="5" applyNumberFormat="1" applyFont="1" applyFill="1" applyBorder="1" applyAlignment="1">
      <alignment horizontal="center" vertical="center"/>
    </xf>
    <xf numFmtId="166" fontId="80" fillId="0" borderId="58" xfId="4" applyFont="1" applyFill="1" applyBorder="1" applyAlignment="1">
      <alignment horizontal="right" vertical="center"/>
    </xf>
    <xf numFmtId="0" fontId="27" fillId="0" borderId="0" xfId="0" applyFont="1" applyFill="1"/>
    <xf numFmtId="0" fontId="81" fillId="9" borderId="58" xfId="5" applyNumberFormat="1" applyFont="1" applyFill="1" applyBorder="1" applyAlignment="1">
      <alignment horizontal="left" vertical="center"/>
    </xf>
    <xf numFmtId="166" fontId="80" fillId="0" borderId="58" xfId="4" applyFont="1" applyBorder="1" applyAlignment="1">
      <alignment horizontal="right" vertical="center"/>
    </xf>
    <xf numFmtId="0" fontId="84" fillId="9" borderId="58" xfId="5" applyNumberFormat="1" applyFont="1" applyFill="1" applyBorder="1" applyAlignment="1">
      <alignment horizontal="left" vertical="center"/>
    </xf>
    <xf numFmtId="169" fontId="84" fillId="0" borderId="58" xfId="4" applyNumberFormat="1" applyFont="1" applyBorder="1" applyAlignment="1">
      <alignment horizontal="right" vertical="center"/>
    </xf>
    <xf numFmtId="0" fontId="60" fillId="0" borderId="0" xfId="0" applyFont="1" applyAlignment="1">
      <alignment horizontal="left"/>
    </xf>
    <xf numFmtId="49" fontId="80" fillId="9" borderId="58" xfId="5" applyNumberFormat="1" applyFont="1" applyFill="1" applyBorder="1" applyAlignment="1">
      <alignment horizontal="center" vertical="center"/>
    </xf>
    <xf numFmtId="49" fontId="83" fillId="9" borderId="58" xfId="5" applyNumberFormat="1" applyFont="1" applyFill="1" applyBorder="1" applyAlignment="1">
      <alignment horizontal="center" vertical="center"/>
    </xf>
    <xf numFmtId="164" fontId="80" fillId="0" borderId="58" xfId="7" applyFont="1" applyBorder="1" applyAlignment="1">
      <alignment horizontal="left" vertical="center"/>
    </xf>
    <xf numFmtId="10" fontId="80" fillId="0" borderId="58" xfId="3" applyNumberFormat="1" applyFont="1" applyBorder="1" applyAlignment="1">
      <alignment horizontal="left" vertical="center"/>
    </xf>
    <xf numFmtId="164" fontId="83" fillId="0" borderId="58" xfId="7" applyFont="1" applyBorder="1" applyAlignment="1">
      <alignment horizontal="left" vertical="center"/>
    </xf>
    <xf numFmtId="10" fontId="83" fillId="0" borderId="58" xfId="3" applyNumberFormat="1" applyFont="1" applyBorder="1" applyAlignment="1">
      <alignment horizontal="left" vertical="center"/>
    </xf>
    <xf numFmtId="164" fontId="80" fillId="22" borderId="58" xfId="7" applyFont="1" applyFill="1" applyBorder="1" applyAlignment="1">
      <alignment horizontal="left" vertical="center"/>
    </xf>
    <xf numFmtId="10" fontId="80" fillId="22" borderId="58" xfId="3" applyNumberFormat="1" applyFont="1" applyFill="1" applyBorder="1" applyAlignment="1">
      <alignment horizontal="left" vertical="center"/>
    </xf>
    <xf numFmtId="49" fontId="81" fillId="21" borderId="58" xfId="5" applyNumberFormat="1" applyFont="1" applyFill="1" applyBorder="1" applyAlignment="1">
      <alignment horizontal="left" vertical="center"/>
    </xf>
    <xf numFmtId="164" fontId="80" fillId="21" borderId="58" xfId="7" applyFont="1" applyFill="1" applyBorder="1" applyAlignment="1">
      <alignment horizontal="center" vertical="center"/>
    </xf>
    <xf numFmtId="10" fontId="80" fillId="21" borderId="58" xfId="3" applyNumberFormat="1" applyFont="1" applyFill="1" applyBorder="1" applyAlignment="1">
      <alignment horizontal="center" vertical="center"/>
    </xf>
    <xf numFmtId="164" fontId="83" fillId="0" borderId="58" xfId="7" applyFont="1" applyFill="1" applyBorder="1" applyAlignment="1">
      <alignment horizontal="left" vertical="center"/>
    </xf>
    <xf numFmtId="10" fontId="83" fillId="0" borderId="58" xfId="3" applyNumberFormat="1" applyFont="1" applyFill="1" applyBorder="1" applyAlignment="1">
      <alignment horizontal="left" vertical="center"/>
    </xf>
    <xf numFmtId="0" fontId="83" fillId="0" borderId="58" xfId="5" applyFont="1" applyFill="1" applyBorder="1" applyAlignment="1">
      <alignment horizontal="center" vertical="center"/>
    </xf>
    <xf numFmtId="164" fontId="80" fillId="0" borderId="58" xfId="7" applyFont="1" applyFill="1" applyBorder="1" applyAlignment="1">
      <alignment horizontal="left" vertical="center"/>
    </xf>
    <xf numFmtId="10" fontId="80" fillId="0" borderId="58" xfId="3" applyNumberFormat="1" applyFont="1" applyFill="1" applyBorder="1" applyAlignment="1">
      <alignment horizontal="left" vertical="center"/>
    </xf>
    <xf numFmtId="0" fontId="82" fillId="0" borderId="0" xfId="0" applyFont="1" applyFill="1"/>
    <xf numFmtId="164" fontId="80" fillId="21" borderId="58" xfId="7" applyFont="1" applyFill="1" applyBorder="1" applyAlignment="1">
      <alignment horizontal="left" vertical="center"/>
    </xf>
    <xf numFmtId="10" fontId="80" fillId="21" borderId="58" xfId="3" applyNumberFormat="1" applyFont="1" applyFill="1" applyBorder="1" applyAlignment="1">
      <alignment horizontal="left" vertical="center"/>
    </xf>
    <xf numFmtId="0" fontId="80" fillId="0" borderId="0" xfId="5" applyNumberFormat="1" applyFont="1" applyFill="1" applyBorder="1" applyAlignment="1">
      <alignment horizontal="left" vertical="center"/>
    </xf>
    <xf numFmtId="49" fontId="80" fillId="0" borderId="60" xfId="5" applyNumberFormat="1" applyFont="1" applyFill="1" applyBorder="1" applyAlignment="1">
      <alignment horizontal="center" vertical="center"/>
    </xf>
    <xf numFmtId="0" fontId="80" fillId="0" borderId="58" xfId="5" applyNumberFormat="1" applyFont="1" applyFill="1" applyBorder="1" applyAlignment="1">
      <alignment horizontal="left" vertical="center"/>
    </xf>
    <xf numFmtId="169" fontId="83" fillId="0" borderId="58" xfId="4" applyNumberFormat="1" applyFont="1" applyBorder="1" applyAlignment="1">
      <alignment horizontal="right" vertical="center"/>
    </xf>
    <xf numFmtId="0" fontId="83" fillId="0" borderId="58" xfId="5" applyNumberFormat="1" applyFont="1" applyFill="1" applyBorder="1" applyAlignment="1">
      <alignment horizontal="left" vertical="center"/>
    </xf>
    <xf numFmtId="164" fontId="27" fillId="0" borderId="0" xfId="7" applyFont="1"/>
    <xf numFmtId="9" fontId="35" fillId="0" borderId="6" xfId="3" applyFont="1" applyFill="1" applyBorder="1" applyAlignment="1">
      <alignment horizontal="center" vertical="center" wrapText="1"/>
    </xf>
    <xf numFmtId="10" fontId="36" fillId="0" borderId="9"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10" fontId="36" fillId="0" borderId="5" xfId="3" applyNumberFormat="1" applyFont="1" applyFill="1" applyBorder="1" applyAlignment="1">
      <alignment horizontal="center" vertical="center" wrapText="1"/>
    </xf>
    <xf numFmtId="9" fontId="36" fillId="0" borderId="40" xfId="3" applyFont="1" applyFill="1" applyBorder="1" applyAlignment="1">
      <alignment horizontal="center" vertical="center" wrapText="1"/>
    </xf>
    <xf numFmtId="0" fontId="36" fillId="0" borderId="41" xfId="5" applyFont="1" applyFill="1" applyBorder="1" applyAlignment="1">
      <alignment horizontal="center" vertical="center" wrapText="1"/>
    </xf>
    <xf numFmtId="0" fontId="36" fillId="0" borderId="46" xfId="5" applyFont="1" applyFill="1" applyBorder="1" applyAlignment="1">
      <alignment horizontal="center" vertical="center" wrapText="1"/>
    </xf>
    <xf numFmtId="9" fontId="69" fillId="31" borderId="47" xfId="3" applyFont="1" applyFill="1" applyBorder="1" applyAlignment="1">
      <alignment horizontal="center" vertical="center" wrapText="1"/>
    </xf>
    <xf numFmtId="9" fontId="36" fillId="0" borderId="2" xfId="3" applyFont="1" applyFill="1" applyBorder="1" applyAlignment="1">
      <alignment horizontal="center" vertical="center" wrapText="1"/>
    </xf>
    <xf numFmtId="3" fontId="69" fillId="31" borderId="5" xfId="5" applyNumberFormat="1" applyFont="1" applyFill="1" applyBorder="1" applyAlignment="1">
      <alignment horizontal="center" vertical="center" wrapText="1"/>
    </xf>
    <xf numFmtId="3" fontId="36" fillId="0" borderId="14" xfId="5" applyNumberFormat="1" applyFont="1" applyFill="1" applyBorder="1" applyAlignment="1">
      <alignment horizontal="center" vertical="center" wrapText="1"/>
    </xf>
    <xf numFmtId="9" fontId="36" fillId="0" borderId="14" xfId="3" applyFont="1" applyFill="1" applyBorder="1" applyAlignment="1">
      <alignment horizontal="center" vertical="center" wrapText="1"/>
    </xf>
    <xf numFmtId="9" fontId="69" fillId="31" borderId="51" xfId="3" applyFont="1" applyFill="1" applyBorder="1" applyAlignment="1">
      <alignment horizontal="center" vertical="center" wrapText="1"/>
    </xf>
    <xf numFmtId="3" fontId="36" fillId="0" borderId="12" xfId="5" applyNumberFormat="1" applyFont="1" applyFill="1" applyBorder="1" applyAlignment="1">
      <alignment horizontal="center" vertical="center" wrapText="1"/>
    </xf>
    <xf numFmtId="3" fontId="58" fillId="0" borderId="43" xfId="5" applyNumberFormat="1" applyFont="1" applyFill="1" applyBorder="1" applyAlignment="1">
      <alignment horizontal="center" vertical="center" wrapText="1"/>
    </xf>
    <xf numFmtId="166" fontId="35" fillId="13" borderId="12" xfId="4" applyFont="1" applyFill="1" applyBorder="1" applyAlignment="1">
      <alignment vertical="center" wrapText="1"/>
    </xf>
    <xf numFmtId="9" fontId="35" fillId="13" borderId="12" xfId="3" applyFont="1" applyFill="1" applyBorder="1" applyAlignment="1">
      <alignment horizontal="center" vertical="center" wrapText="1"/>
    </xf>
    <xf numFmtId="9" fontId="35" fillId="13" borderId="12" xfId="5" applyNumberFormat="1" applyFont="1" applyFill="1" applyBorder="1" applyAlignment="1">
      <alignment horizontal="center" vertical="center" wrapText="1"/>
    </xf>
    <xf numFmtId="0" fontId="29" fillId="0" borderId="16" xfId="5" applyFont="1" applyFill="1" applyBorder="1" applyAlignment="1">
      <alignment vertical="center" wrapText="1"/>
    </xf>
    <xf numFmtId="0" fontId="29" fillId="0" borderId="20" xfId="5" applyFont="1" applyFill="1" applyBorder="1" applyAlignment="1">
      <alignment vertical="center" wrapText="1"/>
    </xf>
    <xf numFmtId="9" fontId="36" fillId="0" borderId="47" xfId="3" applyFont="1" applyFill="1" applyBorder="1" applyAlignment="1">
      <alignment horizontal="center" vertical="center" wrapText="1"/>
    </xf>
    <xf numFmtId="9" fontId="36" fillId="0" borderId="51" xfId="3"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9" fontId="36" fillId="0" borderId="5" xfId="3" applyFont="1" applyFill="1" applyBorder="1" applyAlignment="1">
      <alignment horizontal="center" vertical="center" wrapText="1"/>
    </xf>
    <xf numFmtId="0" fontId="3" fillId="0" borderId="7" xfId="0" applyFont="1" applyBorder="1" applyAlignment="1" applyProtection="1">
      <alignment vertical="top" wrapText="1"/>
    </xf>
    <xf numFmtId="0" fontId="4" fillId="0" borderId="5" xfId="0" applyFont="1" applyBorder="1" applyAlignment="1">
      <alignment vertical="top" wrapText="1"/>
    </xf>
    <xf numFmtId="0" fontId="3" fillId="0" borderId="7" xfId="0" applyFont="1" applyBorder="1" applyAlignment="1">
      <alignment horizontal="center" vertical="center" wrapText="1"/>
    </xf>
    <xf numFmtId="3" fontId="36" fillId="0" borderId="46" xfId="5" applyNumberFormat="1" applyFont="1" applyFill="1" applyBorder="1" applyAlignment="1">
      <alignment horizontal="justify" vertical="top" wrapText="1"/>
    </xf>
    <xf numFmtId="0" fontId="4" fillId="0" borderId="7" xfId="0" applyFont="1" applyBorder="1" applyAlignment="1">
      <alignment horizontal="center" vertical="center" wrapText="1"/>
    </xf>
    <xf numFmtId="0" fontId="4" fillId="4" borderId="8" xfId="0" applyFont="1" applyFill="1" applyBorder="1" applyAlignment="1">
      <alignment horizontal="center" vertical="center"/>
    </xf>
    <xf numFmtId="0" fontId="28" fillId="0" borderId="8" xfId="0" applyFont="1" applyBorder="1" applyAlignment="1">
      <alignment horizontal="center" vertical="center" wrapText="1"/>
    </xf>
    <xf numFmtId="9" fontId="4" fillId="3" borderId="8" xfId="0" applyNumberFormat="1" applyFont="1" applyFill="1" applyBorder="1" applyAlignment="1" applyProtection="1">
      <alignment horizontal="center" vertical="center"/>
      <protection locked="0"/>
    </xf>
    <xf numFmtId="9" fontId="4" fillId="4" borderId="12" xfId="3" applyFont="1" applyFill="1" applyBorder="1" applyAlignment="1">
      <alignment horizontal="center" vertical="center" wrapText="1"/>
    </xf>
    <xf numFmtId="0" fontId="4" fillId="0" borderId="7" xfId="0" applyFont="1" applyBorder="1" applyAlignment="1">
      <alignment horizontal="center" vertical="center"/>
    </xf>
    <xf numFmtId="1" fontId="4" fillId="4" borderId="12" xfId="3" applyNumberFormat="1" applyFont="1" applyFill="1" applyBorder="1" applyAlignment="1">
      <alignment horizontal="center" vertical="center"/>
    </xf>
    <xf numFmtId="0" fontId="4" fillId="0" borderId="7" xfId="0" applyFont="1" applyBorder="1" applyAlignment="1">
      <alignment horizontal="center" vertical="center"/>
    </xf>
    <xf numFmtId="3" fontId="58" fillId="0" borderId="46" xfId="5" applyNumberFormat="1" applyFont="1" applyFill="1" applyBorder="1" applyAlignment="1">
      <alignment vertical="center" wrapText="1"/>
    </xf>
    <xf numFmtId="3" fontId="60" fillId="0" borderId="46" xfId="5" applyNumberFormat="1" applyFont="1" applyFill="1" applyBorder="1" applyAlignment="1">
      <alignment horizontal="justify" vertical="top" wrapText="1"/>
    </xf>
    <xf numFmtId="0" fontId="68" fillId="3" borderId="8" xfId="0" applyFont="1" applyFill="1" applyBorder="1" applyAlignment="1" applyProtection="1">
      <alignment vertical="top"/>
      <protection locked="0"/>
    </xf>
    <xf numFmtId="3" fontId="88" fillId="3" borderId="8" xfId="0" applyNumberFormat="1" applyFont="1" applyFill="1" applyBorder="1" applyAlignment="1" applyProtection="1">
      <alignment vertical="top"/>
      <protection locked="0"/>
    </xf>
    <xf numFmtId="0" fontId="88" fillId="3" borderId="8" xfId="0" applyFont="1" applyFill="1" applyBorder="1" applyAlignment="1" applyProtection="1">
      <alignment vertical="top"/>
      <protection locked="0"/>
    </xf>
    <xf numFmtId="3" fontId="88" fillId="3" borderId="8" xfId="0" applyNumberFormat="1" applyFont="1" applyFill="1" applyBorder="1" applyAlignment="1" applyProtection="1">
      <alignment horizontal="center" vertical="center"/>
      <protection locked="0"/>
    </xf>
    <xf numFmtId="0" fontId="88" fillId="3" borderId="8" xfId="0" applyFont="1" applyFill="1" applyBorder="1" applyAlignment="1" applyProtection="1">
      <alignment vertical="top" wrapText="1"/>
      <protection locked="0"/>
    </xf>
    <xf numFmtId="3" fontId="4" fillId="4" borderId="13" xfId="0" applyNumberFormat="1" applyFont="1" applyFill="1" applyBorder="1" applyAlignment="1">
      <alignment horizontal="center" vertical="center"/>
    </xf>
    <xf numFmtId="3" fontId="4" fillId="4" borderId="8" xfId="0" applyNumberFormat="1" applyFont="1" applyFill="1" applyBorder="1" applyAlignment="1">
      <alignment horizontal="center" vertical="center" wrapText="1"/>
    </xf>
    <xf numFmtId="3" fontId="36" fillId="0" borderId="23" xfId="5" applyNumberFormat="1" applyFont="1" applyFill="1" applyBorder="1" applyAlignment="1">
      <alignment horizontal="center" vertical="center" wrapText="1"/>
    </xf>
    <xf numFmtId="3" fontId="58" fillId="0" borderId="5" xfId="5" applyNumberFormat="1" applyFont="1" applyFill="1" applyBorder="1" applyAlignment="1">
      <alignment horizontal="justify" vertical="top" wrapText="1"/>
    </xf>
    <xf numFmtId="3" fontId="58" fillId="0" borderId="44" xfId="5" applyNumberFormat="1" applyFont="1" applyFill="1" applyBorder="1" applyAlignment="1">
      <alignment horizontal="justify" vertical="top" wrapText="1"/>
    </xf>
    <xf numFmtId="3" fontId="58" fillId="0" borderId="51" xfId="5" applyNumberFormat="1" applyFont="1" applyFill="1" applyBorder="1" applyAlignment="1">
      <alignment horizontal="justify" vertical="top" wrapText="1"/>
    </xf>
    <xf numFmtId="3" fontId="36" fillId="0" borderId="9" xfId="5" applyNumberFormat="1" applyFont="1" applyFill="1" applyBorder="1" applyAlignment="1">
      <alignment horizontal="justify" vertical="top" wrapText="1"/>
    </xf>
    <xf numFmtId="0" fontId="4" fillId="3" borderId="8" xfId="0" applyFont="1" applyFill="1" applyBorder="1" applyAlignment="1">
      <alignment horizontal="justify" vertical="top" wrapText="1"/>
    </xf>
    <xf numFmtId="0" fontId="8" fillId="0" borderId="7" xfId="0" applyFont="1" applyBorder="1" applyAlignment="1">
      <alignment horizontal="center" vertical="center" wrapText="1"/>
    </xf>
    <xf numFmtId="0" fontId="8" fillId="3" borderId="8" xfId="0" applyFont="1" applyFill="1" applyBorder="1" applyAlignment="1">
      <alignment horizontal="justify" vertical="top"/>
    </xf>
    <xf numFmtId="0" fontId="4" fillId="3" borderId="8" xfId="0" applyFont="1" applyFill="1" applyBorder="1" applyAlignment="1">
      <alignment horizontal="center" vertical="center"/>
    </xf>
    <xf numFmtId="9" fontId="7" fillId="3" borderId="16" xfId="0" applyNumberFormat="1" applyFont="1" applyFill="1" applyBorder="1" applyAlignment="1">
      <alignment horizontal="center" vertical="center"/>
    </xf>
    <xf numFmtId="3" fontId="36" fillId="0" borderId="22" xfId="5" applyNumberFormat="1" applyFont="1" applyFill="1" applyBorder="1" applyAlignment="1">
      <alignment horizontal="justify" vertical="top" wrapText="1"/>
    </xf>
    <xf numFmtId="9" fontId="36" fillId="0" borderId="9" xfId="3" applyFont="1" applyFill="1" applyBorder="1" applyAlignment="1">
      <alignment horizontal="center" vertical="center" wrapText="1"/>
    </xf>
    <xf numFmtId="0" fontId="27" fillId="3" borderId="12" xfId="0" applyFont="1" applyFill="1" applyBorder="1" applyAlignment="1">
      <alignment horizontal="justify" vertical="top" wrapText="1"/>
    </xf>
    <xf numFmtId="0" fontId="8" fillId="0" borderId="8" xfId="0" applyFont="1" applyFill="1" applyBorder="1" applyAlignment="1">
      <alignment horizontal="justify" vertical="top"/>
    </xf>
    <xf numFmtId="0" fontId="14" fillId="3" borderId="8"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166" fontId="7" fillId="3" borderId="16" xfId="4" applyFont="1" applyFill="1" applyBorder="1" applyAlignment="1" applyProtection="1">
      <alignment horizontal="right" vertical="center"/>
      <protection locked="0"/>
    </xf>
    <xf numFmtId="166" fontId="7" fillId="3" borderId="16" xfId="4" applyFont="1" applyFill="1" applyBorder="1" applyAlignment="1" applyProtection="1">
      <alignment horizontal="center" vertical="center"/>
      <protection locked="0"/>
    </xf>
    <xf numFmtId="9" fontId="4" fillId="4" borderId="8" xfId="3" applyFont="1" applyFill="1" applyBorder="1" applyAlignment="1">
      <alignment horizontal="center" vertical="center" wrapText="1"/>
    </xf>
    <xf numFmtId="166" fontId="4" fillId="4" borderId="13" xfId="4" applyFont="1" applyFill="1" applyBorder="1" applyAlignment="1">
      <alignment vertical="top"/>
    </xf>
    <xf numFmtId="166" fontId="7" fillId="3" borderId="37" xfId="4" applyFont="1" applyFill="1" applyBorder="1" applyAlignment="1" applyProtection="1">
      <alignment horizontal="right" vertical="center"/>
      <protection locked="0"/>
    </xf>
    <xf numFmtId="166" fontId="4" fillId="4" borderId="12" xfId="4" applyFont="1" applyFill="1" applyBorder="1" applyAlignment="1">
      <alignment vertical="top"/>
    </xf>
    <xf numFmtId="0" fontId="8" fillId="3" borderId="8" xfId="0" applyFont="1" applyFill="1" applyBorder="1" applyAlignment="1" applyProtection="1">
      <alignment horizontal="justify" vertical="top" wrapText="1"/>
      <protection locked="0"/>
    </xf>
    <xf numFmtId="3" fontId="36" fillId="0" borderId="51" xfId="5" applyNumberFormat="1" applyFont="1" applyFill="1" applyBorder="1" applyAlignment="1">
      <alignment horizontal="justify" vertical="top" wrapText="1"/>
    </xf>
    <xf numFmtId="0" fontId="4" fillId="3" borderId="8" xfId="0" applyFont="1" applyFill="1" applyBorder="1" applyAlignment="1" applyProtection="1">
      <alignment horizontal="justify" vertical="top" wrapText="1"/>
      <protection locked="0"/>
    </xf>
    <xf numFmtId="0" fontId="28" fillId="0" borderId="6" xfId="0" applyFont="1" applyBorder="1" applyAlignment="1">
      <alignment horizontal="center" vertical="center" wrapText="1"/>
    </xf>
    <xf numFmtId="9" fontId="4" fillId="4" borderId="8" xfId="3" applyFont="1" applyFill="1" applyBorder="1" applyAlignment="1">
      <alignment horizontal="center" vertical="top"/>
    </xf>
    <xf numFmtId="9" fontId="4" fillId="4" borderId="8" xfId="3" applyFont="1" applyFill="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166" fontId="4" fillId="3" borderId="8" xfId="4" applyFont="1" applyFill="1" applyBorder="1" applyAlignment="1" applyProtection="1">
      <alignment horizontal="right" vertical="center"/>
      <protection locked="0"/>
    </xf>
    <xf numFmtId="166" fontId="4" fillId="4" borderId="13" xfId="4" applyFont="1" applyFill="1" applyBorder="1" applyAlignment="1">
      <alignment horizontal="right" vertical="top"/>
    </xf>
    <xf numFmtId="166" fontId="4" fillId="4" borderId="13" xfId="4" applyFont="1" applyFill="1" applyBorder="1" applyAlignment="1">
      <alignment horizontal="right" vertical="center"/>
    </xf>
    <xf numFmtId="0" fontId="3" fillId="0" borderId="8"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166" fontId="4" fillId="3" borderId="8" xfId="4" applyFont="1" applyFill="1" applyBorder="1" applyAlignment="1" applyProtection="1">
      <alignment horizontal="right" vertical="center" wrapText="1"/>
      <protection locked="0"/>
    </xf>
    <xf numFmtId="0" fontId="3" fillId="0" borderId="7" xfId="0" applyFont="1" applyBorder="1" applyAlignment="1" applyProtection="1">
      <alignment horizontal="center" vertical="center"/>
    </xf>
    <xf numFmtId="166" fontId="3" fillId="4" borderId="13" xfId="4" applyFont="1" applyFill="1" applyBorder="1" applyAlignment="1" applyProtection="1">
      <alignment horizontal="right" vertical="center"/>
    </xf>
    <xf numFmtId="9" fontId="4" fillId="4" borderId="8" xfId="3" applyFont="1" applyFill="1" applyBorder="1" applyAlignment="1" applyProtection="1">
      <alignment horizontal="center" vertical="center"/>
    </xf>
    <xf numFmtId="9" fontId="4" fillId="4" borderId="12" xfId="0" applyNumberFormat="1" applyFont="1" applyFill="1" applyBorder="1" applyAlignment="1" applyProtection="1">
      <alignment horizontal="center" vertical="center"/>
    </xf>
    <xf numFmtId="0" fontId="4" fillId="0" borderId="7" xfId="0" applyFont="1" applyBorder="1" applyAlignment="1" applyProtection="1">
      <alignment horizontal="center" vertical="center"/>
    </xf>
    <xf numFmtId="166" fontId="4" fillId="3" borderId="8" xfId="4" applyFont="1" applyFill="1" applyBorder="1" applyAlignment="1" applyProtection="1">
      <alignment horizontal="right" vertical="top" wrapText="1"/>
      <protection locked="0"/>
    </xf>
    <xf numFmtId="166" fontId="3" fillId="4" borderId="8" xfId="4" applyFont="1" applyFill="1" applyBorder="1" applyAlignment="1" applyProtection="1">
      <alignment horizontal="right" vertical="top"/>
    </xf>
    <xf numFmtId="3" fontId="36" fillId="0" borderId="42" xfId="5" applyNumberFormat="1" applyFont="1" applyFill="1" applyBorder="1" applyAlignment="1">
      <alignment horizontal="justify" vertical="top" wrapText="1"/>
    </xf>
    <xf numFmtId="9" fontId="36" fillId="0" borderId="67" xfId="3" applyFont="1" applyFill="1" applyBorder="1" applyAlignment="1">
      <alignment horizontal="center" vertical="center" wrapText="1"/>
    </xf>
    <xf numFmtId="3" fontId="36" fillId="0" borderId="44" xfId="5" applyNumberFormat="1" applyFont="1" applyFill="1" applyBorder="1" applyAlignment="1">
      <alignment horizontal="justify" vertical="top" wrapText="1"/>
    </xf>
    <xf numFmtId="3" fontId="36" fillId="0" borderId="5" xfId="5" applyNumberFormat="1" applyFont="1" applyFill="1" applyBorder="1" applyAlignment="1">
      <alignment horizontal="justify" vertical="top" wrapText="1"/>
    </xf>
    <xf numFmtId="0" fontId="63" fillId="29" borderId="12" xfId="5" applyFont="1" applyFill="1" applyBorder="1" applyAlignment="1">
      <alignment horizontal="justify" vertical="top" wrapText="1"/>
    </xf>
    <xf numFmtId="9" fontId="36" fillId="0" borderId="10" xfId="3" applyFont="1" applyFill="1" applyBorder="1" applyAlignment="1">
      <alignment horizontal="center" vertical="center" wrapText="1"/>
    </xf>
    <xf numFmtId="0" fontId="4" fillId="3" borderId="8" xfId="0" applyFont="1" applyFill="1" applyBorder="1" applyAlignment="1" applyProtection="1">
      <alignment vertical="center"/>
      <protection locked="0"/>
    </xf>
    <xf numFmtId="0" fontId="4" fillId="0" borderId="7" xfId="0" applyFont="1" applyBorder="1" applyAlignment="1" applyProtection="1">
      <alignment horizontal="justify" vertical="top" wrapText="1"/>
    </xf>
    <xf numFmtId="0" fontId="4" fillId="0" borderId="8" xfId="0" applyFont="1" applyBorder="1" applyAlignment="1" applyProtection="1">
      <alignment horizontal="justify" vertical="top" wrapText="1"/>
    </xf>
    <xf numFmtId="3" fontId="4" fillId="3" borderId="7" xfId="0" applyNumberFormat="1" applyFont="1" applyFill="1" applyBorder="1" applyAlignment="1" applyProtection="1">
      <alignment horizontal="center" vertical="top" wrapText="1"/>
      <protection locked="0"/>
    </xf>
    <xf numFmtId="0" fontId="4" fillId="0" borderId="4"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3" fontId="4" fillId="4" borderId="8" xfId="0" applyNumberFormat="1" applyFont="1" applyFill="1" applyBorder="1" applyAlignment="1" applyProtection="1">
      <alignment horizontal="center" vertical="center" wrapText="1"/>
    </xf>
    <xf numFmtId="9" fontId="4" fillId="3" borderId="12" xfId="0" applyNumberFormat="1" applyFont="1" applyFill="1" applyBorder="1" applyAlignment="1" applyProtection="1">
      <alignment horizontal="center" vertical="center"/>
      <protection locked="0"/>
    </xf>
    <xf numFmtId="3" fontId="4" fillId="3" borderId="7" xfId="0" applyNumberFormat="1" applyFont="1" applyFill="1" applyBorder="1" applyAlignment="1" applyProtection="1">
      <alignment horizontal="right" vertical="center" wrapText="1"/>
      <protection locked="0"/>
    </xf>
    <xf numFmtId="10" fontId="4" fillId="4" borderId="12" xfId="3" applyNumberFormat="1" applyFont="1" applyFill="1" applyBorder="1" applyAlignment="1" applyProtection="1">
      <alignment horizontal="center" vertical="center"/>
    </xf>
    <xf numFmtId="9" fontId="36" fillId="0" borderId="46" xfId="3" applyFont="1" applyFill="1" applyBorder="1" applyAlignment="1">
      <alignment vertical="center" wrapText="1"/>
    </xf>
    <xf numFmtId="9" fontId="35" fillId="3" borderId="12" xfId="3" applyFont="1" applyFill="1" applyBorder="1" applyAlignment="1">
      <alignment horizontal="center" vertical="center" wrapText="1"/>
    </xf>
    <xf numFmtId="9" fontId="35" fillId="3" borderId="47" xfId="3" applyFont="1" applyFill="1" applyBorder="1" applyAlignment="1">
      <alignment horizontal="center" vertical="center" wrapText="1"/>
    </xf>
    <xf numFmtId="9" fontId="36" fillId="3" borderId="12" xfId="3" applyFont="1" applyFill="1" applyBorder="1" applyAlignment="1">
      <alignment horizontal="center" vertical="center" wrapText="1"/>
    </xf>
    <xf numFmtId="9" fontId="35" fillId="0" borderId="15"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0" fontId="4" fillId="3" borderId="7" xfId="0" applyFont="1" applyFill="1" applyBorder="1" applyAlignment="1" applyProtection="1">
      <alignment vertical="top"/>
      <protection locked="0"/>
    </xf>
    <xf numFmtId="0" fontId="4" fillId="0" borderId="0" xfId="0" applyFont="1" applyAlignment="1">
      <alignment vertical="top" wrapText="1"/>
    </xf>
    <xf numFmtId="0" fontId="4" fillId="0" borderId="11" xfId="0" applyFont="1" applyBorder="1" applyAlignment="1">
      <alignment vertical="top" wrapText="1"/>
    </xf>
    <xf numFmtId="0" fontId="4" fillId="0" borderId="7" xfId="0" applyFont="1" applyBorder="1" applyAlignment="1">
      <alignment horizontal="center" vertical="center"/>
    </xf>
    <xf numFmtId="3" fontId="36" fillId="31" borderId="46" xfId="5" applyNumberFormat="1" applyFont="1" applyFill="1" applyBorder="1" applyAlignment="1">
      <alignment horizontal="center" vertical="center" wrapText="1"/>
    </xf>
    <xf numFmtId="0" fontId="63" fillId="33" borderId="13" xfId="5" applyFont="1" applyFill="1" applyBorder="1" applyAlignment="1">
      <alignment vertical="top"/>
    </xf>
    <xf numFmtId="0" fontId="63" fillId="0" borderId="8" xfId="5" applyFont="1" applyFill="1" applyBorder="1" applyAlignment="1">
      <alignment vertical="top"/>
    </xf>
    <xf numFmtId="0" fontId="63" fillId="31" borderId="7" xfId="5" applyFont="1" applyFill="1" applyBorder="1" applyAlignment="1">
      <alignment vertical="top" wrapText="1"/>
    </xf>
    <xf numFmtId="2" fontId="58" fillId="15" borderId="5" xfId="0" applyNumberFormat="1" applyFont="1" applyFill="1" applyBorder="1" applyAlignment="1">
      <alignment horizontal="center" vertical="center" wrapText="1"/>
    </xf>
    <xf numFmtId="0" fontId="63" fillId="30" borderId="12" xfId="5" applyFont="1" applyFill="1" applyBorder="1" applyAlignment="1">
      <alignment vertical="top" wrapText="1"/>
    </xf>
    <xf numFmtId="0" fontId="78" fillId="35" borderId="12" xfId="5" applyFont="1" applyFill="1" applyBorder="1" applyAlignment="1">
      <alignment horizontal="justify" vertical="top" wrapText="1"/>
    </xf>
    <xf numFmtId="168" fontId="4" fillId="8" borderId="15" xfId="0" applyNumberFormat="1" applyFont="1" applyFill="1" applyBorder="1" applyAlignment="1" applyProtection="1">
      <alignment horizontal="center" vertical="center" wrapText="1"/>
      <protection locked="0"/>
    </xf>
    <xf numFmtId="0" fontId="69" fillId="0" borderId="19" xfId="5" applyFont="1" applyFill="1" applyBorder="1" applyAlignment="1">
      <alignment horizontal="justify" vertical="top" wrapText="1"/>
    </xf>
    <xf numFmtId="0" fontId="36" fillId="0" borderId="85" xfId="5" applyFont="1" applyFill="1" applyBorder="1" applyAlignment="1">
      <alignment horizontal="center" vertical="center" wrapText="1"/>
    </xf>
    <xf numFmtId="1" fontId="36" fillId="0" borderId="19" xfId="3" applyNumberFormat="1" applyFont="1" applyFill="1" applyBorder="1" applyAlignment="1">
      <alignment horizontal="center" vertical="center" wrapText="1"/>
    </xf>
    <xf numFmtId="167" fontId="4" fillId="4" borderId="8" xfId="0" applyNumberFormat="1" applyFont="1" applyFill="1" applyBorder="1" applyAlignment="1">
      <alignment horizontal="center" vertical="center"/>
    </xf>
    <xf numFmtId="0" fontId="4" fillId="0" borderId="0" xfId="0" applyFont="1" applyBorder="1" applyAlignment="1">
      <alignment vertical="top"/>
    </xf>
    <xf numFmtId="168" fontId="4" fillId="4" borderId="0" xfId="4" applyNumberFormat="1" applyFont="1" applyFill="1" applyBorder="1" applyAlignment="1">
      <alignment horizontal="center" vertical="center" wrapText="1"/>
    </xf>
    <xf numFmtId="0" fontId="4" fillId="3" borderId="6" xfId="0" applyFont="1" applyFill="1" applyBorder="1" applyAlignment="1" applyProtection="1">
      <alignment horizontal="center" vertical="center"/>
      <protection locked="0"/>
    </xf>
    <xf numFmtId="0" fontId="0" fillId="3" borderId="45"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9" fontId="78" fillId="13" borderId="7" xfId="3" applyFont="1" applyFill="1" applyBorder="1" applyAlignment="1">
      <alignment horizontal="center" vertical="center" wrapText="1"/>
    </xf>
    <xf numFmtId="10" fontId="78" fillId="13" borderId="7"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3" fontId="36" fillId="0" borderId="25" xfId="5" applyNumberFormat="1" applyFont="1" applyFill="1" applyBorder="1" applyAlignment="1">
      <alignment vertical="center" wrapText="1"/>
    </xf>
    <xf numFmtId="9" fontId="36" fillId="0" borderId="49" xfId="3" applyFont="1" applyFill="1" applyBorder="1" applyAlignment="1">
      <alignment horizontal="center" vertical="center" wrapText="1"/>
    </xf>
    <xf numFmtId="9" fontId="36" fillId="0" borderId="48" xfId="3" applyFont="1" applyFill="1" applyBorder="1" applyAlignment="1">
      <alignment horizontal="center" vertical="center" wrapText="1"/>
    </xf>
    <xf numFmtId="0" fontId="65" fillId="3" borderId="30" xfId="0" applyFont="1" applyFill="1" applyBorder="1" applyAlignment="1">
      <alignment horizontal="justify" vertical="top" wrapText="1"/>
    </xf>
    <xf numFmtId="0" fontId="69" fillId="3" borderId="16" xfId="0" applyFont="1" applyFill="1" applyBorder="1" applyAlignment="1">
      <alignment horizontal="justify" vertical="top" wrapText="1"/>
    </xf>
    <xf numFmtId="0" fontId="27" fillId="0" borderId="12" xfId="0" applyFont="1" applyFill="1" applyBorder="1" applyAlignment="1">
      <alignment horizontal="justify" vertical="top" wrapText="1"/>
    </xf>
    <xf numFmtId="9" fontId="4" fillId="4" borderId="14" xfId="0" applyNumberFormat="1" applyFont="1" applyFill="1" applyBorder="1" applyAlignment="1" applyProtection="1">
      <alignment horizontal="center" vertical="center"/>
    </xf>
    <xf numFmtId="9" fontId="4" fillId="4" borderId="13" xfId="3"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8" xfId="0" applyFont="1" applyBorder="1" applyAlignment="1">
      <alignment horizontal="center" vertical="center"/>
    </xf>
    <xf numFmtId="0" fontId="63" fillId="30" borderId="1" xfId="5" applyFont="1" applyFill="1" applyBorder="1" applyAlignment="1">
      <alignment vertical="center" wrapText="1"/>
    </xf>
    <xf numFmtId="0" fontId="58" fillId="0" borderId="45" xfId="5" applyFont="1" applyFill="1" applyBorder="1" applyAlignment="1">
      <alignment horizontal="justify" vertical="top" wrapText="1"/>
    </xf>
    <xf numFmtId="2" fontId="58" fillId="15" borderId="27" xfId="0" applyNumberFormat="1" applyFont="1" applyFill="1" applyBorder="1" applyAlignment="1">
      <alignment horizontal="center" vertical="center" wrapText="1"/>
    </xf>
    <xf numFmtId="3" fontId="36" fillId="31" borderId="82" xfId="5" applyNumberFormat="1" applyFont="1" applyFill="1" applyBorder="1" applyAlignment="1">
      <alignment horizontal="center" vertical="center" wrapText="1"/>
    </xf>
    <xf numFmtId="9" fontId="36" fillId="0" borderId="47" xfId="3" applyFont="1" applyFill="1" applyBorder="1" applyAlignment="1">
      <alignment vertical="center" wrapText="1"/>
    </xf>
    <xf numFmtId="9" fontId="36" fillId="3" borderId="47" xfId="3" applyFont="1" applyFill="1" applyBorder="1" applyAlignment="1">
      <alignment horizontal="center" vertical="center" wrapText="1"/>
    </xf>
    <xf numFmtId="9" fontId="36" fillId="3" borderId="5" xfId="3" applyFont="1" applyFill="1" applyBorder="1" applyAlignment="1">
      <alignment horizontal="center" vertical="center" wrapText="1"/>
    </xf>
    <xf numFmtId="9" fontId="36" fillId="3" borderId="44" xfId="3"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30" fillId="12" borderId="7" xfId="0" applyFont="1" applyFill="1" applyBorder="1" applyAlignment="1">
      <alignment horizontal="center" vertical="center" wrapText="1"/>
    </xf>
    <xf numFmtId="3" fontId="69" fillId="0" borderId="37" xfId="5" applyNumberFormat="1" applyFont="1" applyFill="1" applyBorder="1" applyAlignment="1">
      <alignment horizontal="justify" vertical="top" wrapText="1"/>
    </xf>
    <xf numFmtId="3" fontId="69" fillId="0" borderId="30" xfId="5" applyNumberFormat="1" applyFont="1" applyFill="1" applyBorder="1" applyAlignment="1">
      <alignment horizontal="justify" vertical="top" wrapText="1"/>
    </xf>
    <xf numFmtId="0" fontId="69" fillId="0" borderId="1" xfId="5" applyFont="1" applyFill="1" applyBorder="1" applyAlignment="1">
      <alignment horizontal="justify" vertical="top" wrapText="1"/>
    </xf>
    <xf numFmtId="0" fontId="69" fillId="0" borderId="51" xfId="5" applyFont="1" applyFill="1" applyBorder="1" applyAlignment="1">
      <alignment horizontal="justify" vertical="top" wrapText="1"/>
    </xf>
    <xf numFmtId="0" fontId="69" fillId="0" borderId="47" xfId="5" applyFont="1" applyFill="1" applyBorder="1" applyAlignment="1">
      <alignment horizontal="center" vertical="center" wrapText="1"/>
    </xf>
    <xf numFmtId="0" fontId="69" fillId="0" borderId="5" xfId="5" applyFont="1" applyFill="1" applyBorder="1" applyAlignment="1">
      <alignment horizontal="center" vertical="center" wrapText="1"/>
    </xf>
    <xf numFmtId="0" fontId="69" fillId="0" borderId="51" xfId="5" applyFont="1" applyFill="1" applyBorder="1" applyAlignment="1">
      <alignment horizontal="center" vertical="center" wrapText="1"/>
    </xf>
    <xf numFmtId="166" fontId="36" fillId="0" borderId="47" xfId="4" applyFont="1" applyFill="1" applyBorder="1" applyAlignment="1">
      <alignment horizontal="center" vertical="center" wrapText="1"/>
    </xf>
    <xf numFmtId="166" fontId="36" fillId="0" borderId="51" xfId="4"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10" fontId="36" fillId="0" borderId="51" xfId="3" applyNumberFormat="1" applyFont="1" applyFill="1" applyBorder="1" applyAlignment="1">
      <alignment horizontal="center" vertical="center" wrapText="1"/>
    </xf>
    <xf numFmtId="9" fontId="36" fillId="0" borderId="5" xfId="3" applyFont="1" applyFill="1" applyBorder="1" applyAlignment="1">
      <alignment horizontal="center" vertical="center" wrapText="1"/>
    </xf>
    <xf numFmtId="9" fontId="36" fillId="0" borderId="51" xfId="3" applyFont="1" applyFill="1" applyBorder="1" applyAlignment="1">
      <alignment horizontal="center" vertical="center" wrapText="1"/>
    </xf>
    <xf numFmtId="9" fontId="36" fillId="0" borderId="83" xfId="3" applyFont="1" applyFill="1" applyBorder="1" applyAlignment="1">
      <alignment horizontal="center" vertical="center" wrapText="1"/>
    </xf>
    <xf numFmtId="9" fontId="36" fillId="0" borderId="45" xfId="3" applyFont="1" applyFill="1" applyBorder="1" applyAlignment="1">
      <alignment horizontal="center" vertical="center" wrapText="1"/>
    </xf>
    <xf numFmtId="9" fontId="36" fillId="0" borderId="81" xfId="3" applyFont="1" applyFill="1" applyBorder="1" applyAlignment="1">
      <alignment horizontal="center" vertical="center" wrapText="1"/>
    </xf>
    <xf numFmtId="9" fontId="36" fillId="0" borderId="68" xfId="3" applyFont="1" applyFill="1" applyBorder="1" applyAlignment="1">
      <alignment horizontal="center" vertical="center" wrapText="1"/>
    </xf>
    <xf numFmtId="3" fontId="36" fillId="0" borderId="5" xfId="5" applyNumberFormat="1" applyFont="1" applyFill="1" applyBorder="1" applyAlignment="1">
      <alignment horizontal="center" vertical="center" wrapText="1"/>
    </xf>
    <xf numFmtId="3" fontId="36" fillId="0" borderId="51" xfId="5" applyNumberFormat="1" applyFont="1" applyFill="1" applyBorder="1" applyAlignment="1">
      <alignment horizontal="center" vertical="center" wrapText="1"/>
    </xf>
    <xf numFmtId="166" fontId="36" fillId="0" borderId="1" xfId="4" applyFont="1" applyFill="1" applyBorder="1" applyAlignment="1">
      <alignment horizontal="center" vertical="center" wrapText="1"/>
    </xf>
    <xf numFmtId="166" fontId="36" fillId="0" borderId="5" xfId="4" applyFont="1" applyFill="1" applyBorder="1" applyAlignment="1">
      <alignment horizontal="center" vertical="center" wrapText="1"/>
    </xf>
    <xf numFmtId="0" fontId="32" fillId="0" borderId="0" xfId="5" applyFont="1" applyFill="1" applyBorder="1" applyAlignment="1">
      <alignment horizontal="center" vertical="center" wrapText="1"/>
    </xf>
    <xf numFmtId="0" fontId="32" fillId="0" borderId="0" xfId="5" applyFont="1" applyFill="1" applyBorder="1" applyAlignment="1">
      <alignment horizontal="left" vertical="center" wrapText="1"/>
    </xf>
    <xf numFmtId="0" fontId="36" fillId="0" borderId="0" xfId="5" applyFont="1" applyFill="1" applyBorder="1" applyAlignment="1">
      <alignment horizontal="justify" vertical="center" wrapText="1"/>
    </xf>
    <xf numFmtId="0" fontId="87" fillId="13" borderId="14" xfId="5" applyFont="1" applyFill="1" applyBorder="1" applyAlignment="1">
      <alignment horizontal="left" vertical="center" wrapText="1"/>
    </xf>
    <xf numFmtId="0" fontId="87" fillId="13" borderId="7" xfId="5" applyFont="1" applyFill="1" applyBorder="1" applyAlignment="1">
      <alignment horizontal="left" vertical="center" wrapText="1"/>
    </xf>
    <xf numFmtId="0" fontId="29" fillId="0" borderId="3" xfId="5" applyFont="1" applyFill="1" applyBorder="1" applyAlignment="1">
      <alignment horizontal="left" vertical="top" wrapText="1"/>
    </xf>
    <xf numFmtId="0" fontId="69" fillId="0" borderId="21" xfId="5" applyFont="1" applyFill="1" applyBorder="1" applyAlignment="1">
      <alignment horizontal="justify" vertical="top" wrapText="1"/>
    </xf>
    <xf numFmtId="0" fontId="69" fillId="0" borderId="24" xfId="5" applyFont="1" applyFill="1" applyBorder="1" applyAlignment="1">
      <alignment horizontal="justify" vertical="top" wrapText="1"/>
    </xf>
    <xf numFmtId="0" fontId="69" fillId="0" borderId="18" xfId="5" applyFont="1" applyFill="1" applyBorder="1" applyAlignment="1">
      <alignment horizontal="justify" vertical="top" wrapText="1"/>
    </xf>
    <xf numFmtId="0" fontId="69" fillId="0" borderId="9" xfId="5" applyFont="1" applyFill="1" applyBorder="1" applyAlignment="1">
      <alignment horizontal="justify" vertical="top" wrapText="1"/>
    </xf>
    <xf numFmtId="10" fontId="36" fillId="0" borderId="5" xfId="3" applyNumberFormat="1" applyFont="1" applyFill="1" applyBorder="1" applyAlignment="1">
      <alignment horizontal="center" vertical="center" wrapText="1"/>
    </xf>
    <xf numFmtId="0" fontId="69" fillId="0" borderId="46" xfId="5" applyFont="1" applyFill="1" applyBorder="1" applyAlignment="1">
      <alignment horizontal="justify" vertical="top" wrapText="1"/>
    </xf>
    <xf numFmtId="0" fontId="69" fillId="0" borderId="41" xfId="5" applyFont="1" applyFill="1" applyBorder="1" applyAlignment="1">
      <alignment horizontal="justify" vertical="top" wrapText="1"/>
    </xf>
    <xf numFmtId="0" fontId="69" fillId="0" borderId="47" xfId="5" applyFont="1" applyFill="1" applyBorder="1" applyAlignment="1">
      <alignment horizontal="justify" vertical="top" wrapText="1"/>
    </xf>
    <xf numFmtId="0" fontId="69" fillId="0" borderId="5" xfId="5" applyFont="1" applyFill="1" applyBorder="1" applyAlignment="1">
      <alignment horizontal="justify" vertical="top" wrapText="1"/>
    </xf>
    <xf numFmtId="10" fontId="36" fillId="0" borderId="1" xfId="3" applyNumberFormat="1" applyFont="1" applyFill="1" applyBorder="1" applyAlignment="1">
      <alignment horizontal="center" vertical="center" wrapText="1"/>
    </xf>
    <xf numFmtId="3" fontId="58" fillId="0" borderId="47" xfId="5" applyNumberFormat="1" applyFont="1" applyFill="1" applyBorder="1" applyAlignment="1">
      <alignment horizontal="justify" vertical="top" wrapText="1"/>
    </xf>
    <xf numFmtId="3" fontId="58" fillId="0" borderId="13" xfId="5" applyNumberFormat="1" applyFont="1" applyFill="1" applyBorder="1" applyAlignment="1">
      <alignment horizontal="justify" vertical="top" wrapText="1"/>
    </xf>
    <xf numFmtId="0" fontId="29" fillId="0" borderId="0" xfId="5" applyFont="1" applyFill="1" applyBorder="1" applyAlignment="1">
      <alignment horizontal="left" vertical="center" wrapText="1"/>
    </xf>
    <xf numFmtId="0" fontId="29" fillId="11" borderId="14" xfId="5" applyFont="1" applyFill="1" applyBorder="1" applyAlignment="1">
      <alignment horizontal="center" vertical="center" wrapText="1"/>
    </xf>
    <xf numFmtId="0" fontId="29" fillId="11" borderId="15" xfId="5" applyFont="1" applyFill="1" applyBorder="1" applyAlignment="1">
      <alignment horizontal="center" vertical="center" wrapText="1"/>
    </xf>
    <xf numFmtId="0" fontId="29" fillId="11" borderId="7" xfId="5" applyFont="1" applyFill="1" applyBorder="1" applyAlignment="1">
      <alignment horizontal="center" vertical="center" wrapText="1"/>
    </xf>
    <xf numFmtId="0" fontId="59" fillId="28" borderId="31" xfId="0" applyFont="1" applyFill="1" applyBorder="1" applyAlignment="1" applyProtection="1">
      <alignment horizontal="center" vertical="center" wrapText="1"/>
      <protection locked="0"/>
    </xf>
    <xf numFmtId="0" fontId="59" fillId="28" borderId="38" xfId="0" applyFont="1" applyFill="1" applyBorder="1" applyAlignment="1" applyProtection="1">
      <alignment horizontal="center" vertical="center" wrapText="1"/>
      <protection locked="0"/>
    </xf>
    <xf numFmtId="0" fontId="59" fillId="28" borderId="32" xfId="0" applyFont="1" applyFill="1" applyBorder="1" applyAlignment="1" applyProtection="1">
      <alignment horizontal="center" vertical="center" wrapText="1"/>
      <protection locked="0"/>
    </xf>
    <xf numFmtId="0" fontId="59" fillId="28" borderId="36" xfId="0" applyFont="1" applyFill="1" applyBorder="1" applyAlignment="1" applyProtection="1">
      <alignment horizontal="center" vertical="center" wrapText="1"/>
      <protection locked="0"/>
    </xf>
    <xf numFmtId="0" fontId="59" fillId="28" borderId="33" xfId="0" applyFont="1" applyFill="1" applyBorder="1" applyAlignment="1" applyProtection="1">
      <alignment horizontal="center" vertical="center" wrapText="1"/>
      <protection locked="0"/>
    </xf>
    <xf numFmtId="0" fontId="59" fillId="28" borderId="39" xfId="0" applyFont="1" applyFill="1" applyBorder="1" applyAlignment="1" applyProtection="1">
      <alignment horizontal="center" vertical="center" wrapText="1"/>
      <protection locked="0"/>
    </xf>
    <xf numFmtId="0" fontId="35" fillId="13" borderId="1" xfId="5" applyFont="1" applyFill="1" applyBorder="1" applyAlignment="1">
      <alignment horizontal="center" vertical="center" wrapText="1"/>
    </xf>
    <xf numFmtId="0" fontId="35" fillId="13" borderId="13" xfId="5" applyFont="1" applyFill="1" applyBorder="1" applyAlignment="1">
      <alignment horizontal="center" vertical="center" wrapText="1"/>
    </xf>
    <xf numFmtId="0" fontId="32" fillId="13" borderId="2" xfId="5" applyFont="1" applyFill="1" applyBorder="1" applyAlignment="1">
      <alignment horizontal="center" vertical="center" wrapText="1"/>
    </xf>
    <xf numFmtId="0" fontId="32" fillId="13" borderId="10" xfId="5" applyFont="1" applyFill="1" applyBorder="1" applyAlignment="1">
      <alignment horizontal="center" vertical="center" wrapText="1"/>
    </xf>
    <xf numFmtId="0" fontId="34" fillId="13" borderId="14" xfId="5" applyFont="1" applyFill="1" applyBorder="1" applyAlignment="1">
      <alignment horizontal="center" vertical="top" wrapText="1"/>
    </xf>
    <xf numFmtId="0" fontId="34" fillId="13" borderId="15" xfId="5" applyFont="1" applyFill="1" applyBorder="1" applyAlignment="1">
      <alignment horizontal="center" vertical="top" wrapText="1"/>
    </xf>
    <xf numFmtId="0" fontId="34" fillId="13" borderId="3" xfId="5" applyFont="1" applyFill="1" applyBorder="1" applyAlignment="1">
      <alignment horizontal="center" vertical="top" wrapText="1"/>
    </xf>
    <xf numFmtId="0" fontId="30" fillId="14" borderId="14" xfId="5" applyFont="1" applyFill="1" applyBorder="1" applyAlignment="1">
      <alignment horizontal="center" vertical="top" wrapText="1"/>
    </xf>
    <xf numFmtId="0" fontId="30" fillId="14" borderId="15" xfId="5" applyFont="1" applyFill="1" applyBorder="1" applyAlignment="1">
      <alignment horizontal="center" vertical="top" wrapText="1"/>
    </xf>
    <xf numFmtId="3" fontId="36" fillId="0" borderId="47" xfId="5" applyNumberFormat="1" applyFont="1" applyFill="1" applyBorder="1" applyAlignment="1">
      <alignment horizontal="center" vertical="center" wrapText="1"/>
    </xf>
    <xf numFmtId="0" fontId="30" fillId="12" borderId="2" xfId="5" applyFont="1" applyFill="1" applyBorder="1" applyAlignment="1">
      <alignment horizontal="center" vertical="center" wrapText="1"/>
    </xf>
    <xf numFmtId="0" fontId="30" fillId="12" borderId="3" xfId="5" applyFont="1" applyFill="1" applyBorder="1" applyAlignment="1">
      <alignment horizontal="center" vertical="center" wrapText="1"/>
    </xf>
    <xf numFmtId="0" fontId="30" fillId="12" borderId="4" xfId="5" applyFont="1" applyFill="1" applyBorder="1" applyAlignment="1">
      <alignment horizontal="center" vertical="center" wrapText="1"/>
    </xf>
    <xf numFmtId="0" fontId="30" fillId="12" borderId="10" xfId="5" applyFont="1" applyFill="1" applyBorder="1" applyAlignment="1">
      <alignment horizontal="center" vertical="center" wrapText="1"/>
    </xf>
    <xf numFmtId="0" fontId="30" fillId="12" borderId="11" xfId="5" applyFont="1" applyFill="1" applyBorder="1" applyAlignment="1">
      <alignment horizontal="center" vertical="center" wrapText="1"/>
    </xf>
    <xf numFmtId="0" fontId="30" fillId="12" borderId="8" xfId="5" applyFont="1" applyFill="1" applyBorder="1" applyAlignment="1">
      <alignment horizontal="center" vertical="center" wrapText="1"/>
    </xf>
    <xf numFmtId="3" fontId="56" fillId="0" borderId="77" xfId="5" applyNumberFormat="1" applyFont="1" applyFill="1" applyBorder="1" applyAlignment="1">
      <alignment horizontal="center" vertical="center" wrapText="1"/>
    </xf>
    <xf numFmtId="3" fontId="56" fillId="0" borderId="81" xfId="5" applyNumberFormat="1" applyFont="1" applyFill="1" applyBorder="1" applyAlignment="1">
      <alignment horizontal="center" vertical="center" wrapText="1"/>
    </xf>
    <xf numFmtId="3" fontId="56" fillId="0" borderId="68" xfId="5" applyNumberFormat="1" applyFont="1" applyFill="1" applyBorder="1" applyAlignment="1">
      <alignment horizontal="center" vertical="center" wrapText="1"/>
    </xf>
    <xf numFmtId="0" fontId="35" fillId="30" borderId="40" xfId="5" applyFont="1" applyFill="1" applyBorder="1" applyAlignment="1">
      <alignment horizontal="left" vertical="top" wrapText="1"/>
    </xf>
    <xf numFmtId="0" fontId="35" fillId="30" borderId="67" xfId="5" applyFont="1" applyFill="1" applyBorder="1" applyAlignment="1">
      <alignment horizontal="left" vertical="top" wrapText="1"/>
    </xf>
    <xf numFmtId="0" fontId="35" fillId="30" borderId="69" xfId="5" applyFont="1" applyFill="1" applyBorder="1" applyAlignment="1">
      <alignment horizontal="left" vertical="top" wrapText="1"/>
    </xf>
    <xf numFmtId="0" fontId="35" fillId="33" borderId="48" xfId="5" applyFont="1" applyFill="1" applyBorder="1" applyAlignment="1">
      <alignment horizontal="left" vertical="top" wrapText="1"/>
    </xf>
    <xf numFmtId="0" fontId="35" fillId="33" borderId="50" xfId="5" applyFont="1" applyFill="1" applyBorder="1" applyAlignment="1">
      <alignment horizontal="left" vertical="top" wrapText="1"/>
    </xf>
    <xf numFmtId="0" fontId="35" fillId="33" borderId="14" xfId="5" applyFont="1" applyFill="1" applyBorder="1" applyAlignment="1">
      <alignment horizontal="left" vertical="center" wrapText="1"/>
    </xf>
    <xf numFmtId="0" fontId="35" fillId="33" borderId="15" xfId="5" applyFont="1" applyFill="1" applyBorder="1" applyAlignment="1">
      <alignment horizontal="left" vertical="center" wrapText="1"/>
    </xf>
    <xf numFmtId="0" fontId="35" fillId="33" borderId="7" xfId="5" applyFont="1" applyFill="1" applyBorder="1" applyAlignment="1">
      <alignment horizontal="left" vertical="center" wrapText="1"/>
    </xf>
    <xf numFmtId="0" fontId="63" fillId="33" borderId="14" xfId="5" applyFont="1" applyFill="1" applyBorder="1" applyAlignment="1">
      <alignment horizontal="left" vertical="center" wrapText="1"/>
    </xf>
    <xf numFmtId="0" fontId="63" fillId="33" borderId="15" xfId="5" applyFont="1" applyFill="1" applyBorder="1" applyAlignment="1">
      <alignment horizontal="left" vertical="center" wrapText="1"/>
    </xf>
    <xf numFmtId="0" fontId="63" fillId="33" borderId="7" xfId="5" applyFont="1" applyFill="1" applyBorder="1" applyAlignment="1">
      <alignment horizontal="left" vertical="center" wrapText="1"/>
    </xf>
    <xf numFmtId="0" fontId="58" fillId="29" borderId="37" xfId="5" applyFont="1" applyFill="1" applyBorder="1" applyAlignment="1">
      <alignment horizontal="justify" vertical="top" wrapText="1"/>
    </xf>
    <xf numFmtId="0" fontId="58" fillId="29" borderId="30" xfId="5" applyFont="1" applyFill="1" applyBorder="1" applyAlignment="1">
      <alignment horizontal="justify" vertical="top" wrapText="1"/>
    </xf>
    <xf numFmtId="3" fontId="36" fillId="0" borderId="1" xfId="5" applyNumberFormat="1" applyFont="1" applyFill="1" applyBorder="1" applyAlignment="1">
      <alignment horizontal="center" vertical="center" wrapText="1"/>
    </xf>
    <xf numFmtId="0" fontId="63" fillId="30" borderId="14" xfId="5" applyFont="1" applyFill="1" applyBorder="1" applyAlignment="1">
      <alignment horizontal="left" vertical="top" wrapText="1"/>
    </xf>
    <xf numFmtId="0" fontId="63" fillId="30" borderId="7" xfId="5" applyFont="1" applyFill="1" applyBorder="1" applyAlignment="1">
      <alignment horizontal="left" vertical="top" wrapText="1"/>
    </xf>
    <xf numFmtId="0" fontId="63" fillId="33" borderId="14" xfId="5" applyFont="1" applyFill="1" applyBorder="1" applyAlignment="1">
      <alignment horizontal="left" vertical="top" wrapText="1"/>
    </xf>
    <xf numFmtId="0" fontId="63" fillId="33" borderId="7" xfId="5" applyFont="1" applyFill="1" applyBorder="1" applyAlignment="1">
      <alignment horizontal="left" vertical="top" wrapText="1"/>
    </xf>
    <xf numFmtId="0" fontId="56" fillId="29" borderId="14" xfId="5" applyFont="1" applyFill="1" applyBorder="1" applyAlignment="1">
      <alignment horizontal="left" vertical="top" wrapText="1"/>
    </xf>
    <xf numFmtId="0" fontId="56" fillId="29" borderId="15" xfId="5" applyFont="1" applyFill="1" applyBorder="1" applyAlignment="1">
      <alignment horizontal="left" vertical="top" wrapText="1"/>
    </xf>
    <xf numFmtId="0" fontId="56" fillId="29" borderId="7" xfId="5" applyFont="1" applyFill="1" applyBorder="1" applyAlignment="1">
      <alignment horizontal="left" vertical="top" wrapText="1"/>
    </xf>
    <xf numFmtId="0" fontId="64" fillId="0" borderId="47" xfId="5" applyFont="1" applyFill="1" applyBorder="1" applyAlignment="1">
      <alignment horizontal="center" vertical="center" wrapText="1"/>
    </xf>
    <xf numFmtId="0" fontId="64" fillId="0" borderId="5" xfId="5" applyFont="1" applyFill="1" applyBorder="1" applyAlignment="1">
      <alignment horizontal="center" vertical="center" wrapText="1"/>
    </xf>
    <xf numFmtId="0" fontId="64" fillId="0" borderId="51" xfId="5" applyFont="1" applyFill="1" applyBorder="1" applyAlignment="1">
      <alignment horizontal="center" vertical="center" wrapText="1"/>
    </xf>
    <xf numFmtId="172" fontId="36" fillId="0" borderId="47" xfId="3" applyNumberFormat="1" applyFont="1" applyFill="1" applyBorder="1" applyAlignment="1">
      <alignment horizontal="center" vertical="center" wrapText="1"/>
    </xf>
    <xf numFmtId="172" fontId="36" fillId="0" borderId="5" xfId="3" applyNumberFormat="1" applyFont="1" applyFill="1" applyBorder="1" applyAlignment="1">
      <alignment horizontal="center" vertical="center" wrapText="1"/>
    </xf>
    <xf numFmtId="172" fontId="36" fillId="0" borderId="51" xfId="3" applyNumberFormat="1" applyFont="1" applyFill="1" applyBorder="1" applyAlignment="1">
      <alignment horizontal="center" vertical="center" wrapText="1"/>
    </xf>
    <xf numFmtId="0" fontId="63" fillId="33" borderId="14" xfId="5" applyFont="1" applyFill="1" applyBorder="1" applyAlignment="1">
      <alignment vertical="top" wrapText="1"/>
    </xf>
    <xf numFmtId="0" fontId="63" fillId="33" borderId="7" xfId="5" applyFont="1" applyFill="1" applyBorder="1" applyAlignment="1">
      <alignment vertical="top" wrapText="1"/>
    </xf>
    <xf numFmtId="10" fontId="36" fillId="0" borderId="13" xfId="3" applyNumberFormat="1" applyFont="1" applyFill="1" applyBorder="1" applyAlignment="1">
      <alignment horizontal="center" vertical="center" wrapText="1"/>
    </xf>
    <xf numFmtId="166" fontId="36" fillId="0" borderId="13" xfId="4" applyFont="1" applyFill="1" applyBorder="1" applyAlignment="1">
      <alignment horizontal="center" vertical="center" wrapText="1"/>
    </xf>
    <xf numFmtId="0" fontId="69" fillId="29" borderId="47" xfId="5" applyFont="1" applyFill="1" applyBorder="1" applyAlignment="1">
      <alignment horizontal="center" vertical="center" wrapText="1"/>
    </xf>
    <xf numFmtId="0" fontId="69" fillId="29" borderId="5" xfId="5" applyFont="1" applyFill="1" applyBorder="1" applyAlignment="1">
      <alignment horizontal="center" vertical="center" wrapText="1"/>
    </xf>
    <xf numFmtId="0" fontId="69" fillId="29" borderId="51" xfId="5" applyFont="1" applyFill="1" applyBorder="1" applyAlignment="1">
      <alignment horizontal="center" vertical="center" wrapText="1"/>
    </xf>
    <xf numFmtId="9" fontId="36" fillId="0" borderId="47" xfId="3" applyFont="1" applyFill="1" applyBorder="1" applyAlignment="1">
      <alignment horizontal="center" vertical="center" wrapText="1"/>
    </xf>
    <xf numFmtId="3" fontId="36" fillId="31" borderId="5" xfId="5" applyNumberFormat="1" applyFont="1" applyFill="1" applyBorder="1" applyAlignment="1">
      <alignment horizontal="center" vertical="center" wrapText="1"/>
    </xf>
    <xf numFmtId="3" fontId="36" fillId="31" borderId="51" xfId="5" applyNumberFormat="1" applyFont="1" applyFill="1" applyBorder="1" applyAlignment="1">
      <alignment horizontal="center" vertical="center" wrapText="1"/>
    </xf>
    <xf numFmtId="9" fontId="36" fillId="0" borderId="6" xfId="3" applyFont="1" applyFill="1" applyBorder="1" applyAlignment="1">
      <alignment horizontal="center" vertical="center" wrapText="1"/>
    </xf>
    <xf numFmtId="9" fontId="36" fillId="0" borderId="86" xfId="3" applyFont="1" applyFill="1" applyBorder="1" applyAlignment="1">
      <alignment horizontal="center" vertical="center" wrapText="1"/>
    </xf>
    <xf numFmtId="0" fontId="38" fillId="11" borderId="11" xfId="5" applyFont="1" applyFill="1" applyBorder="1" applyAlignment="1">
      <alignment horizontal="center" vertical="center"/>
    </xf>
    <xf numFmtId="0" fontId="38" fillId="13" borderId="2" xfId="5" applyFont="1" applyFill="1" applyBorder="1" applyAlignment="1">
      <alignment horizontal="center" vertical="center" wrapText="1"/>
    </xf>
    <xf numFmtId="0" fontId="38" fillId="13" borderId="52" xfId="5" applyFont="1" applyFill="1" applyBorder="1" applyAlignment="1">
      <alignment horizontal="center" vertical="center" wrapText="1"/>
    </xf>
    <xf numFmtId="0" fontId="38" fillId="13" borderId="14" xfId="5" applyFont="1" applyFill="1" applyBorder="1" applyAlignment="1">
      <alignment horizontal="center" vertical="center" wrapText="1"/>
    </xf>
    <xf numFmtId="0" fontId="38" fillId="13" borderId="7" xfId="5" applyFont="1" applyFill="1" applyBorder="1" applyAlignment="1">
      <alignment horizontal="center" vertical="center" wrapText="1"/>
    </xf>
    <xf numFmtId="49" fontId="80" fillId="0" borderId="57" xfId="5" applyNumberFormat="1" applyFont="1" applyBorder="1" applyAlignment="1">
      <alignment horizontal="center" vertical="center" wrapText="1"/>
    </xf>
    <xf numFmtId="49" fontId="80" fillId="0" borderId="55" xfId="5" applyNumberFormat="1" applyFont="1" applyBorder="1" applyAlignment="1">
      <alignment horizontal="center" vertical="center" wrapText="1"/>
    </xf>
    <xf numFmtId="49" fontId="80" fillId="0" borderId="58" xfId="5" applyNumberFormat="1" applyFont="1" applyBorder="1" applyAlignment="1">
      <alignment horizontal="center" vertical="center" wrapText="1"/>
    </xf>
    <xf numFmtId="49" fontId="80" fillId="0" borderId="58" xfId="5" applyNumberFormat="1" applyFont="1" applyBorder="1" applyAlignment="1">
      <alignment horizontal="center" vertical="center"/>
    </xf>
    <xf numFmtId="0" fontId="80" fillId="0" borderId="58" xfId="5" applyFont="1" applyBorder="1" applyAlignment="1">
      <alignment horizontal="center" vertical="center" wrapText="1"/>
    </xf>
    <xf numFmtId="0" fontId="69" fillId="11" borderId="14" xfId="5" applyFont="1" applyFill="1" applyBorder="1" applyAlignment="1">
      <alignment horizontal="center"/>
    </xf>
    <xf numFmtId="0" fontId="69" fillId="11" borderId="15" xfId="5" applyFont="1" applyFill="1" applyBorder="1" applyAlignment="1">
      <alignment horizontal="center"/>
    </xf>
    <xf numFmtId="0" fontId="27" fillId="11" borderId="15" xfId="5" applyFont="1" applyFill="1" applyBorder="1" applyAlignment="1">
      <alignment horizontal="center"/>
    </xf>
    <xf numFmtId="0" fontId="69" fillId="11" borderId="7" xfId="5" applyFont="1" applyFill="1" applyBorder="1" applyAlignment="1">
      <alignment horizontal="center"/>
    </xf>
    <xf numFmtId="0" fontId="78" fillId="0" borderId="2" xfId="5" applyFont="1" applyBorder="1" applyAlignment="1" applyProtection="1">
      <alignment horizontal="center"/>
    </xf>
    <xf numFmtId="0" fontId="78" fillId="0" borderId="3" xfId="5" applyFont="1" applyBorder="1" applyAlignment="1" applyProtection="1">
      <alignment horizontal="center"/>
    </xf>
    <xf numFmtId="0" fontId="69" fillId="0" borderId="3" xfId="5" applyFont="1" applyBorder="1" applyAlignment="1" applyProtection="1">
      <alignment horizontal="center"/>
    </xf>
    <xf numFmtId="0" fontId="78" fillId="0" borderId="4" xfId="5" applyFont="1" applyBorder="1" applyAlignment="1" applyProtection="1">
      <alignment horizontal="center"/>
    </xf>
    <xf numFmtId="0" fontId="78" fillId="0" borderId="9" xfId="5" applyFont="1" applyBorder="1" applyAlignment="1" applyProtection="1">
      <alignment horizontal="center"/>
    </xf>
    <xf numFmtId="0" fontId="78" fillId="0" borderId="0" xfId="5" applyFont="1" applyBorder="1" applyAlignment="1" applyProtection="1">
      <alignment horizontal="center"/>
    </xf>
    <xf numFmtId="0" fontId="69" fillId="0" borderId="0" xfId="5" applyFont="1" applyBorder="1" applyAlignment="1" applyProtection="1">
      <alignment horizontal="center"/>
    </xf>
    <xf numFmtId="0" fontId="78" fillId="0" borderId="6" xfId="5" applyFont="1" applyBorder="1" applyAlignment="1" applyProtection="1">
      <alignment horizontal="center"/>
    </xf>
    <xf numFmtId="0" fontId="78" fillId="0" borderId="10" xfId="5" applyFont="1" applyBorder="1" applyAlignment="1" applyProtection="1">
      <alignment horizontal="center"/>
    </xf>
    <xf numFmtId="0" fontId="78" fillId="0" borderId="11" xfId="5" applyFont="1" applyBorder="1" applyAlignment="1" applyProtection="1">
      <alignment horizontal="center"/>
    </xf>
    <xf numFmtId="0" fontId="69" fillId="0" borderId="11" xfId="5" applyFont="1" applyBorder="1" applyAlignment="1" applyProtection="1">
      <alignment horizontal="center"/>
    </xf>
    <xf numFmtId="0" fontId="78" fillId="0" borderId="8" xfId="5" applyFont="1" applyBorder="1" applyAlignment="1" applyProtection="1">
      <alignment horizontal="center"/>
    </xf>
    <xf numFmtId="0" fontId="79" fillId="0" borderId="53" xfId="0" applyFont="1" applyBorder="1" applyAlignment="1">
      <alignment horizontal="center" vertical="center" wrapText="1"/>
    </xf>
    <xf numFmtId="0" fontId="79" fillId="0" borderId="53" xfId="0" applyFont="1" applyBorder="1" applyAlignment="1">
      <alignment horizontal="center" vertical="center"/>
    </xf>
    <xf numFmtId="0" fontId="79" fillId="0" borderId="54" xfId="0" applyFont="1" applyBorder="1" applyAlignment="1">
      <alignment horizontal="center" vertical="center"/>
    </xf>
    <xf numFmtId="164" fontId="80" fillId="0" borderId="55" xfId="7" applyFont="1" applyBorder="1" applyAlignment="1">
      <alignment horizontal="center" vertical="center" wrapText="1"/>
    </xf>
    <xf numFmtId="164" fontId="80" fillId="0" borderId="58" xfId="7" applyFont="1" applyBorder="1" applyAlignment="1">
      <alignment horizontal="center" vertical="center" wrapText="1"/>
    </xf>
    <xf numFmtId="164" fontId="81" fillId="0" borderId="55" xfId="7" applyFont="1" applyBorder="1" applyAlignment="1">
      <alignment horizontal="center" vertical="center" wrapText="1"/>
    </xf>
    <xf numFmtId="164" fontId="80" fillId="0" borderId="56" xfId="7" applyFont="1" applyBorder="1" applyAlignment="1">
      <alignment horizontal="center" vertical="center" wrapText="1"/>
    </xf>
    <xf numFmtId="164" fontId="80" fillId="0" borderId="53" xfId="7" applyFont="1" applyBorder="1" applyAlignment="1">
      <alignment horizontal="center" vertical="center" wrapText="1"/>
    </xf>
    <xf numFmtId="164" fontId="80" fillId="0" borderId="54" xfId="7" applyFont="1" applyBorder="1" applyAlignment="1">
      <alignment horizontal="center" vertical="center" wrapText="1"/>
    </xf>
    <xf numFmtId="164" fontId="80" fillId="9" borderId="57" xfId="7" applyFont="1" applyFill="1" applyBorder="1" applyAlignment="1">
      <alignment horizontal="center" vertical="center" wrapText="1"/>
    </xf>
    <xf numFmtId="164" fontId="80" fillId="9" borderId="55" xfId="7" applyFont="1" applyFill="1" applyBorder="1" applyAlignment="1">
      <alignment horizontal="center" vertical="center" wrapText="1"/>
    </xf>
    <xf numFmtId="0" fontId="32" fillId="11" borderId="11" xfId="5" applyFont="1" applyFill="1" applyBorder="1" applyAlignment="1">
      <alignment horizontal="center" vertical="center"/>
    </xf>
    <xf numFmtId="0" fontId="32" fillId="13" borderId="4" xfId="5" applyFont="1" applyFill="1" applyBorder="1" applyAlignment="1">
      <alignment horizontal="center" vertical="center" wrapText="1"/>
    </xf>
    <xf numFmtId="0" fontId="32" fillId="13" borderId="14" xfId="5" applyFont="1" applyFill="1" applyBorder="1" applyAlignment="1">
      <alignment horizontal="center" vertical="center" wrapText="1"/>
    </xf>
    <xf numFmtId="0" fontId="32" fillId="13" borderId="7" xfId="5" applyFont="1" applyFill="1" applyBorder="1" applyAlignment="1">
      <alignment horizontal="center" vertical="center" wrapText="1"/>
    </xf>
    <xf numFmtId="49" fontId="43" fillId="0" borderId="61" xfId="0" quotePrefix="1" applyNumberFormat="1" applyFont="1" applyBorder="1" applyAlignment="1">
      <alignment horizontal="center" vertical="center" wrapText="1"/>
    </xf>
    <xf numFmtId="0" fontId="44" fillId="0" borderId="62" xfId="0" applyFont="1" applyBorder="1"/>
    <xf numFmtId="0" fontId="44" fillId="0" borderId="63" xfId="0" applyFont="1" applyBorder="1"/>
    <xf numFmtId="49" fontId="43" fillId="23" borderId="64" xfId="0" quotePrefix="1" applyNumberFormat="1" applyFont="1" applyFill="1" applyBorder="1" applyAlignment="1">
      <alignment horizontal="center" vertical="center" wrapText="1"/>
    </xf>
    <xf numFmtId="49" fontId="43" fillId="23" borderId="66" xfId="0" quotePrefix="1" applyNumberFormat="1" applyFont="1" applyFill="1" applyBorder="1" applyAlignment="1">
      <alignment horizontal="center" vertical="center" wrapText="1"/>
    </xf>
    <xf numFmtId="49" fontId="43" fillId="23" borderId="64" xfId="0" applyNumberFormat="1" applyFont="1" applyFill="1" applyBorder="1" applyAlignment="1">
      <alignment horizontal="center" vertical="center" wrapText="1"/>
    </xf>
    <xf numFmtId="49" fontId="43" fillId="23" borderId="66" xfId="0" applyNumberFormat="1" applyFont="1" applyFill="1" applyBorder="1" applyAlignment="1">
      <alignment horizontal="center" vertical="center" wrapText="1"/>
    </xf>
    <xf numFmtId="0" fontId="32" fillId="13" borderId="2" xfId="5" quotePrefix="1" applyFont="1" applyFill="1" applyBorder="1" applyAlignment="1">
      <alignment horizontal="center" vertical="center" wrapText="1"/>
    </xf>
    <xf numFmtId="0" fontId="29" fillId="11" borderId="14" xfId="0" applyFont="1" applyFill="1" applyBorder="1" applyAlignment="1">
      <alignment horizontal="center" vertical="center" wrapText="1"/>
    </xf>
    <xf numFmtId="0" fontId="29" fillId="11" borderId="15" xfId="0" applyFont="1" applyFill="1" applyBorder="1" applyAlignment="1">
      <alignment horizontal="center" vertical="center" wrapText="1"/>
    </xf>
    <xf numFmtId="0" fontId="29" fillId="11" borderId="7" xfId="0" applyFont="1" applyFill="1" applyBorder="1" applyAlignment="1">
      <alignment horizontal="center" vertical="center" wrapText="1"/>
    </xf>
    <xf numFmtId="0" fontId="30" fillId="12" borderId="14" xfId="0" applyFont="1" applyFill="1" applyBorder="1" applyAlignment="1">
      <alignment horizontal="left" vertical="center" wrapText="1"/>
    </xf>
    <xf numFmtId="0" fontId="30" fillId="12" borderId="15" xfId="0" applyFont="1" applyFill="1" applyBorder="1" applyAlignment="1">
      <alignment horizontal="left" vertical="center" wrapText="1"/>
    </xf>
    <xf numFmtId="0" fontId="30" fillId="12" borderId="7" xfId="0" applyFont="1" applyFill="1" applyBorder="1" applyAlignment="1">
      <alignment horizontal="left" vertical="center" wrapText="1"/>
    </xf>
    <xf numFmtId="0" fontId="30" fillId="12" borderId="14" xfId="5" applyFont="1" applyFill="1" applyBorder="1" applyAlignment="1">
      <alignment horizontal="left" vertical="center" wrapText="1"/>
    </xf>
    <xf numFmtId="0" fontId="30" fillId="12" borderId="15" xfId="5" applyFont="1" applyFill="1" applyBorder="1" applyAlignment="1">
      <alignment horizontal="left" vertical="center" wrapText="1"/>
    </xf>
    <xf numFmtId="0" fontId="30" fillId="12" borderId="14" xfId="5" applyFont="1" applyFill="1" applyBorder="1" applyAlignment="1">
      <alignment horizontal="center" vertical="center" wrapText="1"/>
    </xf>
    <xf numFmtId="0" fontId="30" fillId="12" borderId="15" xfId="5" applyFont="1" applyFill="1" applyBorder="1" applyAlignment="1">
      <alignment horizontal="center" vertical="center" wrapText="1"/>
    </xf>
    <xf numFmtId="0" fontId="30" fillId="12" borderId="7" xfId="5" applyFont="1" applyFill="1" applyBorder="1" applyAlignment="1">
      <alignment horizontal="center" vertical="center" wrapText="1"/>
    </xf>
    <xf numFmtId="0" fontId="4" fillId="0" borderId="0" xfId="0" applyFont="1" applyBorder="1" applyAlignment="1" applyProtection="1">
      <alignment horizontal="right" vertical="top" wrapText="1"/>
    </xf>
    <xf numFmtId="0" fontId="0" fillId="0" borderId="27" xfId="0" applyFill="1" applyBorder="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14" fillId="3" borderId="18" xfId="0" applyFont="1" applyFill="1" applyBorder="1" applyAlignment="1" applyProtection="1">
      <alignment horizontal="left" vertical="top" wrapText="1"/>
      <protection locked="0"/>
    </xf>
    <xf numFmtId="0" fontId="14" fillId="3" borderId="19" xfId="0" applyFont="1" applyFill="1" applyBorder="1" applyAlignment="1" applyProtection="1">
      <alignment horizontal="left" vertical="top" wrapText="1"/>
      <protection locked="0"/>
    </xf>
    <xf numFmtId="0" fontId="14" fillId="3" borderId="20" xfId="0" applyFont="1" applyFill="1" applyBorder="1" applyAlignment="1" applyProtection="1">
      <alignment horizontal="left" vertical="top" wrapText="1"/>
      <protection locked="0"/>
    </xf>
    <xf numFmtId="0" fontId="0" fillId="0" borderId="27" xfId="0" applyFill="1" applyBorder="1" applyAlignment="1" applyProtection="1">
      <alignment horizontal="left" vertical="top"/>
      <protection hidden="1"/>
    </xf>
    <xf numFmtId="0" fontId="0" fillId="0" borderId="0" xfId="0" applyFill="1" applyBorder="1" applyAlignment="1" applyProtection="1">
      <alignment horizontal="left" vertical="top"/>
      <protection hidden="1"/>
    </xf>
    <xf numFmtId="0" fontId="0" fillId="0" borderId="9" xfId="0" applyBorder="1" applyAlignment="1" applyProtection="1">
      <alignment vertical="top" wrapText="1"/>
    </xf>
    <xf numFmtId="0" fontId="0" fillId="0" borderId="0" xfId="0" applyBorder="1" applyAlignment="1" applyProtection="1">
      <alignment vertical="top" wrapText="1"/>
    </xf>
    <xf numFmtId="0" fontId="0" fillId="0" borderId="6" xfId="0" applyBorder="1" applyAlignment="1" applyProtection="1">
      <alignment vertical="top" wrapText="1"/>
    </xf>
    <xf numFmtId="0" fontId="4" fillId="0" borderId="9" xfId="0" applyFont="1" applyBorder="1" applyAlignment="1" applyProtection="1">
      <alignment vertical="top" wrapText="1"/>
    </xf>
    <xf numFmtId="0" fontId="4" fillId="0" borderId="0" xfId="0" applyFont="1" applyBorder="1" applyAlignment="1" applyProtection="1">
      <alignment vertical="top" wrapText="1"/>
    </xf>
    <xf numFmtId="0" fontId="4" fillId="0" borderId="6" xfId="0" applyFont="1" applyBorder="1" applyAlignment="1" applyProtection="1">
      <alignment vertical="top" wrapText="1"/>
    </xf>
    <xf numFmtId="0" fontId="3" fillId="0" borderId="10" xfId="0" applyFont="1" applyBorder="1" applyAlignment="1" applyProtection="1">
      <alignment vertical="top" wrapText="1"/>
    </xf>
    <xf numFmtId="0" fontId="3" fillId="0" borderId="11" xfId="0" applyFont="1" applyBorder="1" applyAlignment="1" applyProtection="1">
      <alignment vertical="top" wrapText="1"/>
    </xf>
    <xf numFmtId="0" fontId="3" fillId="0" borderId="8" xfId="0" applyFont="1" applyBorder="1" applyAlignment="1" applyProtection="1">
      <alignment vertical="top" wrapText="1"/>
    </xf>
    <xf numFmtId="0" fontId="3" fillId="0" borderId="2" xfId="0" applyFont="1" applyBorder="1" applyAlignment="1" applyProtection="1">
      <alignment vertical="top" wrapText="1"/>
    </xf>
    <xf numFmtId="0" fontId="3" fillId="0" borderId="3" xfId="0" applyFont="1" applyBorder="1" applyAlignment="1" applyProtection="1">
      <alignment vertical="top" wrapText="1"/>
    </xf>
    <xf numFmtId="0" fontId="3" fillId="0" borderId="4" xfId="0" applyFont="1" applyBorder="1" applyAlignment="1" applyProtection="1">
      <alignment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3" fillId="0" borderId="9" xfId="0" applyFont="1" applyBorder="1" applyAlignment="1" applyProtection="1">
      <alignment vertical="top" wrapText="1"/>
    </xf>
    <xf numFmtId="0" fontId="3" fillId="0" borderId="0" xfId="0" applyFont="1" applyBorder="1" applyAlignment="1" applyProtection="1">
      <alignment vertical="top" wrapText="1"/>
    </xf>
    <xf numFmtId="0" fontId="3" fillId="0" borderId="6" xfId="0" applyFont="1" applyBorder="1" applyAlignment="1" applyProtection="1">
      <alignment vertical="top" wrapText="1"/>
    </xf>
    <xf numFmtId="0" fontId="6" fillId="0" borderId="10" xfId="0" applyFont="1" applyBorder="1" applyAlignment="1" applyProtection="1">
      <alignment vertical="top" wrapText="1"/>
    </xf>
    <xf numFmtId="0" fontId="6" fillId="0" borderId="11" xfId="0" applyFont="1" applyBorder="1" applyAlignment="1" applyProtection="1">
      <alignment vertical="top" wrapText="1"/>
    </xf>
    <xf numFmtId="0" fontId="6" fillId="0" borderId="8" xfId="0" applyFont="1" applyBorder="1" applyAlignment="1" applyProtection="1">
      <alignment vertical="top" wrapText="1"/>
    </xf>
    <xf numFmtId="0" fontId="4" fillId="0" borderId="1" xfId="0" applyFont="1" applyBorder="1" applyAlignment="1" applyProtection="1">
      <alignment vertical="top" wrapText="1"/>
    </xf>
    <xf numFmtId="0" fontId="4" fillId="0" borderId="5" xfId="0" applyFont="1" applyBorder="1" applyAlignment="1" applyProtection="1">
      <alignment vertical="top" wrapText="1"/>
    </xf>
    <xf numFmtId="0" fontId="4" fillId="0" borderId="13" xfId="0" applyFont="1" applyBorder="1" applyAlignment="1" applyProtection="1">
      <alignment vertical="top" wrapText="1"/>
    </xf>
    <xf numFmtId="0" fontId="4" fillId="0" borderId="14" xfId="0" applyFont="1" applyBorder="1" applyAlignment="1" applyProtection="1">
      <alignment vertical="top" wrapText="1"/>
    </xf>
    <xf numFmtId="0" fontId="4" fillId="0" borderId="15" xfId="0" applyFont="1" applyBorder="1" applyAlignment="1" applyProtection="1">
      <alignment vertical="top" wrapText="1"/>
    </xf>
    <xf numFmtId="0" fontId="4" fillId="0" borderId="7" xfId="0" applyFont="1" applyBorder="1" applyAlignment="1" applyProtection="1">
      <alignment vertical="top" wrapText="1"/>
    </xf>
    <xf numFmtId="0" fontId="4" fillId="0" borderId="10" xfId="0" applyFont="1" applyBorder="1" applyAlignment="1" applyProtection="1">
      <alignment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3" fillId="3" borderId="16" xfId="0" applyFont="1" applyFill="1" applyBorder="1" applyAlignment="1" applyProtection="1">
      <alignment horizontal="center" vertical="top" wrapText="1"/>
      <protection locked="0"/>
    </xf>
    <xf numFmtId="9" fontId="4" fillId="4" borderId="14" xfId="0" applyNumberFormat="1" applyFont="1" applyFill="1" applyBorder="1" applyAlignment="1" applyProtection="1">
      <alignment horizontal="right" vertical="top"/>
    </xf>
    <xf numFmtId="9" fontId="4" fillId="4" borderId="7" xfId="0" applyNumberFormat="1" applyFont="1" applyFill="1" applyBorder="1" applyAlignment="1" applyProtection="1">
      <alignment horizontal="right" vertical="top"/>
    </xf>
    <xf numFmtId="9" fontId="3" fillId="0" borderId="2" xfId="0" applyNumberFormat="1" applyFont="1" applyFill="1" applyBorder="1" applyAlignment="1" applyProtection="1">
      <alignment vertical="top" wrapText="1"/>
    </xf>
    <xf numFmtId="9" fontId="3" fillId="0" borderId="3" xfId="0" applyNumberFormat="1" applyFont="1" applyFill="1" applyBorder="1" applyAlignment="1" applyProtection="1">
      <alignment vertical="top" wrapText="1"/>
    </xf>
    <xf numFmtId="9" fontId="3" fillId="0" borderId="4" xfId="0" applyNumberFormat="1" applyFont="1" applyFill="1" applyBorder="1" applyAlignment="1" applyProtection="1">
      <alignment vertical="top" wrapText="1"/>
    </xf>
    <xf numFmtId="0" fontId="4" fillId="0" borderId="1"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13" xfId="0" applyFont="1" applyBorder="1" applyAlignment="1" applyProtection="1">
      <alignment horizontal="left" vertical="top" wrapText="1"/>
    </xf>
    <xf numFmtId="0" fontId="9" fillId="0" borderId="9" xfId="0" applyFont="1" applyBorder="1" applyAlignment="1" applyProtection="1">
      <alignment vertical="top" wrapText="1"/>
    </xf>
    <xf numFmtId="0" fontId="9" fillId="0" borderId="0" xfId="0" applyFont="1" applyBorder="1" applyAlignment="1" applyProtection="1">
      <alignment vertical="top" wrapText="1"/>
    </xf>
    <xf numFmtId="0" fontId="9" fillId="0" borderId="6" xfId="0" applyFont="1" applyBorder="1" applyAlignment="1" applyProtection="1">
      <alignment vertical="top" wrapText="1"/>
    </xf>
    <xf numFmtId="0" fontId="0" fillId="0" borderId="0" xfId="0" applyAlignment="1" applyProtection="1">
      <alignment vertical="top" wrapText="1"/>
    </xf>
    <xf numFmtId="0" fontId="4" fillId="0" borderId="0" xfId="0" applyFont="1" applyAlignment="1" applyProtection="1">
      <alignment vertical="top" wrapText="1"/>
    </xf>
    <xf numFmtId="0" fontId="3" fillId="3" borderId="18" xfId="0" applyFont="1" applyFill="1" applyBorder="1" applyAlignment="1" applyProtection="1">
      <alignment horizontal="left" vertical="top" wrapText="1"/>
      <protection locked="0"/>
    </xf>
    <xf numFmtId="0" fontId="3" fillId="3" borderId="19" xfId="0" applyFont="1" applyFill="1" applyBorder="1" applyAlignment="1" applyProtection="1">
      <alignment horizontal="left" vertical="top" wrapText="1"/>
      <protection locked="0"/>
    </xf>
    <xf numFmtId="0" fontId="3" fillId="3" borderId="20" xfId="0" applyFont="1" applyFill="1" applyBorder="1" applyAlignment="1" applyProtection="1">
      <alignment horizontal="left" vertical="top" wrapText="1"/>
      <protection locked="0"/>
    </xf>
    <xf numFmtId="0" fontId="3" fillId="0" borderId="0" xfId="0" applyFont="1" applyAlignment="1" applyProtection="1">
      <alignment vertical="top" wrapText="1"/>
    </xf>
    <xf numFmtId="0" fontId="3" fillId="3" borderId="18" xfId="0" applyFont="1" applyFill="1" applyBorder="1" applyAlignment="1" applyProtection="1">
      <alignment horizontal="center" vertical="top" wrapText="1"/>
      <protection locked="0"/>
    </xf>
    <xf numFmtId="0" fontId="3" fillId="3" borderId="19" xfId="0" applyFont="1" applyFill="1" applyBorder="1" applyAlignment="1" applyProtection="1">
      <alignment horizontal="center" vertical="top" wrapText="1"/>
      <protection locked="0"/>
    </xf>
    <xf numFmtId="0" fontId="3" fillId="3" borderId="20" xfId="0" applyFont="1" applyFill="1" applyBorder="1" applyAlignment="1" applyProtection="1">
      <alignment horizontal="center" vertical="top" wrapText="1"/>
      <protection locked="0"/>
    </xf>
    <xf numFmtId="0" fontId="3" fillId="3" borderId="21" xfId="0" applyFont="1" applyFill="1" applyBorder="1" applyAlignment="1" applyProtection="1">
      <alignment horizontal="center" vertical="top" wrapText="1"/>
      <protection locked="0"/>
    </xf>
    <xf numFmtId="0" fontId="3" fillId="3" borderId="22" xfId="0" applyFont="1" applyFill="1" applyBorder="1" applyAlignment="1" applyProtection="1">
      <alignment horizontal="center" vertical="top" wrapText="1"/>
      <protection locked="0"/>
    </xf>
    <xf numFmtId="0" fontId="3" fillId="3" borderId="23" xfId="0" applyFont="1" applyFill="1" applyBorder="1" applyAlignment="1" applyProtection="1">
      <alignment horizontal="center" vertical="top" wrapText="1"/>
      <protection locked="0"/>
    </xf>
    <xf numFmtId="0" fontId="3" fillId="3" borderId="24" xfId="0" applyFont="1" applyFill="1" applyBorder="1" applyAlignment="1" applyProtection="1">
      <alignment horizontal="center" vertical="top" wrapText="1"/>
      <protection locked="0"/>
    </xf>
    <xf numFmtId="0" fontId="3" fillId="3" borderId="25" xfId="0" applyFont="1" applyFill="1" applyBorder="1" applyAlignment="1" applyProtection="1">
      <alignment horizontal="center" vertical="top" wrapText="1"/>
      <protection locked="0"/>
    </xf>
    <xf numFmtId="0" fontId="3" fillId="3" borderId="26" xfId="0" applyFont="1" applyFill="1" applyBorder="1" applyAlignment="1" applyProtection="1">
      <alignment horizontal="center" vertical="top" wrapText="1"/>
      <protection locked="0"/>
    </xf>
    <xf numFmtId="0" fontId="3" fillId="3" borderId="9" xfId="0" applyFont="1" applyFill="1" applyBorder="1" applyAlignment="1" applyProtection="1">
      <alignment horizontal="center" vertical="top" wrapText="1"/>
      <protection locked="0"/>
    </xf>
    <xf numFmtId="0" fontId="3" fillId="3" borderId="0" xfId="0" applyFont="1" applyFill="1" applyBorder="1" applyAlignment="1" applyProtection="1">
      <alignment horizontal="center" vertical="top" wrapText="1"/>
      <protection locked="0"/>
    </xf>
    <xf numFmtId="17" fontId="4" fillId="0" borderId="14" xfId="0" applyNumberFormat="1" applyFont="1" applyBorder="1" applyAlignment="1" applyProtection="1">
      <alignment vertical="top" wrapText="1"/>
    </xf>
    <xf numFmtId="17" fontId="4" fillId="0" borderId="15" xfId="0" applyNumberFormat="1" applyFont="1" applyBorder="1" applyAlignment="1" applyProtection="1">
      <alignment vertical="top" wrapText="1"/>
    </xf>
    <xf numFmtId="17" fontId="4" fillId="0" borderId="7" xfId="0" applyNumberFormat="1" applyFont="1" applyBorder="1" applyAlignment="1" applyProtection="1">
      <alignment vertical="top" wrapText="1"/>
    </xf>
    <xf numFmtId="0" fontId="3" fillId="0" borderId="14" xfId="0" applyFont="1" applyBorder="1" applyAlignment="1" applyProtection="1">
      <alignment vertical="top" wrapText="1"/>
    </xf>
    <xf numFmtId="0" fontId="3" fillId="0" borderId="7" xfId="0" applyFont="1" applyBorder="1" applyAlignment="1" applyProtection="1">
      <alignment vertical="top" wrapText="1"/>
    </xf>
    <xf numFmtId="0" fontId="4" fillId="5" borderId="14" xfId="0" applyFont="1" applyFill="1" applyBorder="1" applyAlignment="1" applyProtection="1">
      <alignment vertical="top" wrapText="1"/>
      <protection locked="0"/>
    </xf>
    <xf numFmtId="0" fontId="4" fillId="5" borderId="7" xfId="0" applyFont="1" applyFill="1" applyBorder="1" applyAlignment="1" applyProtection="1">
      <alignment vertical="top" wrapText="1"/>
      <protection locked="0"/>
    </xf>
    <xf numFmtId="0" fontId="4" fillId="3" borderId="14" xfId="0" applyFont="1" applyFill="1" applyBorder="1" applyAlignment="1" applyProtection="1">
      <alignment vertical="top"/>
      <protection locked="0"/>
    </xf>
    <xf numFmtId="0" fontId="4" fillId="3" borderId="7" xfId="0" applyFont="1" applyFill="1" applyBorder="1" applyAlignment="1" applyProtection="1">
      <alignment vertical="top"/>
      <protection locked="0"/>
    </xf>
    <xf numFmtId="0" fontId="4" fillId="0" borderId="1" xfId="0" applyFont="1" applyBorder="1" applyAlignment="1">
      <alignment vertical="top" wrapText="1"/>
    </xf>
    <xf numFmtId="0" fontId="4" fillId="0" borderId="5" xfId="0" applyFont="1" applyBorder="1" applyAlignment="1">
      <alignment vertical="top" wrapText="1"/>
    </xf>
    <xf numFmtId="0" fontId="4" fillId="0" borderId="13"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3" fillId="0" borderId="9"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8"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7" xfId="0" applyFont="1" applyBorder="1" applyAlignment="1">
      <alignment vertical="top" wrapText="1"/>
    </xf>
    <xf numFmtId="0" fontId="4" fillId="0" borderId="29"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vertical="top" wrapText="1"/>
    </xf>
    <xf numFmtId="0" fontId="4" fillId="0" borderId="1"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4" fillId="0" borderId="29" xfId="0" applyFont="1" applyBorder="1" applyAlignment="1" applyProtection="1">
      <alignment horizontal="left" vertical="top" wrapText="1"/>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4" fillId="0" borderId="1" xfId="0" applyFont="1" applyBorder="1" applyAlignment="1" applyProtection="1">
      <alignment horizontal="center" vertical="top"/>
    </xf>
    <xf numFmtId="0" fontId="4" fillId="0" borderId="13" xfId="0" applyFont="1" applyBorder="1" applyAlignment="1" applyProtection="1">
      <alignment horizontal="center" vertical="top"/>
    </xf>
    <xf numFmtId="0" fontId="26" fillId="0" borderId="9" xfId="0" applyFont="1" applyBorder="1" applyAlignment="1" applyProtection="1">
      <alignment vertical="top" wrapText="1"/>
    </xf>
    <xf numFmtId="0" fontId="26" fillId="0" borderId="0" xfId="0" applyFont="1" applyAlignment="1" applyProtection="1">
      <alignment vertical="top" wrapText="1"/>
    </xf>
    <xf numFmtId="0" fontId="26" fillId="0" borderId="6" xfId="0" applyFont="1" applyBorder="1" applyAlignment="1" applyProtection="1">
      <alignment vertical="top" wrapText="1"/>
    </xf>
    <xf numFmtId="0" fontId="4" fillId="0" borderId="1"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 xfId="0" applyFont="1" applyBorder="1" applyAlignment="1" applyProtection="1">
      <alignment horizontal="justify" vertical="top" wrapText="1"/>
    </xf>
    <xf numFmtId="0" fontId="4" fillId="0" borderId="13" xfId="0" applyFont="1" applyBorder="1" applyAlignment="1" applyProtection="1">
      <alignment horizontal="justify" vertical="top" wrapText="1"/>
    </xf>
    <xf numFmtId="0" fontId="8" fillId="0" borderId="1" xfId="0" applyFont="1" applyBorder="1" applyAlignment="1" applyProtection="1">
      <alignment horizontal="justify" vertical="top" wrapText="1"/>
    </xf>
    <xf numFmtId="0" fontId="8" fillId="0" borderId="13" xfId="0" applyFont="1" applyBorder="1" applyAlignment="1" applyProtection="1">
      <alignment horizontal="justify" vertical="top" wrapText="1"/>
    </xf>
    <xf numFmtId="0" fontId="4" fillId="0" borderId="9"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8" fillId="0" borderId="1" xfId="0" applyFont="1" applyBorder="1" applyAlignment="1" applyProtection="1">
      <alignment horizontal="center" vertical="center"/>
    </xf>
    <xf numFmtId="0" fontId="8" fillId="0" borderId="13" xfId="0" applyFont="1" applyBorder="1" applyAlignment="1" applyProtection="1">
      <alignment horizontal="center" vertical="center"/>
    </xf>
    <xf numFmtId="0" fontId="4" fillId="3" borderId="9"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4" fillId="3" borderId="9" xfId="0" applyFont="1" applyFill="1" applyBorder="1" applyAlignment="1" applyProtection="1">
      <alignment horizontal="left" vertical="top" wrapText="1"/>
      <protection locked="0"/>
    </xf>
    <xf numFmtId="0" fontId="4" fillId="3" borderId="0" xfId="0" applyFont="1" applyFill="1" applyBorder="1" applyAlignment="1" applyProtection="1">
      <alignment horizontal="left" vertical="top" wrapText="1"/>
      <protection locked="0"/>
    </xf>
    <xf numFmtId="0" fontId="4" fillId="0" borderId="29" xfId="0" applyFont="1" applyBorder="1" applyAlignment="1" applyProtection="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8" fillId="0" borderId="16" xfId="0" applyFont="1" applyBorder="1" applyAlignment="1">
      <alignment horizontal="center"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9" xfId="0" applyFont="1" applyBorder="1" applyAlignment="1">
      <alignment horizontal="center" vertical="top" wrapText="1"/>
    </xf>
    <xf numFmtId="0" fontId="4" fillId="0" borderId="5" xfId="0" applyFont="1" applyBorder="1" applyAlignment="1">
      <alignment horizontal="center" vertical="top"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28" xfId="0" applyFont="1" applyFill="1" applyBorder="1" applyAlignment="1">
      <alignment horizontal="left" vertical="top" wrapText="1"/>
    </xf>
    <xf numFmtId="0" fontId="28" fillId="0" borderId="1" xfId="0" applyFont="1" applyBorder="1" applyAlignment="1">
      <alignment horizontal="center" vertical="center" wrapText="1"/>
    </xf>
    <xf numFmtId="0" fontId="28" fillId="0" borderId="13"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3" fillId="3" borderId="9"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15"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center" vertical="top" wrapText="1"/>
    </xf>
    <xf numFmtId="0" fontId="4" fillId="0" borderId="8" xfId="0" applyFont="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7" xfId="0" applyFont="1" applyBorder="1" applyAlignment="1">
      <alignment vertical="top"/>
    </xf>
    <xf numFmtId="0" fontId="8" fillId="0" borderId="1" xfId="0" applyFont="1" applyBorder="1" applyAlignment="1">
      <alignment vertical="top" wrapText="1"/>
    </xf>
    <xf numFmtId="0" fontId="8" fillId="0" borderId="5" xfId="0" applyFont="1" applyBorder="1" applyAlignment="1">
      <alignment vertical="top" wrapText="1"/>
    </xf>
    <xf numFmtId="0" fontId="8" fillId="0" borderId="13" xfId="0" applyFont="1" applyBorder="1" applyAlignment="1">
      <alignment vertical="top" wrapText="1"/>
    </xf>
    <xf numFmtId="0" fontId="4" fillId="0" borderId="3" xfId="0" applyFont="1" applyBorder="1" applyAlignment="1">
      <alignment horizontal="left" vertical="center" wrapText="1"/>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4" fillId="3" borderId="9"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21" xfId="0" applyFont="1" applyFill="1" applyBorder="1" applyAlignment="1" applyProtection="1">
      <alignment horizontal="left" vertical="top" wrapText="1"/>
      <protection locked="0"/>
    </xf>
    <xf numFmtId="0" fontId="4" fillId="3" borderId="22" xfId="0" applyFont="1" applyFill="1" applyBorder="1" applyAlignment="1" applyProtection="1">
      <alignment horizontal="left" vertical="top" wrapText="1"/>
      <protection locked="0"/>
    </xf>
    <xf numFmtId="0" fontId="4" fillId="3" borderId="23" xfId="0" applyFont="1" applyFill="1" applyBorder="1" applyAlignment="1" applyProtection="1">
      <alignment horizontal="left" vertical="top" wrapText="1"/>
      <protection locked="0"/>
    </xf>
    <xf numFmtId="0" fontId="4" fillId="3" borderId="24" xfId="0" applyFont="1" applyFill="1" applyBorder="1" applyAlignment="1" applyProtection="1">
      <alignment horizontal="left" vertical="top" wrapText="1"/>
      <protection locked="0"/>
    </xf>
    <xf numFmtId="0" fontId="4" fillId="3" borderId="25" xfId="0" applyFont="1" applyFill="1" applyBorder="1" applyAlignment="1" applyProtection="1">
      <alignment horizontal="left" vertical="top" wrapText="1"/>
      <protection locked="0"/>
    </xf>
    <xf numFmtId="0" fontId="4" fillId="3" borderId="26" xfId="0" applyFont="1" applyFill="1" applyBorder="1" applyAlignment="1" applyProtection="1">
      <alignment horizontal="left" vertical="top" wrapText="1"/>
      <protection locked="0"/>
    </xf>
    <xf numFmtId="0" fontId="3" fillId="3" borderId="2" xfId="0" applyFont="1" applyFill="1" applyBorder="1" applyAlignment="1" applyProtection="1">
      <alignment horizontal="center" vertical="top" wrapText="1"/>
      <protection locked="0"/>
    </xf>
    <xf numFmtId="0" fontId="3" fillId="3" borderId="3" xfId="0" applyFont="1" applyFill="1" applyBorder="1" applyAlignment="1" applyProtection="1">
      <alignment horizontal="center" vertical="top" wrapText="1"/>
      <protection locked="0"/>
    </xf>
    <xf numFmtId="0" fontId="3" fillId="3" borderId="4" xfId="0" applyFont="1" applyFill="1" applyBorder="1" applyAlignment="1" applyProtection="1">
      <alignment horizontal="center" vertical="top" wrapText="1"/>
      <protection locked="0"/>
    </xf>
    <xf numFmtId="0" fontId="3" fillId="3" borderId="10" xfId="0" applyFont="1" applyFill="1" applyBorder="1" applyAlignment="1" applyProtection="1">
      <alignment horizontal="center" vertical="top" wrapText="1"/>
      <protection locked="0"/>
    </xf>
    <xf numFmtId="0" fontId="3" fillId="3" borderId="11" xfId="0" applyFont="1" applyFill="1" applyBorder="1" applyAlignment="1" applyProtection="1">
      <alignment horizontal="center" vertical="top" wrapText="1"/>
      <protection locked="0"/>
    </xf>
    <xf numFmtId="0" fontId="3" fillId="3" borderId="8" xfId="0" applyFont="1" applyFill="1" applyBorder="1" applyAlignment="1" applyProtection="1">
      <alignment horizontal="center" vertical="top" wrapText="1"/>
      <protection locked="0"/>
    </xf>
    <xf numFmtId="0" fontId="12" fillId="0" borderId="9" xfId="0" applyFont="1" applyBorder="1" applyAlignment="1">
      <alignment vertical="top" wrapText="1"/>
    </xf>
    <xf numFmtId="0" fontId="12" fillId="0" borderId="0" xfId="0" applyFont="1" applyAlignment="1">
      <alignment vertical="top" wrapText="1"/>
    </xf>
    <xf numFmtId="0" fontId="12" fillId="0" borderId="6" xfId="0" applyFont="1" applyBorder="1" applyAlignment="1">
      <alignment vertical="top" wrapText="1"/>
    </xf>
    <xf numFmtId="0" fontId="3" fillId="3" borderId="21" xfId="0"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3" borderId="23" xfId="0" applyFont="1" applyFill="1" applyBorder="1" applyAlignment="1">
      <alignment horizontal="center" vertical="top" wrapText="1"/>
    </xf>
    <xf numFmtId="0" fontId="3" fillId="3" borderId="24" xfId="0" applyFont="1" applyFill="1" applyBorder="1" applyAlignment="1">
      <alignment horizontal="center" vertical="top" wrapText="1"/>
    </xf>
    <xf numFmtId="0" fontId="3" fillId="3" borderId="25" xfId="0" applyFont="1" applyFill="1" applyBorder="1" applyAlignment="1">
      <alignment horizontal="center" vertical="top" wrapText="1"/>
    </xf>
    <xf numFmtId="0" fontId="3" fillId="3" borderId="26" xfId="0" applyFont="1" applyFill="1" applyBorder="1" applyAlignment="1">
      <alignment horizontal="center"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8" xfId="0" applyFont="1" applyBorder="1" applyAlignment="1">
      <alignment vertical="top" wrapText="1"/>
    </xf>
    <xf numFmtId="0" fontId="28" fillId="0" borderId="5"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7" xfId="0" applyFont="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12" fillId="0" borderId="6" xfId="0" applyFont="1" applyBorder="1" applyAlignment="1">
      <alignment horizontal="left" vertical="center" wrapText="1"/>
    </xf>
    <xf numFmtId="0" fontId="3" fillId="0" borderId="8" xfId="0" applyFont="1" applyBorder="1" applyAlignment="1">
      <alignment horizontal="left" vertical="center"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7" xfId="0" applyFont="1" applyBorder="1" applyAlignment="1">
      <alignment horizontal="center" vertical="top"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0" borderId="14" xfId="0" applyFont="1" applyBorder="1" applyAlignment="1">
      <alignment vertical="top"/>
    </xf>
    <xf numFmtId="0" fontId="3" fillId="0" borderId="7" xfId="0" applyFont="1" applyBorder="1" applyAlignment="1">
      <alignment vertical="top"/>
    </xf>
    <xf numFmtId="0" fontId="3" fillId="0" borderId="1"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vertical="top" wrapText="1"/>
    </xf>
    <xf numFmtId="0" fontId="3" fillId="3" borderId="2"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3" fillId="0" borderId="1" xfId="0" applyFont="1" applyBorder="1" applyAlignment="1">
      <alignment vertical="top"/>
    </xf>
    <xf numFmtId="0" fontId="3" fillId="0" borderId="5" xfId="0" applyFont="1" applyBorder="1" applyAlignment="1">
      <alignment vertical="top"/>
    </xf>
    <xf numFmtId="0" fontId="3" fillId="0" borderId="13" xfId="0" applyFont="1" applyBorder="1" applyAlignment="1">
      <alignment vertical="top"/>
    </xf>
    <xf numFmtId="0" fontId="12" fillId="0" borderId="9" xfId="0" applyFont="1" applyBorder="1" applyAlignment="1" applyProtection="1">
      <alignment vertical="top" wrapText="1"/>
    </xf>
    <xf numFmtId="0" fontId="12" fillId="0" borderId="0" xfId="0" applyFont="1" applyAlignment="1" applyProtection="1">
      <alignment vertical="top" wrapText="1"/>
    </xf>
    <xf numFmtId="0" fontId="12" fillId="0" borderId="6" xfId="0" applyFont="1" applyBorder="1" applyAlignment="1" applyProtection="1">
      <alignment vertical="top" wrapText="1"/>
    </xf>
    <xf numFmtId="0" fontId="3" fillId="3" borderId="14" xfId="0" applyFont="1" applyFill="1" applyBorder="1" applyAlignment="1" applyProtection="1">
      <alignment horizontal="left" vertical="top"/>
      <protection locked="0"/>
    </xf>
    <xf numFmtId="0" fontId="3" fillId="3" borderId="15" xfId="0" applyFont="1" applyFill="1" applyBorder="1" applyAlignment="1" applyProtection="1">
      <alignment horizontal="left" vertical="top"/>
      <protection locked="0"/>
    </xf>
    <xf numFmtId="0" fontId="3" fillId="3" borderId="7" xfId="0" applyFont="1" applyFill="1" applyBorder="1" applyAlignment="1" applyProtection="1">
      <alignment horizontal="left" vertical="top"/>
      <protection locked="0"/>
    </xf>
    <xf numFmtId="0" fontId="3" fillId="3" borderId="21" xfId="0" applyFont="1" applyFill="1" applyBorder="1" applyAlignment="1" applyProtection="1">
      <alignment horizontal="left" vertical="top" wrapText="1"/>
      <protection locked="0"/>
    </xf>
    <xf numFmtId="0" fontId="3" fillId="3" borderId="22" xfId="0" applyFont="1" applyFill="1" applyBorder="1" applyAlignment="1" applyProtection="1">
      <alignment horizontal="left" vertical="top" wrapText="1"/>
      <protection locked="0"/>
    </xf>
    <xf numFmtId="0" fontId="3" fillId="3" borderId="23"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4" fillId="0" borderId="0" xfId="0" applyFont="1" applyBorder="1" applyAlignment="1">
      <alignment vertical="top" wrapText="1"/>
    </xf>
    <xf numFmtId="0" fontId="12"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vertical="top"/>
    </xf>
    <xf numFmtId="0" fontId="4" fillId="0" borderId="17" xfId="0" applyFont="1" applyBorder="1" applyAlignment="1">
      <alignment vertical="top"/>
    </xf>
    <xf numFmtId="0" fontId="4" fillId="3" borderId="14" xfId="0" applyFont="1" applyFill="1" applyBorder="1" applyAlignment="1" applyProtection="1">
      <alignment horizontal="center" vertical="top"/>
      <protection locked="0"/>
    </xf>
    <xf numFmtId="0" fontId="4" fillId="3" borderId="15" xfId="0" applyFont="1" applyFill="1" applyBorder="1" applyAlignment="1" applyProtection="1">
      <alignment horizontal="center" vertical="top"/>
      <protection locked="0"/>
    </xf>
    <xf numFmtId="0" fontId="4" fillId="3" borderId="7" xfId="0" applyFont="1" applyFill="1" applyBorder="1" applyAlignment="1" applyProtection="1">
      <alignment horizontal="center" vertical="top"/>
      <protection locked="0"/>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4" fillId="0" borderId="1"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6" xfId="0" applyFont="1" applyBorder="1" applyAlignment="1" applyProtection="1">
      <alignment horizontal="center" vertical="top" wrapText="1"/>
    </xf>
    <xf numFmtId="0" fontId="3" fillId="0" borderId="1"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3" xfId="0" applyFont="1" applyBorder="1" applyAlignment="1" applyProtection="1">
      <alignment horizontal="center" vertical="center"/>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3" fillId="0" borderId="14" xfId="0" applyFont="1" applyBorder="1" applyAlignment="1" applyProtection="1">
      <alignment horizontal="center" vertical="center"/>
    </xf>
    <xf numFmtId="0" fontId="3" fillId="0" borderId="7" xfId="0" applyFont="1" applyBorder="1" applyAlignment="1" applyProtection="1">
      <alignment horizontal="center" vertical="center"/>
    </xf>
    <xf numFmtId="0" fontId="4" fillId="0" borderId="14" xfId="0" applyFont="1" applyBorder="1" applyAlignment="1" applyProtection="1">
      <alignment vertical="top" wrapText="1"/>
      <protection locked="0"/>
    </xf>
    <xf numFmtId="0" fontId="4" fillId="0" borderId="15" xfId="0" applyFont="1" applyBorder="1" applyAlignment="1" applyProtection="1">
      <alignment vertical="top" wrapText="1"/>
      <protection locked="0"/>
    </xf>
    <xf numFmtId="0" fontId="4" fillId="0" borderId="7" xfId="0" applyFont="1" applyBorder="1" applyAlignment="1" applyProtection="1">
      <alignment vertical="top" wrapText="1"/>
      <protection locked="0"/>
    </xf>
  </cellXfs>
  <cellStyles count="8">
    <cellStyle name="Buena" xfId="1" builtinId="26"/>
    <cellStyle name="Hipervínculo" xfId="2" builtinId="8"/>
    <cellStyle name="Millares" xfId="4" builtinId="3"/>
    <cellStyle name="Millares [0]" xfId="7" builtinId="6"/>
    <cellStyle name="Moneda" xfId="6" builtinId="4"/>
    <cellStyle name="Normal" xfId="0" builtinId="0"/>
    <cellStyle name="Normal 2" xfId="5"/>
    <cellStyle name="Porcentaje" xfId="3" builtinId="5"/>
  </cellStyles>
  <dxfs count="13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CD48D7A-4B03-4423-8CB5-5C5D79405805}" type="doc">
      <dgm:prSet loTypeId="urn:microsoft.com/office/officeart/2005/8/layout/list1" loCatId="list" qsTypeId="urn:microsoft.com/office/officeart/2005/8/quickstyle/simple1" qsCatId="simple" csTypeId="urn:microsoft.com/office/officeart/2005/8/colors/colorful5" csCatId="colorful" phldr="1"/>
      <dgm:spPr/>
      <dgm:t>
        <a:bodyPr/>
        <a:lstStyle/>
        <a:p>
          <a:endParaRPr lang="es-CO"/>
        </a:p>
      </dgm:t>
    </dgm:pt>
    <dgm:pt modelId="{2CB7F8B1-2637-4408-9185-3A95A2E4D4D4}">
      <dgm:prSet phldrT="[Texto]" custT="1"/>
      <dgm:spPr/>
      <dgm:t>
        <a:bodyPr/>
        <a:lstStyle/>
        <a:p>
          <a:r>
            <a:rPr lang="es-CO" sz="900" b="1"/>
            <a:t>1. FASE DE PREPARACION</a:t>
          </a:r>
        </a:p>
      </dgm:t>
    </dgm:pt>
    <dgm:pt modelId="{64144A9E-10F1-4862-BFC7-09D5896ACB2E}" type="parTrans" cxnId="{DF270C1B-8DAC-4DC2-9C2B-404524166343}">
      <dgm:prSet/>
      <dgm:spPr/>
      <dgm:t>
        <a:bodyPr/>
        <a:lstStyle/>
        <a:p>
          <a:endParaRPr lang="es-CO" sz="2000"/>
        </a:p>
      </dgm:t>
    </dgm:pt>
    <dgm:pt modelId="{1E2C00AA-92AD-4DFD-ADBE-9EE00E1BF72B}" type="sibTrans" cxnId="{DF270C1B-8DAC-4DC2-9C2B-404524166343}">
      <dgm:prSet/>
      <dgm:spPr/>
      <dgm:t>
        <a:bodyPr/>
        <a:lstStyle/>
        <a:p>
          <a:endParaRPr lang="es-CO" sz="2000"/>
        </a:p>
      </dgm:t>
    </dgm:pt>
    <dgm:pt modelId="{8069E184-766F-4E8B-A1E8-51EDBCF8B787}">
      <dgm:prSet phldrT="[Texto]" custT="1"/>
      <dgm:spPr/>
      <dgm:t>
        <a:bodyPr/>
        <a:lstStyle/>
        <a:p>
          <a:r>
            <a:rPr lang="es-CO" sz="900" b="1"/>
            <a:t>2. FASE DE APRESTAMIENTO</a:t>
          </a:r>
        </a:p>
      </dgm:t>
    </dgm:pt>
    <dgm:pt modelId="{F64789F9-D1CE-4AFA-889E-41DC5016CFAB}" type="parTrans" cxnId="{A2827875-87B0-4C3D-9E40-622962BC691D}">
      <dgm:prSet/>
      <dgm:spPr/>
      <dgm:t>
        <a:bodyPr/>
        <a:lstStyle/>
        <a:p>
          <a:endParaRPr lang="es-CO" sz="2000"/>
        </a:p>
      </dgm:t>
    </dgm:pt>
    <dgm:pt modelId="{93F1D987-E557-4E03-8C29-D08B5E8AAD1B}" type="sibTrans" cxnId="{A2827875-87B0-4C3D-9E40-622962BC691D}">
      <dgm:prSet/>
      <dgm:spPr/>
      <dgm:t>
        <a:bodyPr/>
        <a:lstStyle/>
        <a:p>
          <a:endParaRPr lang="es-CO" sz="2000"/>
        </a:p>
      </dgm:t>
    </dgm:pt>
    <dgm:pt modelId="{717ECC8B-6813-4A27-9DC1-A0349E570257}">
      <dgm:prSet phldrT="[Texto]" custT="1"/>
      <dgm:spPr/>
      <dgm:t>
        <a:bodyPr/>
        <a:lstStyle/>
        <a:p>
          <a:r>
            <a:rPr lang="es-CO" sz="900" b="1"/>
            <a:t>3. FASE  LOGISTICA Y OPERATIVA</a:t>
          </a:r>
        </a:p>
      </dgm:t>
    </dgm:pt>
    <dgm:pt modelId="{D945DCAA-29DE-415E-9EC0-2EA9CDBA637F}" type="parTrans" cxnId="{48FD79B7-0A80-4168-B74D-E45585C648D8}">
      <dgm:prSet/>
      <dgm:spPr/>
      <dgm:t>
        <a:bodyPr/>
        <a:lstStyle/>
        <a:p>
          <a:endParaRPr lang="es-CO" sz="2000"/>
        </a:p>
      </dgm:t>
    </dgm:pt>
    <dgm:pt modelId="{60E19195-CF68-47DE-9785-66C048977208}" type="sibTrans" cxnId="{48FD79B7-0A80-4168-B74D-E45585C648D8}">
      <dgm:prSet/>
      <dgm:spPr/>
      <dgm:t>
        <a:bodyPr/>
        <a:lstStyle/>
        <a:p>
          <a:endParaRPr lang="es-CO" sz="2000"/>
        </a:p>
      </dgm:t>
    </dgm:pt>
    <dgm:pt modelId="{D49A736D-D090-4C3F-B7C8-90E12189F4E6}">
      <dgm:prSet custT="1"/>
      <dgm:spPr/>
      <dgm:t>
        <a:bodyPr/>
        <a:lstStyle/>
        <a:p>
          <a:r>
            <a:rPr lang="es-CO" sz="900"/>
            <a:t>Definición de la unidad objeto de ordenación forestal</a:t>
          </a:r>
        </a:p>
      </dgm:t>
    </dgm:pt>
    <dgm:pt modelId="{6CB8211D-3027-42B8-8E1D-7F7CC0C2C2AF}" type="parTrans" cxnId="{6E1DD283-6A02-4C7B-967E-43E4F2241590}">
      <dgm:prSet/>
      <dgm:spPr/>
      <dgm:t>
        <a:bodyPr/>
        <a:lstStyle/>
        <a:p>
          <a:endParaRPr lang="es-CO" sz="2000"/>
        </a:p>
      </dgm:t>
    </dgm:pt>
    <dgm:pt modelId="{085597EB-8A00-4F32-B9FE-6AE8F6AD66DB}" type="sibTrans" cxnId="{6E1DD283-6A02-4C7B-967E-43E4F2241590}">
      <dgm:prSet/>
      <dgm:spPr/>
      <dgm:t>
        <a:bodyPr/>
        <a:lstStyle/>
        <a:p>
          <a:endParaRPr lang="es-CO" sz="2000"/>
        </a:p>
      </dgm:t>
    </dgm:pt>
    <dgm:pt modelId="{789B5BC8-288B-4DDA-AB25-039F66BEA3B1}">
      <dgm:prSet custT="1"/>
      <dgm:spPr/>
      <dgm:t>
        <a:bodyPr/>
        <a:lstStyle/>
        <a:p>
          <a:r>
            <a:rPr lang="es-CO" sz="900"/>
            <a:t>Asignación de recursos</a:t>
          </a:r>
        </a:p>
      </dgm:t>
    </dgm:pt>
    <dgm:pt modelId="{20DF2F84-B159-462C-A073-B863B19CCFA9}" type="parTrans" cxnId="{A8694B9B-DC05-4BB0-A409-CBB61FB7F639}">
      <dgm:prSet/>
      <dgm:spPr/>
      <dgm:t>
        <a:bodyPr/>
        <a:lstStyle/>
        <a:p>
          <a:endParaRPr lang="es-CO" sz="2000"/>
        </a:p>
      </dgm:t>
    </dgm:pt>
    <dgm:pt modelId="{F75FF99A-F150-48D0-B60B-5CB30D5A0E5A}" type="sibTrans" cxnId="{A8694B9B-DC05-4BB0-A409-CBB61FB7F639}">
      <dgm:prSet/>
      <dgm:spPr/>
      <dgm:t>
        <a:bodyPr/>
        <a:lstStyle/>
        <a:p>
          <a:endParaRPr lang="es-CO" sz="2000"/>
        </a:p>
      </dgm:t>
    </dgm:pt>
    <dgm:pt modelId="{98B28FD7-1DA8-4B1D-A743-BD64C0AAE85A}">
      <dgm:prSet custT="1"/>
      <dgm:spPr/>
      <dgm:t>
        <a:bodyPr/>
        <a:lstStyle/>
        <a:p>
          <a:r>
            <a:rPr lang="es-CO" sz="900"/>
            <a:t>Inicio del proceso pre y contractual</a:t>
          </a:r>
        </a:p>
      </dgm:t>
    </dgm:pt>
    <dgm:pt modelId="{6A5ADD14-5B36-4C8F-9B65-6460DDCE482E}" type="parTrans" cxnId="{C57E6554-2260-4CA8-9E7D-8591D135E53F}">
      <dgm:prSet/>
      <dgm:spPr/>
      <dgm:t>
        <a:bodyPr/>
        <a:lstStyle/>
        <a:p>
          <a:endParaRPr lang="es-CO" sz="2000"/>
        </a:p>
      </dgm:t>
    </dgm:pt>
    <dgm:pt modelId="{55643889-0069-4635-8EFF-361433B6492D}" type="sibTrans" cxnId="{C57E6554-2260-4CA8-9E7D-8591D135E53F}">
      <dgm:prSet/>
      <dgm:spPr/>
      <dgm:t>
        <a:bodyPr/>
        <a:lstStyle/>
        <a:p>
          <a:endParaRPr lang="es-CO" sz="2000"/>
        </a:p>
      </dgm:t>
    </dgm:pt>
    <dgm:pt modelId="{4E33CAE3-BFA7-460A-ADA1-9740AF500CD1}">
      <dgm:prSet custT="1"/>
      <dgm:spPr/>
      <dgm:t>
        <a:bodyPr/>
        <a:lstStyle/>
        <a:p>
          <a:r>
            <a:rPr lang="es-CO" sz="900"/>
            <a:t>Consulta, validación y digitalización de información secundaria</a:t>
          </a:r>
        </a:p>
      </dgm:t>
    </dgm:pt>
    <dgm:pt modelId="{9DB4B8DC-C792-4F88-B9F0-3F8C466B68ED}" type="parTrans" cxnId="{3BF7423E-3DB0-4A87-A18C-2FC41867B2B4}">
      <dgm:prSet/>
      <dgm:spPr/>
      <dgm:t>
        <a:bodyPr/>
        <a:lstStyle/>
        <a:p>
          <a:endParaRPr lang="es-CO" sz="2000"/>
        </a:p>
      </dgm:t>
    </dgm:pt>
    <dgm:pt modelId="{4C4701A6-649F-4B75-8728-83D55A5A5663}" type="sibTrans" cxnId="{3BF7423E-3DB0-4A87-A18C-2FC41867B2B4}">
      <dgm:prSet/>
      <dgm:spPr/>
      <dgm:t>
        <a:bodyPr/>
        <a:lstStyle/>
        <a:p>
          <a:endParaRPr lang="es-CO" sz="2000"/>
        </a:p>
      </dgm:t>
    </dgm:pt>
    <dgm:pt modelId="{08ED7DEB-8B98-40A9-9699-ACCFB829DBE2}">
      <dgm:prSet custT="1"/>
      <dgm:spPr/>
      <dgm:t>
        <a:bodyPr/>
        <a:lstStyle/>
        <a:p>
          <a:r>
            <a:rPr lang="es-CO" sz="900"/>
            <a:t>Procesamiento e interpretación de imágenes satelitales</a:t>
          </a:r>
        </a:p>
      </dgm:t>
    </dgm:pt>
    <dgm:pt modelId="{C96799B1-BF4C-4F01-9A1B-8BF2A3D32A1B}" type="parTrans" cxnId="{9A2394D6-DEA8-457C-A7F6-0CA60D78D7EA}">
      <dgm:prSet/>
      <dgm:spPr/>
      <dgm:t>
        <a:bodyPr/>
        <a:lstStyle/>
        <a:p>
          <a:endParaRPr lang="es-CO" sz="2000"/>
        </a:p>
      </dgm:t>
    </dgm:pt>
    <dgm:pt modelId="{BC1C2EC9-649F-493C-B095-2F14FEE273F0}" type="sibTrans" cxnId="{9A2394D6-DEA8-457C-A7F6-0CA60D78D7EA}">
      <dgm:prSet/>
      <dgm:spPr/>
      <dgm:t>
        <a:bodyPr/>
        <a:lstStyle/>
        <a:p>
          <a:endParaRPr lang="es-CO" sz="2000"/>
        </a:p>
      </dgm:t>
    </dgm:pt>
    <dgm:pt modelId="{C8F6D009-A118-4555-A677-CBA61BF6F0D5}">
      <dgm:prSet custT="1"/>
      <dgm:spPr/>
      <dgm:t>
        <a:bodyPr/>
        <a:lstStyle/>
        <a:p>
          <a:r>
            <a:rPr lang="es-CO" sz="900"/>
            <a:t>Generación de información cartográfica preliminar</a:t>
          </a:r>
        </a:p>
      </dgm:t>
    </dgm:pt>
    <dgm:pt modelId="{C71E5930-069B-45A4-B7EB-02FF81630C0E}" type="parTrans" cxnId="{47FA276C-8AB9-4C50-93CB-3C240B93E4C4}">
      <dgm:prSet/>
      <dgm:spPr/>
      <dgm:t>
        <a:bodyPr/>
        <a:lstStyle/>
        <a:p>
          <a:endParaRPr lang="es-CO" sz="2000"/>
        </a:p>
      </dgm:t>
    </dgm:pt>
    <dgm:pt modelId="{EC10895F-10B2-42FD-BCC8-4993E1130164}" type="sibTrans" cxnId="{47FA276C-8AB9-4C50-93CB-3C240B93E4C4}">
      <dgm:prSet/>
      <dgm:spPr/>
      <dgm:t>
        <a:bodyPr/>
        <a:lstStyle/>
        <a:p>
          <a:endParaRPr lang="es-CO" sz="2000"/>
        </a:p>
      </dgm:t>
    </dgm:pt>
    <dgm:pt modelId="{FFA71FF0-2ACD-4163-B043-1EB367B6C2B1}">
      <dgm:prSet custT="1"/>
      <dgm:spPr/>
      <dgm:t>
        <a:bodyPr/>
        <a:lstStyle/>
        <a:p>
          <a:r>
            <a:rPr lang="es-CO" sz="900"/>
            <a:t>Definición de metodología para levantamiento de información primaria</a:t>
          </a:r>
        </a:p>
      </dgm:t>
    </dgm:pt>
    <dgm:pt modelId="{201802FC-6167-42F1-933E-394845600453}" type="parTrans" cxnId="{478F5893-B289-4B36-A04A-A02DEA40ACC3}">
      <dgm:prSet/>
      <dgm:spPr/>
      <dgm:t>
        <a:bodyPr/>
        <a:lstStyle/>
        <a:p>
          <a:endParaRPr lang="es-CO" sz="2000"/>
        </a:p>
      </dgm:t>
    </dgm:pt>
    <dgm:pt modelId="{B39A6FB6-B160-47AD-A274-EF0DD243C32D}" type="sibTrans" cxnId="{478F5893-B289-4B36-A04A-A02DEA40ACC3}">
      <dgm:prSet/>
      <dgm:spPr/>
      <dgm:t>
        <a:bodyPr/>
        <a:lstStyle/>
        <a:p>
          <a:endParaRPr lang="es-CO" sz="2000"/>
        </a:p>
      </dgm:t>
    </dgm:pt>
    <dgm:pt modelId="{90932CD4-98AF-4D20-B3A5-3F4217DAB33C}">
      <dgm:prSet custT="1"/>
      <dgm:spPr/>
      <dgm:t>
        <a:bodyPr/>
        <a:lstStyle/>
        <a:p>
          <a:r>
            <a:rPr lang="es-CO" sz="900"/>
            <a:t>Socialización y acuerdos con actores regionales y locales</a:t>
          </a:r>
        </a:p>
      </dgm:t>
    </dgm:pt>
    <dgm:pt modelId="{D4A14047-4231-4EAE-82B4-884A078437F6}" type="parTrans" cxnId="{86FF9304-A88E-4E74-AECB-FD793CD64EBE}">
      <dgm:prSet/>
      <dgm:spPr/>
      <dgm:t>
        <a:bodyPr/>
        <a:lstStyle/>
        <a:p>
          <a:endParaRPr lang="es-CO" sz="2000"/>
        </a:p>
      </dgm:t>
    </dgm:pt>
    <dgm:pt modelId="{678DBBEA-15F8-4CEC-BE62-3B0B23BED2F8}" type="sibTrans" cxnId="{86FF9304-A88E-4E74-AECB-FD793CD64EBE}">
      <dgm:prSet/>
      <dgm:spPr/>
      <dgm:t>
        <a:bodyPr/>
        <a:lstStyle/>
        <a:p>
          <a:endParaRPr lang="es-CO" sz="2000"/>
        </a:p>
      </dgm:t>
    </dgm:pt>
    <dgm:pt modelId="{D67F9A5A-5E88-44A1-939C-135CE3AF4041}">
      <dgm:prSet phldrT="[Texto]" custT="1"/>
      <dgm:spPr/>
      <dgm:t>
        <a:bodyPr/>
        <a:lstStyle/>
        <a:p>
          <a:r>
            <a:rPr lang="es-CO" sz="900" b="1"/>
            <a:t>4. FASE DE OFICINA</a:t>
          </a:r>
        </a:p>
      </dgm:t>
    </dgm:pt>
    <dgm:pt modelId="{147BBB2B-EBFD-43A6-B289-2DA32B306280}" type="parTrans" cxnId="{E56EA914-32FC-4F01-AE21-F02AF3BAD451}">
      <dgm:prSet/>
      <dgm:spPr/>
      <dgm:t>
        <a:bodyPr/>
        <a:lstStyle/>
        <a:p>
          <a:endParaRPr lang="es-CO" sz="2000"/>
        </a:p>
      </dgm:t>
    </dgm:pt>
    <dgm:pt modelId="{5865B6AA-9A9D-46ED-B85D-61C566F91B2B}" type="sibTrans" cxnId="{E56EA914-32FC-4F01-AE21-F02AF3BAD451}">
      <dgm:prSet/>
      <dgm:spPr/>
      <dgm:t>
        <a:bodyPr/>
        <a:lstStyle/>
        <a:p>
          <a:endParaRPr lang="es-CO" sz="2000"/>
        </a:p>
      </dgm:t>
    </dgm:pt>
    <dgm:pt modelId="{CF379588-8D99-446E-9DA3-7D31B1AC5467}">
      <dgm:prSet custT="1"/>
      <dgm:spPr/>
      <dgm:t>
        <a:bodyPr/>
        <a:lstStyle/>
        <a:p>
          <a:r>
            <a:rPr lang="es-CO" sz="900"/>
            <a:t>Procesamiento y análisis de información primaria</a:t>
          </a:r>
        </a:p>
      </dgm:t>
    </dgm:pt>
    <dgm:pt modelId="{C53496FF-16AA-4B86-9A97-C210D3425615}" type="parTrans" cxnId="{64B9461D-EAC6-4AD6-8946-7E802054283C}">
      <dgm:prSet/>
      <dgm:spPr/>
      <dgm:t>
        <a:bodyPr/>
        <a:lstStyle/>
        <a:p>
          <a:endParaRPr lang="es-CO" sz="2000"/>
        </a:p>
      </dgm:t>
    </dgm:pt>
    <dgm:pt modelId="{FA04A515-77A5-47E1-9A21-427002F75BBD}" type="sibTrans" cxnId="{64B9461D-EAC6-4AD6-8946-7E802054283C}">
      <dgm:prSet/>
      <dgm:spPr/>
      <dgm:t>
        <a:bodyPr/>
        <a:lstStyle/>
        <a:p>
          <a:endParaRPr lang="es-CO" sz="2000"/>
        </a:p>
      </dgm:t>
    </dgm:pt>
    <dgm:pt modelId="{F2356AF9-BEEF-4B44-8D11-6960D17AF916}">
      <dgm:prSet custT="1"/>
      <dgm:spPr/>
      <dgm:t>
        <a:bodyPr/>
        <a:lstStyle/>
        <a:p>
          <a:r>
            <a:rPr lang="es-CO" sz="900"/>
            <a:t>Propuesta zonificación inicial de la UOF</a:t>
          </a:r>
        </a:p>
      </dgm:t>
    </dgm:pt>
    <dgm:pt modelId="{30965C44-C041-42DC-BEED-B4376C8E6B72}" type="parTrans" cxnId="{952D29FA-01DB-4FF4-B950-87A63CC80292}">
      <dgm:prSet/>
      <dgm:spPr/>
      <dgm:t>
        <a:bodyPr/>
        <a:lstStyle/>
        <a:p>
          <a:endParaRPr lang="es-CO" sz="2000"/>
        </a:p>
      </dgm:t>
    </dgm:pt>
    <dgm:pt modelId="{B601354C-9FC2-4283-877B-28B5BED5CBBC}" type="sibTrans" cxnId="{952D29FA-01DB-4FF4-B950-87A63CC80292}">
      <dgm:prSet/>
      <dgm:spPr/>
      <dgm:t>
        <a:bodyPr/>
        <a:lstStyle/>
        <a:p>
          <a:endParaRPr lang="es-CO" sz="2000"/>
        </a:p>
      </dgm:t>
    </dgm:pt>
    <dgm:pt modelId="{51776FAA-A67F-43C9-93A9-09460B1195D0}">
      <dgm:prSet custT="1"/>
      <dgm:spPr/>
      <dgm:t>
        <a:bodyPr/>
        <a:lstStyle/>
        <a:p>
          <a:r>
            <a:rPr lang="es-CO" sz="900"/>
            <a:t>Propuesta de zonificación de las áreas forestales que componen la UOF</a:t>
          </a:r>
        </a:p>
      </dgm:t>
    </dgm:pt>
    <dgm:pt modelId="{F49DC0A9-8665-4ADA-A379-AC107454A3ED}" type="parTrans" cxnId="{72240C85-9D5C-458C-B319-EA4B04B6FA8A}">
      <dgm:prSet/>
      <dgm:spPr/>
      <dgm:t>
        <a:bodyPr/>
        <a:lstStyle/>
        <a:p>
          <a:endParaRPr lang="es-CO" sz="2000"/>
        </a:p>
      </dgm:t>
    </dgm:pt>
    <dgm:pt modelId="{C8B4DFF5-5087-4292-AE4B-32507D166EBF}" type="sibTrans" cxnId="{72240C85-9D5C-458C-B319-EA4B04B6FA8A}">
      <dgm:prSet/>
      <dgm:spPr/>
      <dgm:t>
        <a:bodyPr/>
        <a:lstStyle/>
        <a:p>
          <a:endParaRPr lang="es-CO" sz="2000"/>
        </a:p>
      </dgm:t>
    </dgm:pt>
    <dgm:pt modelId="{CF4F553E-C1BC-4366-8D1F-2538C739F34D}">
      <dgm:prSet phldrT="[Texto]" custT="1"/>
      <dgm:spPr/>
      <dgm:t>
        <a:bodyPr/>
        <a:lstStyle/>
        <a:p>
          <a:r>
            <a:rPr lang="es-CO" sz="900" b="1"/>
            <a:t>5. FASE DE FORMULACION</a:t>
          </a:r>
        </a:p>
      </dgm:t>
    </dgm:pt>
    <dgm:pt modelId="{87729DE7-2820-4664-B237-4A95FE1E2F12}" type="parTrans" cxnId="{E88658A0-3BDE-454E-A794-8505E55DC105}">
      <dgm:prSet/>
      <dgm:spPr/>
      <dgm:t>
        <a:bodyPr/>
        <a:lstStyle/>
        <a:p>
          <a:endParaRPr lang="es-CO" sz="2000"/>
        </a:p>
      </dgm:t>
    </dgm:pt>
    <dgm:pt modelId="{94558B0E-E006-4B59-8C83-CEE5060F8235}" type="sibTrans" cxnId="{E88658A0-3BDE-454E-A794-8505E55DC105}">
      <dgm:prSet/>
      <dgm:spPr/>
      <dgm:t>
        <a:bodyPr/>
        <a:lstStyle/>
        <a:p>
          <a:endParaRPr lang="es-CO" sz="2000"/>
        </a:p>
      </dgm:t>
    </dgm:pt>
    <dgm:pt modelId="{C14DAE80-C9AD-4DF2-AB00-76A03871C660}">
      <dgm:prSet custT="1"/>
      <dgm:spPr/>
      <dgm:t>
        <a:bodyPr/>
        <a:lstStyle/>
        <a:p>
          <a:r>
            <a:rPr lang="es-CO" sz="900"/>
            <a:t>Socialización versión premiminar de los POF</a:t>
          </a:r>
        </a:p>
      </dgm:t>
    </dgm:pt>
    <dgm:pt modelId="{1B35EC25-3A5D-44C3-8EC6-1F67B5E94F65}" type="parTrans" cxnId="{FAE50C2E-D4BD-46F3-ACBD-9DE02637A7D6}">
      <dgm:prSet/>
      <dgm:spPr/>
      <dgm:t>
        <a:bodyPr/>
        <a:lstStyle/>
        <a:p>
          <a:endParaRPr lang="es-CO" sz="2000"/>
        </a:p>
      </dgm:t>
    </dgm:pt>
    <dgm:pt modelId="{EB3C29DE-5BFD-45F2-B15E-ED5B03F68740}" type="sibTrans" cxnId="{FAE50C2E-D4BD-46F3-ACBD-9DE02637A7D6}">
      <dgm:prSet/>
      <dgm:spPr/>
      <dgm:t>
        <a:bodyPr/>
        <a:lstStyle/>
        <a:p>
          <a:endParaRPr lang="es-CO" sz="2000"/>
        </a:p>
      </dgm:t>
    </dgm:pt>
    <dgm:pt modelId="{0E652C00-4F5E-4225-B0DE-1E16E467F052}">
      <dgm:prSet phldrT="[Texto]" custT="1"/>
      <dgm:spPr/>
      <dgm:t>
        <a:bodyPr/>
        <a:lstStyle/>
        <a:p>
          <a:r>
            <a:rPr lang="es-CO" sz="900" b="1"/>
            <a:t>6. FASE DE IMPLEMENTACION</a:t>
          </a:r>
        </a:p>
      </dgm:t>
    </dgm:pt>
    <dgm:pt modelId="{6B4BA892-C7B2-40DA-97EE-3611027033ED}" type="parTrans" cxnId="{ABA36423-4ADF-4BC2-B9D4-4551354C1F10}">
      <dgm:prSet/>
      <dgm:spPr/>
      <dgm:t>
        <a:bodyPr/>
        <a:lstStyle/>
        <a:p>
          <a:endParaRPr lang="es-CO" sz="2000"/>
        </a:p>
      </dgm:t>
    </dgm:pt>
    <dgm:pt modelId="{49049186-C28C-4B3F-A75E-A3310F719D8A}" type="sibTrans" cxnId="{ABA36423-4ADF-4BC2-B9D4-4551354C1F10}">
      <dgm:prSet/>
      <dgm:spPr/>
      <dgm:t>
        <a:bodyPr/>
        <a:lstStyle/>
        <a:p>
          <a:endParaRPr lang="es-CO" sz="2000"/>
        </a:p>
      </dgm:t>
    </dgm:pt>
    <dgm:pt modelId="{FDC96EDD-2D2E-424F-9793-6C67FBB810DD}">
      <dgm:prSet custT="1"/>
      <dgm:spPr/>
      <dgm:t>
        <a:bodyPr/>
        <a:lstStyle/>
        <a:p>
          <a:r>
            <a:rPr lang="es-CO" sz="900"/>
            <a:t>Aprobación de los POF por Consejo Directivo de la autoridad ambiental competente</a:t>
          </a:r>
        </a:p>
      </dgm:t>
    </dgm:pt>
    <dgm:pt modelId="{C0F088F2-D816-422B-A598-8465D4C16265}" type="parTrans" cxnId="{A43DF155-EDED-4348-8849-3FB54F8752F4}">
      <dgm:prSet/>
      <dgm:spPr/>
      <dgm:t>
        <a:bodyPr/>
        <a:lstStyle/>
        <a:p>
          <a:endParaRPr lang="es-CO" sz="2000"/>
        </a:p>
      </dgm:t>
    </dgm:pt>
    <dgm:pt modelId="{D85BC74A-2C14-4596-B306-9B50E9FDF986}" type="sibTrans" cxnId="{A43DF155-EDED-4348-8849-3FB54F8752F4}">
      <dgm:prSet/>
      <dgm:spPr/>
      <dgm:t>
        <a:bodyPr/>
        <a:lstStyle/>
        <a:p>
          <a:endParaRPr lang="es-CO" sz="2000"/>
        </a:p>
      </dgm:t>
    </dgm:pt>
    <dgm:pt modelId="{6632AE42-4A3F-47A4-991F-05B67D9E15A4}">
      <dgm:prSet custT="1"/>
      <dgm:spPr/>
      <dgm:t>
        <a:bodyPr/>
        <a:lstStyle/>
        <a:p>
          <a:r>
            <a:rPr lang="es-CO" sz="900"/>
            <a:t>Incorporación de los POF en el POA de la autoridad ambiental competente</a:t>
          </a:r>
        </a:p>
      </dgm:t>
    </dgm:pt>
    <dgm:pt modelId="{EA24CD28-DA30-489E-812A-8D006AD804E2}" type="parTrans" cxnId="{66F80349-2184-4386-B9D3-B0DFF876CB84}">
      <dgm:prSet/>
      <dgm:spPr/>
      <dgm:t>
        <a:bodyPr/>
        <a:lstStyle/>
        <a:p>
          <a:endParaRPr lang="es-CO" sz="2000"/>
        </a:p>
      </dgm:t>
    </dgm:pt>
    <dgm:pt modelId="{413A0DEC-0431-4D0A-9CF6-9F28DD448962}" type="sibTrans" cxnId="{66F80349-2184-4386-B9D3-B0DFF876CB84}">
      <dgm:prSet/>
      <dgm:spPr/>
      <dgm:t>
        <a:bodyPr/>
        <a:lstStyle/>
        <a:p>
          <a:endParaRPr lang="es-CO" sz="2000"/>
        </a:p>
      </dgm:t>
    </dgm:pt>
    <dgm:pt modelId="{E9D3C62B-362B-44C9-A42A-154B9DBAE91C}">
      <dgm:prSet custT="1"/>
      <dgm:spPr/>
      <dgm:t>
        <a:bodyPr/>
        <a:lstStyle/>
        <a:p>
          <a:r>
            <a:rPr lang="es-CO" sz="900"/>
            <a:t>Desarrollo de planes, programas y proyectos de cada POF </a:t>
          </a:r>
        </a:p>
      </dgm:t>
    </dgm:pt>
    <dgm:pt modelId="{C9AEF7BE-B561-478B-BAC4-CA5215113050}" type="parTrans" cxnId="{62C6A6A5-51AF-43F3-B103-5345821FAFEE}">
      <dgm:prSet/>
      <dgm:spPr/>
      <dgm:t>
        <a:bodyPr/>
        <a:lstStyle/>
        <a:p>
          <a:endParaRPr lang="es-CO" sz="2000"/>
        </a:p>
      </dgm:t>
    </dgm:pt>
    <dgm:pt modelId="{FFF495EB-AA84-4FB0-A607-B67EEC28EFF6}" type="sibTrans" cxnId="{62C6A6A5-51AF-43F3-B103-5345821FAFEE}">
      <dgm:prSet/>
      <dgm:spPr/>
      <dgm:t>
        <a:bodyPr/>
        <a:lstStyle/>
        <a:p>
          <a:endParaRPr lang="es-CO" sz="2000"/>
        </a:p>
      </dgm:t>
    </dgm:pt>
    <dgm:pt modelId="{38D6ECF3-9DC0-4FA5-AA85-AE678086D86F}">
      <dgm:prSet phldrT="[Texto]" custT="1"/>
      <dgm:spPr/>
      <dgm:t>
        <a:bodyPr/>
        <a:lstStyle/>
        <a:p>
          <a:r>
            <a:rPr lang="es-CO" sz="900" b="1"/>
            <a:t>7. FASE DE SEGUIMIENTO Y ACTUALIZACION</a:t>
          </a:r>
        </a:p>
      </dgm:t>
    </dgm:pt>
    <dgm:pt modelId="{CA07B11D-A281-4474-956D-CE017D55096D}" type="parTrans" cxnId="{228A001C-DFEF-4BA8-8945-6B052FD3DB06}">
      <dgm:prSet/>
      <dgm:spPr/>
      <dgm:t>
        <a:bodyPr/>
        <a:lstStyle/>
        <a:p>
          <a:endParaRPr lang="es-CO" sz="2000"/>
        </a:p>
      </dgm:t>
    </dgm:pt>
    <dgm:pt modelId="{23F1DCF5-3AF5-46F5-8EBA-1B227FFDA68A}" type="sibTrans" cxnId="{228A001C-DFEF-4BA8-8945-6B052FD3DB06}">
      <dgm:prSet/>
      <dgm:spPr/>
      <dgm:t>
        <a:bodyPr/>
        <a:lstStyle/>
        <a:p>
          <a:endParaRPr lang="es-CO" sz="2000"/>
        </a:p>
      </dgm:t>
    </dgm:pt>
    <dgm:pt modelId="{7AD3D970-693A-46CB-93F2-8719BB4A2138}">
      <dgm:prSet custT="1"/>
      <dgm:spPr/>
      <dgm:t>
        <a:bodyPr/>
        <a:lstStyle/>
        <a:p>
          <a:r>
            <a:rPr lang="es-CO" sz="900"/>
            <a:t>Seguimiento a los POF</a:t>
          </a:r>
        </a:p>
      </dgm:t>
    </dgm:pt>
    <dgm:pt modelId="{76659B4B-2119-4F3E-A632-F083A9E2AF61}" type="parTrans" cxnId="{84B27017-A550-4955-B34A-A6F39E2DEC14}">
      <dgm:prSet/>
      <dgm:spPr/>
      <dgm:t>
        <a:bodyPr/>
        <a:lstStyle/>
        <a:p>
          <a:endParaRPr lang="es-CO" sz="2000"/>
        </a:p>
      </dgm:t>
    </dgm:pt>
    <dgm:pt modelId="{004D6EF7-97F6-4EB3-9B3E-229E15C08DFD}" type="sibTrans" cxnId="{84B27017-A550-4955-B34A-A6F39E2DEC14}">
      <dgm:prSet/>
      <dgm:spPr/>
      <dgm:t>
        <a:bodyPr/>
        <a:lstStyle/>
        <a:p>
          <a:endParaRPr lang="es-CO" sz="2000"/>
        </a:p>
      </dgm:t>
    </dgm:pt>
    <dgm:pt modelId="{92E8A65F-F99F-488E-AF0A-565C72278797}">
      <dgm:prSet custT="1"/>
      <dgm:spPr/>
      <dgm:t>
        <a:bodyPr/>
        <a:lstStyle/>
        <a:p>
          <a:r>
            <a:rPr lang="es-CO" sz="900"/>
            <a:t>Revisión y evaluación de los POF</a:t>
          </a:r>
        </a:p>
      </dgm:t>
    </dgm:pt>
    <dgm:pt modelId="{66E38FC8-C18A-470F-A205-AE2365A9DE78}" type="parTrans" cxnId="{3F409E34-BFAE-45FE-A027-0ABAC99B8A84}">
      <dgm:prSet/>
      <dgm:spPr/>
      <dgm:t>
        <a:bodyPr/>
        <a:lstStyle/>
        <a:p>
          <a:endParaRPr lang="es-CO" sz="2000"/>
        </a:p>
      </dgm:t>
    </dgm:pt>
    <dgm:pt modelId="{B79C7341-D380-4E6F-A6A3-3F12A56CC081}" type="sibTrans" cxnId="{3F409E34-BFAE-45FE-A027-0ABAC99B8A84}">
      <dgm:prSet/>
      <dgm:spPr/>
      <dgm:t>
        <a:bodyPr/>
        <a:lstStyle/>
        <a:p>
          <a:endParaRPr lang="es-CO" sz="2000"/>
        </a:p>
      </dgm:t>
    </dgm:pt>
    <dgm:pt modelId="{260FD557-A6C6-4FE3-8993-4A56E5810063}">
      <dgm:prSet custT="1"/>
      <dgm:spPr/>
      <dgm:t>
        <a:bodyPr/>
        <a:lstStyle/>
        <a:p>
          <a:r>
            <a:rPr lang="es-CO" sz="900"/>
            <a:t>Conformación del equipo de trabajo  </a:t>
          </a:r>
        </a:p>
      </dgm:t>
    </dgm:pt>
    <dgm:pt modelId="{99DC8CBA-2F58-4241-815F-B0348FB0A095}" type="parTrans" cxnId="{AE5988E1-7C16-4B0A-ABF6-7C82ABA26687}">
      <dgm:prSet/>
      <dgm:spPr/>
      <dgm:t>
        <a:bodyPr/>
        <a:lstStyle/>
        <a:p>
          <a:endParaRPr lang="es-CO"/>
        </a:p>
      </dgm:t>
    </dgm:pt>
    <dgm:pt modelId="{F96C925A-00E1-4DCD-9FAA-8558FB848EF6}" type="sibTrans" cxnId="{AE5988E1-7C16-4B0A-ABF6-7C82ABA26687}">
      <dgm:prSet/>
      <dgm:spPr/>
      <dgm:t>
        <a:bodyPr/>
        <a:lstStyle/>
        <a:p>
          <a:endParaRPr lang="es-CO"/>
        </a:p>
      </dgm:t>
    </dgm:pt>
    <dgm:pt modelId="{4A7800C9-7D3D-4FD3-A0C8-055EA574631C}">
      <dgm:prSet custT="1"/>
      <dgm:spPr/>
      <dgm:t>
        <a:bodyPr/>
        <a:lstStyle/>
        <a:p>
          <a:r>
            <a:rPr lang="es-CO" sz="900"/>
            <a:t>Chequeo cartografía en campo</a:t>
          </a:r>
        </a:p>
      </dgm:t>
    </dgm:pt>
    <dgm:pt modelId="{E88C88D6-C647-44AC-8F34-1CDDF9D56EAE}" type="parTrans" cxnId="{AF2C1DF1-0917-4A12-AD82-87034F4AA6BD}">
      <dgm:prSet/>
      <dgm:spPr/>
      <dgm:t>
        <a:bodyPr/>
        <a:lstStyle/>
        <a:p>
          <a:endParaRPr lang="es-CO"/>
        </a:p>
      </dgm:t>
    </dgm:pt>
    <dgm:pt modelId="{011E79F5-D3D2-430D-AB83-E364AA563D3C}" type="sibTrans" cxnId="{AF2C1DF1-0917-4A12-AD82-87034F4AA6BD}">
      <dgm:prSet/>
      <dgm:spPr/>
      <dgm:t>
        <a:bodyPr/>
        <a:lstStyle/>
        <a:p>
          <a:endParaRPr lang="es-CO"/>
        </a:p>
      </dgm:t>
    </dgm:pt>
    <dgm:pt modelId="{320F87EC-CED1-4210-8A86-B8F3B4014BD7}">
      <dgm:prSet custT="1"/>
      <dgm:spPr/>
      <dgm:t>
        <a:bodyPr/>
        <a:lstStyle/>
        <a:p>
          <a:r>
            <a:rPr lang="es-CO" sz="900"/>
            <a:t>Desarrollo del premuestreo, ajuste y realización del inventario forestal</a:t>
          </a:r>
        </a:p>
      </dgm:t>
    </dgm:pt>
    <dgm:pt modelId="{3E66B59C-1F4A-4068-B805-1D0FD9DF5EB9}" type="parTrans" cxnId="{B2CEC7D1-0EF3-43E8-A8C4-CA91F9F8B2C6}">
      <dgm:prSet/>
      <dgm:spPr/>
      <dgm:t>
        <a:bodyPr/>
        <a:lstStyle/>
        <a:p>
          <a:endParaRPr lang="es-CO"/>
        </a:p>
      </dgm:t>
    </dgm:pt>
    <dgm:pt modelId="{9C227A2C-DB8C-4F82-9033-31A1665D63A3}" type="sibTrans" cxnId="{B2CEC7D1-0EF3-43E8-A8C4-CA91F9F8B2C6}">
      <dgm:prSet/>
      <dgm:spPr/>
      <dgm:t>
        <a:bodyPr/>
        <a:lstStyle/>
        <a:p>
          <a:endParaRPr lang="es-CO"/>
        </a:p>
      </dgm:t>
    </dgm:pt>
    <dgm:pt modelId="{34106E7C-5D09-4727-92DE-E55E74AC51EE}">
      <dgm:prSet custT="1"/>
      <dgm:spPr/>
      <dgm:t>
        <a:bodyPr/>
        <a:lstStyle/>
        <a:p>
          <a:r>
            <a:rPr lang="es-CO" sz="900"/>
            <a:t>Desarrollo del componente socieconomico</a:t>
          </a:r>
        </a:p>
      </dgm:t>
    </dgm:pt>
    <dgm:pt modelId="{9975E2E8-9436-4F43-A130-25EADB8F15E6}" type="parTrans" cxnId="{6C6EB5FC-FF88-485A-AB17-1DEBD14B1B4D}">
      <dgm:prSet/>
      <dgm:spPr/>
      <dgm:t>
        <a:bodyPr/>
        <a:lstStyle/>
        <a:p>
          <a:endParaRPr lang="es-CO"/>
        </a:p>
      </dgm:t>
    </dgm:pt>
    <dgm:pt modelId="{55FD3231-A594-44A3-9758-E80BFF642EBF}" type="sibTrans" cxnId="{6C6EB5FC-FF88-485A-AB17-1DEBD14B1B4D}">
      <dgm:prSet/>
      <dgm:spPr/>
      <dgm:t>
        <a:bodyPr/>
        <a:lstStyle/>
        <a:p>
          <a:endParaRPr lang="es-CO"/>
        </a:p>
      </dgm:t>
    </dgm:pt>
    <dgm:pt modelId="{275C1FC4-3E17-4EB7-B629-3B18A2C22A68}">
      <dgm:prSet custT="1"/>
      <dgm:spPr/>
      <dgm:t>
        <a:bodyPr/>
        <a:lstStyle/>
        <a:p>
          <a:r>
            <a:rPr lang="es-CO" sz="900"/>
            <a:t>Desarrollo del componente suelos</a:t>
          </a:r>
        </a:p>
      </dgm:t>
    </dgm:pt>
    <dgm:pt modelId="{47FF5181-689E-402C-BA5E-A7F036D82964}" type="parTrans" cxnId="{387F9B62-BA72-46DA-93B7-D805807BFC03}">
      <dgm:prSet/>
      <dgm:spPr/>
      <dgm:t>
        <a:bodyPr/>
        <a:lstStyle/>
        <a:p>
          <a:endParaRPr lang="es-CO"/>
        </a:p>
      </dgm:t>
    </dgm:pt>
    <dgm:pt modelId="{BD9B50B6-A249-4B4C-A504-6B8A26A3E4B7}" type="sibTrans" cxnId="{387F9B62-BA72-46DA-93B7-D805807BFC03}">
      <dgm:prSet/>
      <dgm:spPr/>
      <dgm:t>
        <a:bodyPr/>
        <a:lstStyle/>
        <a:p>
          <a:endParaRPr lang="es-CO"/>
        </a:p>
      </dgm:t>
    </dgm:pt>
    <dgm:pt modelId="{0C7E1392-1B2E-4473-98A3-7DB95B0F3E41}">
      <dgm:prSet custT="1"/>
      <dgm:spPr/>
      <dgm:t>
        <a:bodyPr/>
        <a:lstStyle/>
        <a:p>
          <a:r>
            <a:rPr lang="es-CO" sz="900"/>
            <a:t>Desarrollo del componente fauna</a:t>
          </a:r>
        </a:p>
      </dgm:t>
    </dgm:pt>
    <dgm:pt modelId="{1BB85BBF-AE3C-4053-94E1-A07AA9D27118}" type="parTrans" cxnId="{21FF54B0-7061-409D-AA77-9C011DC7E50B}">
      <dgm:prSet/>
      <dgm:spPr/>
      <dgm:t>
        <a:bodyPr/>
        <a:lstStyle/>
        <a:p>
          <a:endParaRPr lang="es-CO"/>
        </a:p>
      </dgm:t>
    </dgm:pt>
    <dgm:pt modelId="{170804D9-020B-4492-BDDC-2864E2B9B088}" type="sibTrans" cxnId="{21FF54B0-7061-409D-AA77-9C011DC7E50B}">
      <dgm:prSet/>
      <dgm:spPr/>
      <dgm:t>
        <a:bodyPr/>
        <a:lstStyle/>
        <a:p>
          <a:endParaRPr lang="es-CO"/>
        </a:p>
      </dgm:t>
    </dgm:pt>
    <dgm:pt modelId="{FB36F50F-332B-41E1-B818-61C37228C5CE}">
      <dgm:prSet custT="1"/>
      <dgm:spPr/>
      <dgm:t>
        <a:bodyPr/>
        <a:lstStyle/>
        <a:p>
          <a:r>
            <a:rPr lang="es-CO" sz="900"/>
            <a:t>Armonización de los POF con actores locales y regionales</a:t>
          </a:r>
        </a:p>
      </dgm:t>
    </dgm:pt>
    <dgm:pt modelId="{1B402964-486C-4D88-B25B-BFBD3B7CB725}" type="parTrans" cxnId="{44A4FD8C-B715-4763-9E06-4EBC7F129D51}">
      <dgm:prSet/>
      <dgm:spPr/>
      <dgm:t>
        <a:bodyPr/>
        <a:lstStyle/>
        <a:p>
          <a:endParaRPr lang="es-CO"/>
        </a:p>
      </dgm:t>
    </dgm:pt>
    <dgm:pt modelId="{2F60FF59-EE81-4035-BCD0-A1A526D6233D}" type="sibTrans" cxnId="{44A4FD8C-B715-4763-9E06-4EBC7F129D51}">
      <dgm:prSet/>
      <dgm:spPr/>
      <dgm:t>
        <a:bodyPr/>
        <a:lstStyle/>
        <a:p>
          <a:endParaRPr lang="es-CO"/>
        </a:p>
      </dgm:t>
    </dgm:pt>
    <dgm:pt modelId="{2DDC3C6B-EB89-41BC-9626-2C8602AFD180}">
      <dgm:prSet custT="1"/>
      <dgm:spPr/>
      <dgm:t>
        <a:bodyPr/>
        <a:lstStyle/>
        <a:p>
          <a:r>
            <a:rPr lang="es-CO" sz="900"/>
            <a:t>Edición y ajustes de los POF</a:t>
          </a:r>
        </a:p>
      </dgm:t>
    </dgm:pt>
    <dgm:pt modelId="{8CA01F60-749A-4F13-A5F9-52959A1E5ACD}" type="parTrans" cxnId="{CBF95272-9C66-408A-9CF3-C7F12DD60BBE}">
      <dgm:prSet/>
      <dgm:spPr/>
      <dgm:t>
        <a:bodyPr/>
        <a:lstStyle/>
        <a:p>
          <a:endParaRPr lang="es-CO"/>
        </a:p>
      </dgm:t>
    </dgm:pt>
    <dgm:pt modelId="{4EF9A5D6-D9ED-4637-A11E-A0AF0603FCE7}" type="sibTrans" cxnId="{CBF95272-9C66-408A-9CF3-C7F12DD60BBE}">
      <dgm:prSet/>
      <dgm:spPr/>
      <dgm:t>
        <a:bodyPr/>
        <a:lstStyle/>
        <a:p>
          <a:endParaRPr lang="es-CO"/>
        </a:p>
      </dgm:t>
    </dgm:pt>
    <dgm:pt modelId="{29647C36-AD56-480A-B274-AFD85B8257AC}">
      <dgm:prSet custT="1"/>
      <dgm:spPr/>
      <dgm:t>
        <a:bodyPr/>
        <a:lstStyle/>
        <a:p>
          <a:r>
            <a:rPr lang="es-CO" sz="900"/>
            <a:t>Actualización de los POF  </a:t>
          </a:r>
        </a:p>
      </dgm:t>
    </dgm:pt>
    <dgm:pt modelId="{8B89DDF0-7CED-46E8-8F61-0B17466698FF}" type="sibTrans" cxnId="{F617155A-07A4-40C6-B9E5-6E820D5C2875}">
      <dgm:prSet/>
      <dgm:spPr/>
      <dgm:t>
        <a:bodyPr/>
        <a:lstStyle/>
        <a:p>
          <a:endParaRPr lang="es-CO" sz="2000"/>
        </a:p>
      </dgm:t>
    </dgm:pt>
    <dgm:pt modelId="{4CAE2BE9-B466-4310-88AB-C78BF23B7371}" type="parTrans" cxnId="{F617155A-07A4-40C6-B9E5-6E820D5C2875}">
      <dgm:prSet/>
      <dgm:spPr/>
      <dgm:t>
        <a:bodyPr/>
        <a:lstStyle/>
        <a:p>
          <a:endParaRPr lang="es-CO" sz="2000"/>
        </a:p>
      </dgm:t>
    </dgm:pt>
    <dgm:pt modelId="{477C0414-2F64-47A3-9675-FE2E4F8C4A83}">
      <dgm:prSet custT="1"/>
      <dgm:spPr/>
      <dgm:t>
        <a:bodyPr/>
        <a:lstStyle/>
        <a:p>
          <a:r>
            <a:rPr lang="es-CO" sz="900"/>
            <a:t> Formulación del POF para cada área forestal de la UOF</a:t>
          </a:r>
        </a:p>
      </dgm:t>
    </dgm:pt>
    <dgm:pt modelId="{211F0972-F335-42CF-8898-D6AD2F24BDF4}" type="parTrans" cxnId="{3673614D-FB3D-4D84-B4D5-C1C1FEB93DC6}">
      <dgm:prSet/>
      <dgm:spPr/>
      <dgm:t>
        <a:bodyPr/>
        <a:lstStyle/>
        <a:p>
          <a:endParaRPr lang="es-CO"/>
        </a:p>
      </dgm:t>
    </dgm:pt>
    <dgm:pt modelId="{8249E61B-7B06-45EC-87B1-4624BFB202FC}" type="sibTrans" cxnId="{3673614D-FB3D-4D84-B4D5-C1C1FEB93DC6}">
      <dgm:prSet/>
      <dgm:spPr/>
      <dgm:t>
        <a:bodyPr/>
        <a:lstStyle/>
        <a:p>
          <a:endParaRPr lang="es-CO"/>
        </a:p>
      </dgm:t>
    </dgm:pt>
    <dgm:pt modelId="{1DEF4F99-0D10-4E54-A0BF-F9524F830250}" type="pres">
      <dgm:prSet presAssocID="{DCD48D7A-4B03-4423-8CB5-5C5D79405805}" presName="linear" presStyleCnt="0">
        <dgm:presLayoutVars>
          <dgm:dir/>
          <dgm:animLvl val="lvl"/>
          <dgm:resizeHandles val="exact"/>
        </dgm:presLayoutVars>
      </dgm:prSet>
      <dgm:spPr/>
      <dgm:t>
        <a:bodyPr/>
        <a:lstStyle/>
        <a:p>
          <a:endParaRPr lang="es-CO"/>
        </a:p>
      </dgm:t>
    </dgm:pt>
    <dgm:pt modelId="{2FA5CF8F-DEE2-445C-8A9F-A5B19AA1EC66}" type="pres">
      <dgm:prSet presAssocID="{2CB7F8B1-2637-4408-9185-3A95A2E4D4D4}" presName="parentLin" presStyleCnt="0"/>
      <dgm:spPr/>
    </dgm:pt>
    <dgm:pt modelId="{545F5493-E5D3-45CD-9407-AD3146FF5B66}" type="pres">
      <dgm:prSet presAssocID="{2CB7F8B1-2637-4408-9185-3A95A2E4D4D4}" presName="parentLeftMargin" presStyleLbl="node1" presStyleIdx="0" presStyleCnt="7"/>
      <dgm:spPr/>
      <dgm:t>
        <a:bodyPr/>
        <a:lstStyle/>
        <a:p>
          <a:endParaRPr lang="es-CO"/>
        </a:p>
      </dgm:t>
    </dgm:pt>
    <dgm:pt modelId="{E6E34545-7A70-45F5-AF30-5300FEAF0CB4}" type="pres">
      <dgm:prSet presAssocID="{2CB7F8B1-2637-4408-9185-3A95A2E4D4D4}" presName="parentText" presStyleLbl="node1" presStyleIdx="0" presStyleCnt="7">
        <dgm:presLayoutVars>
          <dgm:chMax val="0"/>
          <dgm:bulletEnabled val="1"/>
        </dgm:presLayoutVars>
      </dgm:prSet>
      <dgm:spPr/>
      <dgm:t>
        <a:bodyPr/>
        <a:lstStyle/>
        <a:p>
          <a:endParaRPr lang="es-CO"/>
        </a:p>
      </dgm:t>
    </dgm:pt>
    <dgm:pt modelId="{EF9B6E2C-EF0B-4D48-9074-55D69A90DE21}" type="pres">
      <dgm:prSet presAssocID="{2CB7F8B1-2637-4408-9185-3A95A2E4D4D4}" presName="negativeSpace" presStyleCnt="0"/>
      <dgm:spPr/>
    </dgm:pt>
    <dgm:pt modelId="{35D5CD7D-3A20-4EB8-B442-65E54571D39E}" type="pres">
      <dgm:prSet presAssocID="{2CB7F8B1-2637-4408-9185-3A95A2E4D4D4}" presName="childText" presStyleLbl="conFgAcc1" presStyleIdx="0" presStyleCnt="7" custLinFactNeighborX="210" custLinFactNeighborY="66562">
        <dgm:presLayoutVars>
          <dgm:bulletEnabled val="1"/>
        </dgm:presLayoutVars>
      </dgm:prSet>
      <dgm:spPr/>
      <dgm:t>
        <a:bodyPr/>
        <a:lstStyle/>
        <a:p>
          <a:endParaRPr lang="es-CO"/>
        </a:p>
      </dgm:t>
    </dgm:pt>
    <dgm:pt modelId="{AB83843B-19AA-4C45-ACB9-0772D543D28B}" type="pres">
      <dgm:prSet presAssocID="{1E2C00AA-92AD-4DFD-ADBE-9EE00E1BF72B}" presName="spaceBetweenRectangles" presStyleCnt="0"/>
      <dgm:spPr/>
    </dgm:pt>
    <dgm:pt modelId="{55019F05-739C-499C-85AD-7269005767A1}" type="pres">
      <dgm:prSet presAssocID="{8069E184-766F-4E8B-A1E8-51EDBCF8B787}" presName="parentLin" presStyleCnt="0"/>
      <dgm:spPr/>
    </dgm:pt>
    <dgm:pt modelId="{8FFBFEAB-4C29-43E1-9195-E019257224C0}" type="pres">
      <dgm:prSet presAssocID="{8069E184-766F-4E8B-A1E8-51EDBCF8B787}" presName="parentLeftMargin" presStyleLbl="node1" presStyleIdx="0" presStyleCnt="7"/>
      <dgm:spPr/>
      <dgm:t>
        <a:bodyPr/>
        <a:lstStyle/>
        <a:p>
          <a:endParaRPr lang="es-CO"/>
        </a:p>
      </dgm:t>
    </dgm:pt>
    <dgm:pt modelId="{C4175353-957F-4B0A-882A-9D65932C4C45}" type="pres">
      <dgm:prSet presAssocID="{8069E184-766F-4E8B-A1E8-51EDBCF8B787}" presName="parentText" presStyleLbl="node1" presStyleIdx="1" presStyleCnt="7" custLinFactNeighborX="7859" custLinFactNeighborY="9302">
        <dgm:presLayoutVars>
          <dgm:chMax val="0"/>
          <dgm:bulletEnabled val="1"/>
        </dgm:presLayoutVars>
      </dgm:prSet>
      <dgm:spPr/>
      <dgm:t>
        <a:bodyPr/>
        <a:lstStyle/>
        <a:p>
          <a:endParaRPr lang="es-CO"/>
        </a:p>
      </dgm:t>
    </dgm:pt>
    <dgm:pt modelId="{0862C50F-306A-4E6B-A23B-07B15ECDE9F7}" type="pres">
      <dgm:prSet presAssocID="{8069E184-766F-4E8B-A1E8-51EDBCF8B787}" presName="negativeSpace" presStyleCnt="0"/>
      <dgm:spPr/>
    </dgm:pt>
    <dgm:pt modelId="{BEC4ABD6-0E89-47BE-B95E-5D5D71B73DA1}" type="pres">
      <dgm:prSet presAssocID="{8069E184-766F-4E8B-A1E8-51EDBCF8B787}" presName="childText" presStyleLbl="conFgAcc1" presStyleIdx="1" presStyleCnt="7" custLinFactNeighborY="66562">
        <dgm:presLayoutVars>
          <dgm:bulletEnabled val="1"/>
        </dgm:presLayoutVars>
      </dgm:prSet>
      <dgm:spPr/>
      <dgm:t>
        <a:bodyPr/>
        <a:lstStyle/>
        <a:p>
          <a:endParaRPr lang="es-CO"/>
        </a:p>
      </dgm:t>
    </dgm:pt>
    <dgm:pt modelId="{BEB87FCE-F499-4870-8AB0-98F9F509D50E}" type="pres">
      <dgm:prSet presAssocID="{93F1D987-E557-4E03-8C29-D08B5E8AAD1B}" presName="spaceBetweenRectangles" presStyleCnt="0"/>
      <dgm:spPr/>
    </dgm:pt>
    <dgm:pt modelId="{3AA816E6-3A8D-45C3-B0AF-DCE6C0F7D52F}" type="pres">
      <dgm:prSet presAssocID="{717ECC8B-6813-4A27-9DC1-A0349E570257}" presName="parentLin" presStyleCnt="0"/>
      <dgm:spPr/>
    </dgm:pt>
    <dgm:pt modelId="{9702987D-0E97-487C-8CCC-50D92DF3BD3E}" type="pres">
      <dgm:prSet presAssocID="{717ECC8B-6813-4A27-9DC1-A0349E570257}" presName="parentLeftMargin" presStyleLbl="node1" presStyleIdx="1" presStyleCnt="7"/>
      <dgm:spPr/>
      <dgm:t>
        <a:bodyPr/>
        <a:lstStyle/>
        <a:p>
          <a:endParaRPr lang="es-CO"/>
        </a:p>
      </dgm:t>
    </dgm:pt>
    <dgm:pt modelId="{2F94551E-AD58-4389-A867-ACC7E854241D}" type="pres">
      <dgm:prSet presAssocID="{717ECC8B-6813-4A27-9DC1-A0349E570257}" presName="parentText" presStyleLbl="node1" presStyleIdx="2" presStyleCnt="7" custLinFactNeighborX="-3930" custLinFactNeighborY="9302">
        <dgm:presLayoutVars>
          <dgm:chMax val="0"/>
          <dgm:bulletEnabled val="1"/>
        </dgm:presLayoutVars>
      </dgm:prSet>
      <dgm:spPr/>
      <dgm:t>
        <a:bodyPr/>
        <a:lstStyle/>
        <a:p>
          <a:endParaRPr lang="es-CO"/>
        </a:p>
      </dgm:t>
    </dgm:pt>
    <dgm:pt modelId="{0B0D6F0B-4DEB-4B88-B257-B59830E60C59}" type="pres">
      <dgm:prSet presAssocID="{717ECC8B-6813-4A27-9DC1-A0349E570257}" presName="negativeSpace" presStyleCnt="0"/>
      <dgm:spPr/>
    </dgm:pt>
    <dgm:pt modelId="{3BC1BA34-3099-48F7-ADCC-C59CA8F05523}" type="pres">
      <dgm:prSet presAssocID="{717ECC8B-6813-4A27-9DC1-A0349E570257}" presName="childText" presStyleLbl="conFgAcc1" presStyleIdx="2" presStyleCnt="7" custScaleY="93432" custLinFactNeighborY="66561">
        <dgm:presLayoutVars>
          <dgm:bulletEnabled val="1"/>
        </dgm:presLayoutVars>
      </dgm:prSet>
      <dgm:spPr/>
      <dgm:t>
        <a:bodyPr/>
        <a:lstStyle/>
        <a:p>
          <a:endParaRPr lang="es-CO"/>
        </a:p>
      </dgm:t>
    </dgm:pt>
    <dgm:pt modelId="{ED98C6C5-10F9-43FD-B588-4DD8CA453F1D}" type="pres">
      <dgm:prSet presAssocID="{60E19195-CF68-47DE-9785-66C048977208}" presName="spaceBetweenRectangles" presStyleCnt="0"/>
      <dgm:spPr/>
    </dgm:pt>
    <dgm:pt modelId="{15A1C469-7C3A-4EBC-B23A-4CE4DD373580}" type="pres">
      <dgm:prSet presAssocID="{D67F9A5A-5E88-44A1-939C-135CE3AF4041}" presName="parentLin" presStyleCnt="0"/>
      <dgm:spPr/>
    </dgm:pt>
    <dgm:pt modelId="{3B8B29A2-8F27-4747-815F-4C192BC39EFB}" type="pres">
      <dgm:prSet presAssocID="{D67F9A5A-5E88-44A1-939C-135CE3AF4041}" presName="parentLeftMargin" presStyleLbl="node1" presStyleIdx="2" presStyleCnt="7"/>
      <dgm:spPr/>
      <dgm:t>
        <a:bodyPr/>
        <a:lstStyle/>
        <a:p>
          <a:endParaRPr lang="es-CO"/>
        </a:p>
      </dgm:t>
    </dgm:pt>
    <dgm:pt modelId="{514BAA5A-25A1-407B-9E98-4F585743FC17}" type="pres">
      <dgm:prSet presAssocID="{D67F9A5A-5E88-44A1-939C-135CE3AF4041}" presName="parentText" presStyleLbl="node1" presStyleIdx="3" presStyleCnt="7" custLinFactNeighborY="9302">
        <dgm:presLayoutVars>
          <dgm:chMax val="0"/>
          <dgm:bulletEnabled val="1"/>
        </dgm:presLayoutVars>
      </dgm:prSet>
      <dgm:spPr/>
      <dgm:t>
        <a:bodyPr/>
        <a:lstStyle/>
        <a:p>
          <a:endParaRPr lang="es-CO"/>
        </a:p>
      </dgm:t>
    </dgm:pt>
    <dgm:pt modelId="{584AD0D6-0EBE-40B3-A5EF-BEFBE1FDD233}" type="pres">
      <dgm:prSet presAssocID="{D67F9A5A-5E88-44A1-939C-135CE3AF4041}" presName="negativeSpace" presStyleCnt="0"/>
      <dgm:spPr/>
    </dgm:pt>
    <dgm:pt modelId="{06ACE6F8-0FA9-44AE-BA37-8718AB57D422}" type="pres">
      <dgm:prSet presAssocID="{D67F9A5A-5E88-44A1-939C-135CE3AF4041}" presName="childText" presStyleLbl="conFgAcc1" presStyleIdx="3" presStyleCnt="7" custLinFactY="571" custLinFactNeighborY="100000">
        <dgm:presLayoutVars>
          <dgm:bulletEnabled val="1"/>
        </dgm:presLayoutVars>
      </dgm:prSet>
      <dgm:spPr/>
      <dgm:t>
        <a:bodyPr/>
        <a:lstStyle/>
        <a:p>
          <a:endParaRPr lang="es-CO"/>
        </a:p>
      </dgm:t>
    </dgm:pt>
    <dgm:pt modelId="{728F8364-6B69-4FB1-8CEE-FE0453B48F74}" type="pres">
      <dgm:prSet presAssocID="{5865B6AA-9A9D-46ED-B85D-61C566F91B2B}" presName="spaceBetweenRectangles" presStyleCnt="0"/>
      <dgm:spPr/>
    </dgm:pt>
    <dgm:pt modelId="{2FED5211-A15F-4937-8626-A219A5AF8F6A}" type="pres">
      <dgm:prSet presAssocID="{CF4F553E-C1BC-4366-8D1F-2538C739F34D}" presName="parentLin" presStyleCnt="0"/>
      <dgm:spPr/>
    </dgm:pt>
    <dgm:pt modelId="{96E24B0A-8F37-4257-B7B3-645FB1DA6A85}" type="pres">
      <dgm:prSet presAssocID="{CF4F553E-C1BC-4366-8D1F-2538C739F34D}" presName="parentLeftMargin" presStyleLbl="node1" presStyleIdx="3" presStyleCnt="7"/>
      <dgm:spPr/>
      <dgm:t>
        <a:bodyPr/>
        <a:lstStyle/>
        <a:p>
          <a:endParaRPr lang="es-CO"/>
        </a:p>
      </dgm:t>
    </dgm:pt>
    <dgm:pt modelId="{72C2FA48-4513-4CD5-8267-CAFA222E040F}" type="pres">
      <dgm:prSet presAssocID="{CF4F553E-C1BC-4366-8D1F-2538C739F34D}" presName="parentText" presStyleLbl="node1" presStyleIdx="4" presStyleCnt="7" custLinFactNeighborX="-3930" custLinFactNeighborY="15503">
        <dgm:presLayoutVars>
          <dgm:chMax val="0"/>
          <dgm:bulletEnabled val="1"/>
        </dgm:presLayoutVars>
      </dgm:prSet>
      <dgm:spPr/>
      <dgm:t>
        <a:bodyPr/>
        <a:lstStyle/>
        <a:p>
          <a:endParaRPr lang="es-CO"/>
        </a:p>
      </dgm:t>
    </dgm:pt>
    <dgm:pt modelId="{C5574D53-E5B2-4961-BC19-B9AEEE8D8A74}" type="pres">
      <dgm:prSet presAssocID="{CF4F553E-C1BC-4366-8D1F-2538C739F34D}" presName="negativeSpace" presStyleCnt="0"/>
      <dgm:spPr/>
    </dgm:pt>
    <dgm:pt modelId="{4EFCDA67-9C44-44DD-A910-D775D3C6B542}" type="pres">
      <dgm:prSet presAssocID="{CF4F553E-C1BC-4366-8D1F-2538C739F34D}" presName="childText" presStyleLbl="conFgAcc1" presStyleIdx="4" presStyleCnt="7" custScaleY="87228" custLinFactNeighborY="79873">
        <dgm:presLayoutVars>
          <dgm:bulletEnabled val="1"/>
        </dgm:presLayoutVars>
      </dgm:prSet>
      <dgm:spPr/>
      <dgm:t>
        <a:bodyPr/>
        <a:lstStyle/>
        <a:p>
          <a:endParaRPr lang="es-CO"/>
        </a:p>
      </dgm:t>
    </dgm:pt>
    <dgm:pt modelId="{44903029-1598-44FF-927B-4388D5E8763C}" type="pres">
      <dgm:prSet presAssocID="{94558B0E-E006-4B59-8C83-CEE5060F8235}" presName="spaceBetweenRectangles" presStyleCnt="0"/>
      <dgm:spPr/>
    </dgm:pt>
    <dgm:pt modelId="{86EE8AB6-545B-4020-AEC6-19F34F74D919}" type="pres">
      <dgm:prSet presAssocID="{0E652C00-4F5E-4225-B0DE-1E16E467F052}" presName="parentLin" presStyleCnt="0"/>
      <dgm:spPr/>
    </dgm:pt>
    <dgm:pt modelId="{C7C02459-324F-4CBA-B9A7-D10266029FAC}" type="pres">
      <dgm:prSet presAssocID="{0E652C00-4F5E-4225-B0DE-1E16E467F052}" presName="parentLeftMargin" presStyleLbl="node1" presStyleIdx="4" presStyleCnt="7"/>
      <dgm:spPr/>
      <dgm:t>
        <a:bodyPr/>
        <a:lstStyle/>
        <a:p>
          <a:endParaRPr lang="es-CO"/>
        </a:p>
      </dgm:t>
    </dgm:pt>
    <dgm:pt modelId="{4E9F94DE-8CF1-4FE7-9A6B-53CB416743FC}" type="pres">
      <dgm:prSet presAssocID="{0E652C00-4F5E-4225-B0DE-1E16E467F052}" presName="parentText" presStyleLbl="node1" presStyleIdx="5" presStyleCnt="7" custLinFactNeighborY="12402">
        <dgm:presLayoutVars>
          <dgm:chMax val="0"/>
          <dgm:bulletEnabled val="1"/>
        </dgm:presLayoutVars>
      </dgm:prSet>
      <dgm:spPr/>
      <dgm:t>
        <a:bodyPr/>
        <a:lstStyle/>
        <a:p>
          <a:endParaRPr lang="es-CO"/>
        </a:p>
      </dgm:t>
    </dgm:pt>
    <dgm:pt modelId="{DD8C64AD-F0AB-4DAF-BD3D-6848B3517AE4}" type="pres">
      <dgm:prSet presAssocID="{0E652C00-4F5E-4225-B0DE-1E16E467F052}" presName="negativeSpace" presStyleCnt="0"/>
      <dgm:spPr/>
    </dgm:pt>
    <dgm:pt modelId="{FA8C06B1-BAA1-4827-A601-D14B18466DB6}" type="pres">
      <dgm:prSet presAssocID="{0E652C00-4F5E-4225-B0DE-1E16E467F052}" presName="childText" presStyleLbl="conFgAcc1" presStyleIdx="5" presStyleCnt="7" custLinFactNeighborY="66562">
        <dgm:presLayoutVars>
          <dgm:bulletEnabled val="1"/>
        </dgm:presLayoutVars>
      </dgm:prSet>
      <dgm:spPr/>
      <dgm:t>
        <a:bodyPr/>
        <a:lstStyle/>
        <a:p>
          <a:endParaRPr lang="es-CO"/>
        </a:p>
      </dgm:t>
    </dgm:pt>
    <dgm:pt modelId="{D62CC520-BE4A-45F5-85CF-6F1FF6479E7B}" type="pres">
      <dgm:prSet presAssocID="{49049186-C28C-4B3F-A75E-A3310F719D8A}" presName="spaceBetweenRectangles" presStyleCnt="0"/>
      <dgm:spPr/>
    </dgm:pt>
    <dgm:pt modelId="{0ACFCED0-6DBF-47C9-BEFF-1C22DE7DB9F3}" type="pres">
      <dgm:prSet presAssocID="{38D6ECF3-9DC0-4FA5-AA85-AE678086D86F}" presName="parentLin" presStyleCnt="0"/>
      <dgm:spPr/>
    </dgm:pt>
    <dgm:pt modelId="{A03587EF-2C72-4284-B879-B71BE0640BA4}" type="pres">
      <dgm:prSet presAssocID="{38D6ECF3-9DC0-4FA5-AA85-AE678086D86F}" presName="parentLeftMargin" presStyleLbl="node1" presStyleIdx="5" presStyleCnt="7"/>
      <dgm:spPr/>
      <dgm:t>
        <a:bodyPr/>
        <a:lstStyle/>
        <a:p>
          <a:endParaRPr lang="es-CO"/>
        </a:p>
      </dgm:t>
    </dgm:pt>
    <dgm:pt modelId="{0BB363C2-1000-4D63-89E1-75C121258685}" type="pres">
      <dgm:prSet presAssocID="{38D6ECF3-9DC0-4FA5-AA85-AE678086D86F}" presName="parentText" presStyleLbl="node1" presStyleIdx="6" presStyleCnt="7" custLinFactNeighborX="3930" custLinFactNeighborY="12402">
        <dgm:presLayoutVars>
          <dgm:chMax val="0"/>
          <dgm:bulletEnabled val="1"/>
        </dgm:presLayoutVars>
      </dgm:prSet>
      <dgm:spPr/>
      <dgm:t>
        <a:bodyPr/>
        <a:lstStyle/>
        <a:p>
          <a:endParaRPr lang="es-CO"/>
        </a:p>
      </dgm:t>
    </dgm:pt>
    <dgm:pt modelId="{C9B2B30D-0668-43BB-8909-432202A9EDB4}" type="pres">
      <dgm:prSet presAssocID="{38D6ECF3-9DC0-4FA5-AA85-AE678086D86F}" presName="negativeSpace" presStyleCnt="0"/>
      <dgm:spPr/>
    </dgm:pt>
    <dgm:pt modelId="{77262FC2-D56C-47EC-A6D3-390D5DF0E708}" type="pres">
      <dgm:prSet presAssocID="{38D6ECF3-9DC0-4FA5-AA85-AE678086D86F}" presName="childText" presStyleLbl="conFgAcc1" presStyleIdx="6" presStyleCnt="7" custLinFactNeighborY="19481">
        <dgm:presLayoutVars>
          <dgm:bulletEnabled val="1"/>
        </dgm:presLayoutVars>
      </dgm:prSet>
      <dgm:spPr/>
      <dgm:t>
        <a:bodyPr/>
        <a:lstStyle/>
        <a:p>
          <a:endParaRPr lang="es-CO"/>
        </a:p>
      </dgm:t>
    </dgm:pt>
  </dgm:ptLst>
  <dgm:cxnLst>
    <dgm:cxn modelId="{67B9198E-5C25-4F67-B9CB-41843459D987}" type="presOf" srcId="{C8F6D009-A118-4555-A677-CBA61BF6F0D5}" destId="{BEC4ABD6-0E89-47BE-B95E-5D5D71B73DA1}" srcOrd="0" destOrd="2" presId="urn:microsoft.com/office/officeart/2005/8/layout/list1"/>
    <dgm:cxn modelId="{A43DF155-EDED-4348-8849-3FB54F8752F4}" srcId="{0E652C00-4F5E-4225-B0DE-1E16E467F052}" destId="{FDC96EDD-2D2E-424F-9793-6C67FBB810DD}" srcOrd="0" destOrd="0" parTransId="{C0F088F2-D816-422B-A598-8465D4C16265}" sibTransId="{D85BC74A-2C14-4596-B306-9B50E9FDF986}"/>
    <dgm:cxn modelId="{B2CEC7D1-0EF3-43E8-A8C4-CA91F9F8B2C6}" srcId="{717ECC8B-6813-4A27-9DC1-A0349E570257}" destId="{320F87EC-CED1-4210-8A86-B8F3B4014BD7}" srcOrd="2" destOrd="0" parTransId="{3E66B59C-1F4A-4068-B805-1D0FD9DF5EB9}" sibTransId="{9C227A2C-DB8C-4F82-9033-31A1665D63A3}"/>
    <dgm:cxn modelId="{39949B06-98CA-426A-A4A6-EA0210D2BAFD}" type="presOf" srcId="{DCD48D7A-4B03-4423-8CB5-5C5D79405805}" destId="{1DEF4F99-0D10-4E54-A0BF-F9524F830250}" srcOrd="0" destOrd="0" presId="urn:microsoft.com/office/officeart/2005/8/layout/list1"/>
    <dgm:cxn modelId="{53E3005D-DDEB-4AC2-998E-187B375B14B2}" type="presOf" srcId="{4E33CAE3-BFA7-460A-ADA1-9740AF500CD1}" destId="{BEC4ABD6-0E89-47BE-B95E-5D5D71B73DA1}" srcOrd="0" destOrd="0" presId="urn:microsoft.com/office/officeart/2005/8/layout/list1"/>
    <dgm:cxn modelId="{F5B463A9-1C63-49AF-836D-039CF3C3D222}" type="presOf" srcId="{CF379588-8D99-446E-9DA3-7D31B1AC5467}" destId="{06ACE6F8-0FA9-44AE-BA37-8718AB57D422}" srcOrd="0" destOrd="0" presId="urn:microsoft.com/office/officeart/2005/8/layout/list1"/>
    <dgm:cxn modelId="{3C68E3D5-A553-46EE-8B80-FB51032E4800}" type="presOf" srcId="{2CB7F8B1-2637-4408-9185-3A95A2E4D4D4}" destId="{545F5493-E5D3-45CD-9407-AD3146FF5B66}" srcOrd="0" destOrd="0" presId="urn:microsoft.com/office/officeart/2005/8/layout/list1"/>
    <dgm:cxn modelId="{10D3294F-F4FE-4252-AA72-A2630A60CBB1}" type="presOf" srcId="{CF4F553E-C1BC-4366-8D1F-2538C739F34D}" destId="{72C2FA48-4513-4CD5-8267-CAFA222E040F}" srcOrd="1" destOrd="0" presId="urn:microsoft.com/office/officeart/2005/8/layout/list1"/>
    <dgm:cxn modelId="{6E3F353F-69A6-470A-90DF-68C45401EC8C}" type="presOf" srcId="{CF4F553E-C1BC-4366-8D1F-2538C739F34D}" destId="{96E24B0A-8F37-4257-B7B3-645FB1DA6A85}" srcOrd="0" destOrd="0" presId="urn:microsoft.com/office/officeart/2005/8/layout/list1"/>
    <dgm:cxn modelId="{56BF2655-C497-4B6B-B54F-A5D6AF560C8B}" type="presOf" srcId="{6632AE42-4A3F-47A4-991F-05B67D9E15A4}" destId="{FA8C06B1-BAA1-4827-A601-D14B18466DB6}" srcOrd="0" destOrd="1" presId="urn:microsoft.com/office/officeart/2005/8/layout/list1"/>
    <dgm:cxn modelId="{C0D90BEF-14F4-437B-ACE6-480F7ECC25D2}" type="presOf" srcId="{38D6ECF3-9DC0-4FA5-AA85-AE678086D86F}" destId="{0BB363C2-1000-4D63-89E1-75C121258685}" srcOrd="1" destOrd="0" presId="urn:microsoft.com/office/officeart/2005/8/layout/list1"/>
    <dgm:cxn modelId="{904368FD-DC32-48DB-BD7A-883A171FA293}" type="presOf" srcId="{FFA71FF0-2ACD-4163-B043-1EB367B6C2B1}" destId="{BEC4ABD6-0E89-47BE-B95E-5D5D71B73DA1}" srcOrd="0" destOrd="3" presId="urn:microsoft.com/office/officeart/2005/8/layout/list1"/>
    <dgm:cxn modelId="{DF270C1B-8DAC-4DC2-9C2B-404524166343}" srcId="{DCD48D7A-4B03-4423-8CB5-5C5D79405805}" destId="{2CB7F8B1-2637-4408-9185-3A95A2E4D4D4}" srcOrd="0" destOrd="0" parTransId="{64144A9E-10F1-4862-BFC7-09D5896ACB2E}" sibTransId="{1E2C00AA-92AD-4DFD-ADBE-9EE00E1BF72B}"/>
    <dgm:cxn modelId="{B6A3FAA2-72B7-4EDF-9F2B-07756CCFD145}" type="presOf" srcId="{0C7E1392-1B2E-4473-98A3-7DB95B0F3E41}" destId="{3BC1BA34-3099-48F7-ADCC-C59CA8F05523}" srcOrd="0" destOrd="3" presId="urn:microsoft.com/office/officeart/2005/8/layout/list1"/>
    <dgm:cxn modelId="{6C6EB5FC-FF88-485A-AB17-1DEBD14B1B4D}" srcId="{717ECC8B-6813-4A27-9DC1-A0349E570257}" destId="{34106E7C-5D09-4727-92DE-E55E74AC51EE}" srcOrd="4" destOrd="0" parTransId="{9975E2E8-9436-4F43-A130-25EADB8F15E6}" sibTransId="{55FD3231-A594-44A3-9758-E80BFF642EBF}"/>
    <dgm:cxn modelId="{390B20E6-A9D0-40A0-91E1-C0FE58040D6E}" type="presOf" srcId="{260FD557-A6C6-4FE3-8993-4A56E5810063}" destId="{35D5CD7D-3A20-4EB8-B442-65E54571D39E}" srcOrd="0" destOrd="3" presId="urn:microsoft.com/office/officeart/2005/8/layout/list1"/>
    <dgm:cxn modelId="{B83F70F1-0D48-4D91-8D66-89823BD64B2E}" type="presOf" srcId="{0E652C00-4F5E-4225-B0DE-1E16E467F052}" destId="{C7C02459-324F-4CBA-B9A7-D10266029FAC}" srcOrd="0" destOrd="0" presId="urn:microsoft.com/office/officeart/2005/8/layout/list1"/>
    <dgm:cxn modelId="{A8694B9B-DC05-4BB0-A409-CBB61FB7F639}" srcId="{2CB7F8B1-2637-4408-9185-3A95A2E4D4D4}" destId="{789B5BC8-288B-4DDA-AB25-039F66BEA3B1}" srcOrd="1" destOrd="0" parTransId="{20DF2F84-B159-462C-A073-B863B19CCFA9}" sibTransId="{F75FF99A-F150-48D0-B60B-5CB30D5A0E5A}"/>
    <dgm:cxn modelId="{C7759BAB-9FB4-42A6-99DA-5E5775983911}" type="presOf" srcId="{C14DAE80-C9AD-4DF2-AB00-76A03871C660}" destId="{4EFCDA67-9C44-44DD-A910-D775D3C6B542}" srcOrd="0" destOrd="0" presId="urn:microsoft.com/office/officeart/2005/8/layout/list1"/>
    <dgm:cxn modelId="{AE5988E1-7C16-4B0A-ABF6-7C82ABA26687}" srcId="{2CB7F8B1-2637-4408-9185-3A95A2E4D4D4}" destId="{260FD557-A6C6-4FE3-8993-4A56E5810063}" srcOrd="3" destOrd="0" parTransId="{99DC8CBA-2F58-4241-815F-B0348FB0A095}" sibTransId="{F96C925A-00E1-4DCD-9FAA-8558FB848EF6}"/>
    <dgm:cxn modelId="{A2827875-87B0-4C3D-9E40-622962BC691D}" srcId="{DCD48D7A-4B03-4423-8CB5-5C5D79405805}" destId="{8069E184-766F-4E8B-A1E8-51EDBCF8B787}" srcOrd="1" destOrd="0" parTransId="{F64789F9-D1CE-4AFA-889E-41DC5016CFAB}" sibTransId="{93F1D987-E557-4E03-8C29-D08B5E8AAD1B}"/>
    <dgm:cxn modelId="{72240C85-9D5C-458C-B319-EA4B04B6FA8A}" srcId="{D67F9A5A-5E88-44A1-939C-135CE3AF4041}" destId="{51776FAA-A67F-43C9-93A9-09460B1195D0}" srcOrd="2" destOrd="0" parTransId="{F49DC0A9-8665-4ADA-A379-AC107454A3ED}" sibTransId="{C8B4DFF5-5087-4292-AE4B-32507D166EBF}"/>
    <dgm:cxn modelId="{6E1DD283-6A02-4C7B-967E-43E4F2241590}" srcId="{2CB7F8B1-2637-4408-9185-3A95A2E4D4D4}" destId="{D49A736D-D090-4C3F-B7C8-90E12189F4E6}" srcOrd="0" destOrd="0" parTransId="{6CB8211D-3027-42B8-8E1D-7F7CC0C2C2AF}" sibTransId="{085597EB-8A00-4F32-B9FE-6AE8F6AD66DB}"/>
    <dgm:cxn modelId="{86BCD402-AC25-4EFC-9A1D-FA632AC7B6B7}" type="presOf" srcId="{D67F9A5A-5E88-44A1-939C-135CE3AF4041}" destId="{514BAA5A-25A1-407B-9E98-4F585743FC17}" srcOrd="1" destOrd="0" presId="urn:microsoft.com/office/officeart/2005/8/layout/list1"/>
    <dgm:cxn modelId="{DB12D2DB-01C4-4C72-B613-D8E0FA85016F}" type="presOf" srcId="{D67F9A5A-5E88-44A1-939C-135CE3AF4041}" destId="{3B8B29A2-8F27-4747-815F-4C192BC39EFB}" srcOrd="0" destOrd="0" presId="urn:microsoft.com/office/officeart/2005/8/layout/list1"/>
    <dgm:cxn modelId="{23E9C680-B431-4473-9AF5-E1D6CFC8BC2E}" type="presOf" srcId="{98B28FD7-1DA8-4B1D-A743-BD64C0AAE85A}" destId="{35D5CD7D-3A20-4EB8-B442-65E54571D39E}" srcOrd="0" destOrd="2" presId="urn:microsoft.com/office/officeart/2005/8/layout/list1"/>
    <dgm:cxn modelId="{09C94807-2443-4E06-A6A2-8ACA048AF36F}" type="presOf" srcId="{0E652C00-4F5E-4225-B0DE-1E16E467F052}" destId="{4E9F94DE-8CF1-4FE7-9A6B-53CB416743FC}" srcOrd="1" destOrd="0" presId="urn:microsoft.com/office/officeart/2005/8/layout/list1"/>
    <dgm:cxn modelId="{228A001C-DFEF-4BA8-8945-6B052FD3DB06}" srcId="{DCD48D7A-4B03-4423-8CB5-5C5D79405805}" destId="{38D6ECF3-9DC0-4FA5-AA85-AE678086D86F}" srcOrd="6" destOrd="0" parTransId="{CA07B11D-A281-4474-956D-CE017D55096D}" sibTransId="{23F1DCF5-3AF5-46F5-8EBA-1B227FFDA68A}"/>
    <dgm:cxn modelId="{FAE50C2E-D4BD-46F3-ACBD-9DE02637A7D6}" srcId="{CF4F553E-C1BC-4366-8D1F-2538C739F34D}" destId="{C14DAE80-C9AD-4DF2-AB00-76A03871C660}" srcOrd="0" destOrd="0" parTransId="{1B35EC25-3A5D-44C3-8EC6-1F67B5E94F65}" sibTransId="{EB3C29DE-5BFD-45F2-B15E-ED5B03F68740}"/>
    <dgm:cxn modelId="{49B31584-FEF4-4442-B336-882A9C197EAC}" type="presOf" srcId="{92E8A65F-F99F-488E-AF0A-565C72278797}" destId="{77262FC2-D56C-47EC-A6D3-390D5DF0E708}" srcOrd="0" destOrd="1" presId="urn:microsoft.com/office/officeart/2005/8/layout/list1"/>
    <dgm:cxn modelId="{CBF95272-9C66-408A-9CF3-C7F12DD60BBE}" srcId="{CF4F553E-C1BC-4366-8D1F-2538C739F34D}" destId="{2DDC3C6B-EB89-41BC-9626-2C8602AFD180}" srcOrd="2" destOrd="0" parTransId="{8CA01F60-749A-4F13-A5F9-52959A1E5ACD}" sibTransId="{4EF9A5D6-D9ED-4637-A11E-A0AF0603FCE7}"/>
    <dgm:cxn modelId="{64B9461D-EAC6-4AD6-8946-7E802054283C}" srcId="{D67F9A5A-5E88-44A1-939C-135CE3AF4041}" destId="{CF379588-8D99-446E-9DA3-7D31B1AC5467}" srcOrd="0" destOrd="0" parTransId="{C53496FF-16AA-4B86-9A97-C210D3425615}" sibTransId="{FA04A515-77A5-47E1-9A21-427002F75BBD}"/>
    <dgm:cxn modelId="{A78FA5E5-A2BA-4B5D-B58A-F79B8B58EBA0}" type="presOf" srcId="{2DDC3C6B-EB89-41BC-9626-2C8602AFD180}" destId="{4EFCDA67-9C44-44DD-A910-D775D3C6B542}" srcOrd="0" destOrd="2" presId="urn:microsoft.com/office/officeart/2005/8/layout/list1"/>
    <dgm:cxn modelId="{01DF30FD-85F5-4932-8A85-620FE2B1C5CA}" type="presOf" srcId="{38D6ECF3-9DC0-4FA5-AA85-AE678086D86F}" destId="{A03587EF-2C72-4284-B879-B71BE0640BA4}" srcOrd="0" destOrd="0" presId="urn:microsoft.com/office/officeart/2005/8/layout/list1"/>
    <dgm:cxn modelId="{C57E6554-2260-4CA8-9E7D-8591D135E53F}" srcId="{2CB7F8B1-2637-4408-9185-3A95A2E4D4D4}" destId="{98B28FD7-1DA8-4B1D-A743-BD64C0AAE85A}" srcOrd="2" destOrd="0" parTransId="{6A5ADD14-5B36-4C8F-9B65-6460DDCE482E}" sibTransId="{55643889-0069-4635-8EFF-361433B6492D}"/>
    <dgm:cxn modelId="{62C6A6A5-51AF-43F3-B103-5345821FAFEE}" srcId="{0E652C00-4F5E-4225-B0DE-1E16E467F052}" destId="{E9D3C62B-362B-44C9-A42A-154B9DBAE91C}" srcOrd="2" destOrd="0" parTransId="{C9AEF7BE-B561-478B-BAC4-CA5215113050}" sibTransId="{FFF495EB-AA84-4FB0-A607-B67EEC28EFF6}"/>
    <dgm:cxn modelId="{91767749-E65F-449F-BD07-C9B78444673B}" type="presOf" srcId="{8069E184-766F-4E8B-A1E8-51EDBCF8B787}" destId="{C4175353-957F-4B0A-882A-9D65932C4C45}" srcOrd="1" destOrd="0" presId="urn:microsoft.com/office/officeart/2005/8/layout/list1"/>
    <dgm:cxn modelId="{4C31F452-932E-4B3C-A24D-BB317566F188}" type="presOf" srcId="{08ED7DEB-8B98-40A9-9699-ACCFB829DBE2}" destId="{BEC4ABD6-0E89-47BE-B95E-5D5D71B73DA1}" srcOrd="0" destOrd="1" presId="urn:microsoft.com/office/officeart/2005/8/layout/list1"/>
    <dgm:cxn modelId="{E56EA914-32FC-4F01-AE21-F02AF3BAD451}" srcId="{DCD48D7A-4B03-4423-8CB5-5C5D79405805}" destId="{D67F9A5A-5E88-44A1-939C-135CE3AF4041}" srcOrd="3" destOrd="0" parTransId="{147BBB2B-EBFD-43A6-B289-2DA32B306280}" sibTransId="{5865B6AA-9A9D-46ED-B85D-61C566F91B2B}"/>
    <dgm:cxn modelId="{3673614D-FB3D-4D84-B4D5-C1C1FEB93DC6}" srcId="{D67F9A5A-5E88-44A1-939C-135CE3AF4041}" destId="{477C0414-2F64-47A3-9675-FE2E4F8C4A83}" srcOrd="3" destOrd="0" parTransId="{211F0972-F335-42CF-8898-D6AD2F24BDF4}" sibTransId="{8249E61B-7B06-45EC-87B1-4624BFB202FC}"/>
    <dgm:cxn modelId="{44A4FD8C-B715-4763-9E06-4EBC7F129D51}" srcId="{CF4F553E-C1BC-4366-8D1F-2538C739F34D}" destId="{FB36F50F-332B-41E1-B818-61C37228C5CE}" srcOrd="1" destOrd="0" parTransId="{1B402964-486C-4D88-B25B-BFBD3B7CB725}" sibTransId="{2F60FF59-EE81-4035-BCD0-A1A526D6233D}"/>
    <dgm:cxn modelId="{F617155A-07A4-40C6-B9E5-6E820D5C2875}" srcId="{38D6ECF3-9DC0-4FA5-AA85-AE678086D86F}" destId="{29647C36-AD56-480A-B274-AFD85B8257AC}" srcOrd="2" destOrd="0" parTransId="{4CAE2BE9-B466-4310-88AB-C78BF23B7371}" sibTransId="{8B89DDF0-7CED-46E8-8F61-0B17466698FF}"/>
    <dgm:cxn modelId="{3BF7423E-3DB0-4A87-A18C-2FC41867B2B4}" srcId="{8069E184-766F-4E8B-A1E8-51EDBCF8B787}" destId="{4E33CAE3-BFA7-460A-ADA1-9740AF500CD1}" srcOrd="0" destOrd="0" parTransId="{9DB4B8DC-C792-4F88-B9F0-3F8C466B68ED}" sibTransId="{4C4701A6-649F-4B75-8728-83D55A5A5663}"/>
    <dgm:cxn modelId="{0CAB92AF-DA12-4A69-B592-C211B1603E46}" type="presOf" srcId="{F2356AF9-BEEF-4B44-8D11-6960D17AF916}" destId="{06ACE6F8-0FA9-44AE-BA37-8718AB57D422}" srcOrd="0" destOrd="1" presId="urn:microsoft.com/office/officeart/2005/8/layout/list1"/>
    <dgm:cxn modelId="{9515F576-512B-4C41-9F47-3A4D09823602}" type="presOf" srcId="{FDC96EDD-2D2E-424F-9793-6C67FBB810DD}" destId="{FA8C06B1-BAA1-4827-A601-D14B18466DB6}" srcOrd="0" destOrd="0" presId="urn:microsoft.com/office/officeart/2005/8/layout/list1"/>
    <dgm:cxn modelId="{E7A50992-9030-47C1-8E52-A2B896656A51}" type="presOf" srcId="{34106E7C-5D09-4727-92DE-E55E74AC51EE}" destId="{3BC1BA34-3099-48F7-ADCC-C59CA8F05523}" srcOrd="0" destOrd="4" presId="urn:microsoft.com/office/officeart/2005/8/layout/list1"/>
    <dgm:cxn modelId="{3F409E34-BFAE-45FE-A027-0ABAC99B8A84}" srcId="{38D6ECF3-9DC0-4FA5-AA85-AE678086D86F}" destId="{92E8A65F-F99F-488E-AF0A-565C72278797}" srcOrd="1" destOrd="0" parTransId="{66E38FC8-C18A-470F-A205-AE2365A9DE78}" sibTransId="{B79C7341-D380-4E6F-A6A3-3F12A56CC081}"/>
    <dgm:cxn modelId="{E88658A0-3BDE-454E-A794-8505E55DC105}" srcId="{DCD48D7A-4B03-4423-8CB5-5C5D79405805}" destId="{CF4F553E-C1BC-4366-8D1F-2538C739F34D}" srcOrd="4" destOrd="0" parTransId="{87729DE7-2820-4664-B237-4A95FE1E2F12}" sibTransId="{94558B0E-E006-4B59-8C83-CEE5060F8235}"/>
    <dgm:cxn modelId="{14F3064A-33D5-4A50-A94F-22EB976BA100}" type="presOf" srcId="{789B5BC8-288B-4DDA-AB25-039F66BEA3B1}" destId="{35D5CD7D-3A20-4EB8-B442-65E54571D39E}" srcOrd="0" destOrd="1" presId="urn:microsoft.com/office/officeart/2005/8/layout/list1"/>
    <dgm:cxn modelId="{66F80349-2184-4386-B9D3-B0DFF876CB84}" srcId="{0E652C00-4F5E-4225-B0DE-1E16E467F052}" destId="{6632AE42-4A3F-47A4-991F-05B67D9E15A4}" srcOrd="1" destOrd="0" parTransId="{EA24CD28-DA30-489E-812A-8D006AD804E2}" sibTransId="{413A0DEC-0431-4D0A-9CF6-9F28DD448962}"/>
    <dgm:cxn modelId="{AF2C1DF1-0917-4A12-AD82-87034F4AA6BD}" srcId="{717ECC8B-6813-4A27-9DC1-A0349E570257}" destId="{4A7800C9-7D3D-4FD3-A0C8-055EA574631C}" srcOrd="1" destOrd="0" parTransId="{E88C88D6-C647-44AC-8F34-1CDDF9D56EAE}" sibTransId="{011E79F5-D3D2-430D-AB83-E364AA563D3C}"/>
    <dgm:cxn modelId="{ABA36423-4ADF-4BC2-B9D4-4551354C1F10}" srcId="{DCD48D7A-4B03-4423-8CB5-5C5D79405805}" destId="{0E652C00-4F5E-4225-B0DE-1E16E467F052}" srcOrd="5" destOrd="0" parTransId="{6B4BA892-C7B2-40DA-97EE-3611027033ED}" sibTransId="{49049186-C28C-4B3F-A75E-A3310F719D8A}"/>
    <dgm:cxn modelId="{794DEFC0-78A8-4CCF-9C86-48F2FE94417F}" type="presOf" srcId="{90932CD4-98AF-4D20-B3A5-3F4217DAB33C}" destId="{3BC1BA34-3099-48F7-ADCC-C59CA8F05523}" srcOrd="0" destOrd="0" presId="urn:microsoft.com/office/officeart/2005/8/layout/list1"/>
    <dgm:cxn modelId="{D226197F-CE6B-4E8C-8CDE-97726899C8AD}" type="presOf" srcId="{FB36F50F-332B-41E1-B818-61C37228C5CE}" destId="{4EFCDA67-9C44-44DD-A910-D775D3C6B542}" srcOrd="0" destOrd="1" presId="urn:microsoft.com/office/officeart/2005/8/layout/list1"/>
    <dgm:cxn modelId="{5B0414C2-1728-459D-B4A9-EB7A43C62996}" type="presOf" srcId="{717ECC8B-6813-4A27-9DC1-A0349E570257}" destId="{9702987D-0E97-487C-8CCC-50D92DF3BD3E}" srcOrd="0" destOrd="0" presId="urn:microsoft.com/office/officeart/2005/8/layout/list1"/>
    <dgm:cxn modelId="{478F5893-B289-4B36-A04A-A02DEA40ACC3}" srcId="{8069E184-766F-4E8B-A1E8-51EDBCF8B787}" destId="{FFA71FF0-2ACD-4163-B043-1EB367B6C2B1}" srcOrd="3" destOrd="0" parTransId="{201802FC-6167-42F1-933E-394845600453}" sibTransId="{B39A6FB6-B160-47AD-A274-EF0DD243C32D}"/>
    <dgm:cxn modelId="{E923423D-189A-42D5-94FC-8E1EFC60C632}" type="presOf" srcId="{D49A736D-D090-4C3F-B7C8-90E12189F4E6}" destId="{35D5CD7D-3A20-4EB8-B442-65E54571D39E}" srcOrd="0" destOrd="0" presId="urn:microsoft.com/office/officeart/2005/8/layout/list1"/>
    <dgm:cxn modelId="{31AA144C-E5AF-41D8-8CB7-8A2D48F310D0}" type="presOf" srcId="{51776FAA-A67F-43C9-93A9-09460B1195D0}" destId="{06ACE6F8-0FA9-44AE-BA37-8718AB57D422}" srcOrd="0" destOrd="2" presId="urn:microsoft.com/office/officeart/2005/8/layout/list1"/>
    <dgm:cxn modelId="{B7FD2BA0-B80B-4666-86AB-099B7EA06341}" type="presOf" srcId="{E9D3C62B-362B-44C9-A42A-154B9DBAE91C}" destId="{FA8C06B1-BAA1-4827-A601-D14B18466DB6}" srcOrd="0" destOrd="2" presId="urn:microsoft.com/office/officeart/2005/8/layout/list1"/>
    <dgm:cxn modelId="{5EFBE1C5-BAFA-4A4F-97DC-DCEC94D3930E}" type="presOf" srcId="{7AD3D970-693A-46CB-93F2-8719BB4A2138}" destId="{77262FC2-D56C-47EC-A6D3-390D5DF0E708}" srcOrd="0" destOrd="0" presId="urn:microsoft.com/office/officeart/2005/8/layout/list1"/>
    <dgm:cxn modelId="{F0618CD4-2AC3-47D0-8F11-BACCD701AD92}" type="presOf" srcId="{717ECC8B-6813-4A27-9DC1-A0349E570257}" destId="{2F94551E-AD58-4389-A867-ACC7E854241D}" srcOrd="1" destOrd="0" presId="urn:microsoft.com/office/officeart/2005/8/layout/list1"/>
    <dgm:cxn modelId="{48FD79B7-0A80-4168-B74D-E45585C648D8}" srcId="{DCD48D7A-4B03-4423-8CB5-5C5D79405805}" destId="{717ECC8B-6813-4A27-9DC1-A0349E570257}" srcOrd="2" destOrd="0" parTransId="{D945DCAA-29DE-415E-9EC0-2EA9CDBA637F}" sibTransId="{60E19195-CF68-47DE-9785-66C048977208}"/>
    <dgm:cxn modelId="{21FF54B0-7061-409D-AA77-9C011DC7E50B}" srcId="{717ECC8B-6813-4A27-9DC1-A0349E570257}" destId="{0C7E1392-1B2E-4473-98A3-7DB95B0F3E41}" srcOrd="3" destOrd="0" parTransId="{1BB85BBF-AE3C-4053-94E1-A07AA9D27118}" sibTransId="{170804D9-020B-4492-BDDC-2864E2B9B088}"/>
    <dgm:cxn modelId="{81798117-7F32-4512-A9BE-FB15A365DCF2}" type="presOf" srcId="{477C0414-2F64-47A3-9675-FE2E4F8C4A83}" destId="{06ACE6F8-0FA9-44AE-BA37-8718AB57D422}" srcOrd="0" destOrd="3" presId="urn:microsoft.com/office/officeart/2005/8/layout/list1"/>
    <dgm:cxn modelId="{5106C352-9084-428F-ABCE-4715AAA43E33}" type="presOf" srcId="{29647C36-AD56-480A-B274-AFD85B8257AC}" destId="{77262FC2-D56C-47EC-A6D3-390D5DF0E708}" srcOrd="0" destOrd="2" presId="urn:microsoft.com/office/officeart/2005/8/layout/list1"/>
    <dgm:cxn modelId="{47FA276C-8AB9-4C50-93CB-3C240B93E4C4}" srcId="{8069E184-766F-4E8B-A1E8-51EDBCF8B787}" destId="{C8F6D009-A118-4555-A677-CBA61BF6F0D5}" srcOrd="2" destOrd="0" parTransId="{C71E5930-069B-45A4-B7EB-02FF81630C0E}" sibTransId="{EC10895F-10B2-42FD-BCC8-4993E1130164}"/>
    <dgm:cxn modelId="{954406F2-1B59-4EB7-8571-C1BB56C70C82}" type="presOf" srcId="{320F87EC-CED1-4210-8A86-B8F3B4014BD7}" destId="{3BC1BA34-3099-48F7-ADCC-C59CA8F05523}" srcOrd="0" destOrd="2" presId="urn:microsoft.com/office/officeart/2005/8/layout/list1"/>
    <dgm:cxn modelId="{C7F3AF26-7028-4FBC-A3B8-442CFA4F4A7F}" type="presOf" srcId="{4A7800C9-7D3D-4FD3-A0C8-055EA574631C}" destId="{3BC1BA34-3099-48F7-ADCC-C59CA8F05523}" srcOrd="0" destOrd="1" presId="urn:microsoft.com/office/officeart/2005/8/layout/list1"/>
    <dgm:cxn modelId="{0F5FD01F-7C50-4552-ACA8-1BCD7B93BC0C}" type="presOf" srcId="{275C1FC4-3E17-4EB7-B629-3B18A2C22A68}" destId="{3BC1BA34-3099-48F7-ADCC-C59CA8F05523}" srcOrd="0" destOrd="5" presId="urn:microsoft.com/office/officeart/2005/8/layout/list1"/>
    <dgm:cxn modelId="{9A2394D6-DEA8-457C-A7F6-0CA60D78D7EA}" srcId="{8069E184-766F-4E8B-A1E8-51EDBCF8B787}" destId="{08ED7DEB-8B98-40A9-9699-ACCFB829DBE2}" srcOrd="1" destOrd="0" parTransId="{C96799B1-BF4C-4F01-9A1B-8BF2A3D32A1B}" sibTransId="{BC1C2EC9-649F-493C-B095-2F14FEE273F0}"/>
    <dgm:cxn modelId="{84B27017-A550-4955-B34A-A6F39E2DEC14}" srcId="{38D6ECF3-9DC0-4FA5-AA85-AE678086D86F}" destId="{7AD3D970-693A-46CB-93F2-8719BB4A2138}" srcOrd="0" destOrd="0" parTransId="{76659B4B-2119-4F3E-A632-F083A9E2AF61}" sibTransId="{004D6EF7-97F6-4EB3-9B3E-229E15C08DFD}"/>
    <dgm:cxn modelId="{6ECE81EC-BB4B-453C-92DD-2559DD914CE7}" type="presOf" srcId="{2CB7F8B1-2637-4408-9185-3A95A2E4D4D4}" destId="{E6E34545-7A70-45F5-AF30-5300FEAF0CB4}" srcOrd="1" destOrd="0" presId="urn:microsoft.com/office/officeart/2005/8/layout/list1"/>
    <dgm:cxn modelId="{1FF54305-BFB2-4855-ACDA-8F153FA4F52D}" type="presOf" srcId="{8069E184-766F-4E8B-A1E8-51EDBCF8B787}" destId="{8FFBFEAB-4C29-43E1-9195-E019257224C0}" srcOrd="0" destOrd="0" presId="urn:microsoft.com/office/officeart/2005/8/layout/list1"/>
    <dgm:cxn modelId="{86FF9304-A88E-4E74-AECB-FD793CD64EBE}" srcId="{717ECC8B-6813-4A27-9DC1-A0349E570257}" destId="{90932CD4-98AF-4D20-B3A5-3F4217DAB33C}" srcOrd="0" destOrd="0" parTransId="{D4A14047-4231-4EAE-82B4-884A078437F6}" sibTransId="{678DBBEA-15F8-4CEC-BE62-3B0B23BED2F8}"/>
    <dgm:cxn modelId="{952D29FA-01DB-4FF4-B950-87A63CC80292}" srcId="{D67F9A5A-5E88-44A1-939C-135CE3AF4041}" destId="{F2356AF9-BEEF-4B44-8D11-6960D17AF916}" srcOrd="1" destOrd="0" parTransId="{30965C44-C041-42DC-BEED-B4376C8E6B72}" sibTransId="{B601354C-9FC2-4283-877B-28B5BED5CBBC}"/>
    <dgm:cxn modelId="{387F9B62-BA72-46DA-93B7-D805807BFC03}" srcId="{717ECC8B-6813-4A27-9DC1-A0349E570257}" destId="{275C1FC4-3E17-4EB7-B629-3B18A2C22A68}" srcOrd="5" destOrd="0" parTransId="{47FF5181-689E-402C-BA5E-A7F036D82964}" sibTransId="{BD9B50B6-A249-4B4C-A504-6B8A26A3E4B7}"/>
    <dgm:cxn modelId="{B92E7B5B-5ADE-4591-92A7-719245B2AD0F}" type="presParOf" srcId="{1DEF4F99-0D10-4E54-A0BF-F9524F830250}" destId="{2FA5CF8F-DEE2-445C-8A9F-A5B19AA1EC66}" srcOrd="0" destOrd="0" presId="urn:microsoft.com/office/officeart/2005/8/layout/list1"/>
    <dgm:cxn modelId="{E8ACEB03-8C11-48E0-9F89-798762753AAF}" type="presParOf" srcId="{2FA5CF8F-DEE2-445C-8A9F-A5B19AA1EC66}" destId="{545F5493-E5D3-45CD-9407-AD3146FF5B66}" srcOrd="0" destOrd="0" presId="urn:microsoft.com/office/officeart/2005/8/layout/list1"/>
    <dgm:cxn modelId="{F7976DD7-6148-49DF-AE30-6575657687AC}" type="presParOf" srcId="{2FA5CF8F-DEE2-445C-8A9F-A5B19AA1EC66}" destId="{E6E34545-7A70-45F5-AF30-5300FEAF0CB4}" srcOrd="1" destOrd="0" presId="urn:microsoft.com/office/officeart/2005/8/layout/list1"/>
    <dgm:cxn modelId="{46349CF9-996B-4C69-8A51-D2A91B59E194}" type="presParOf" srcId="{1DEF4F99-0D10-4E54-A0BF-F9524F830250}" destId="{EF9B6E2C-EF0B-4D48-9074-55D69A90DE21}" srcOrd="1" destOrd="0" presId="urn:microsoft.com/office/officeart/2005/8/layout/list1"/>
    <dgm:cxn modelId="{17DBD6AA-7E6F-4A9B-B67D-F3A8A7577728}" type="presParOf" srcId="{1DEF4F99-0D10-4E54-A0BF-F9524F830250}" destId="{35D5CD7D-3A20-4EB8-B442-65E54571D39E}" srcOrd="2" destOrd="0" presId="urn:microsoft.com/office/officeart/2005/8/layout/list1"/>
    <dgm:cxn modelId="{1C37A869-82FE-4B80-BDF5-6ED5C6B5066A}" type="presParOf" srcId="{1DEF4F99-0D10-4E54-A0BF-F9524F830250}" destId="{AB83843B-19AA-4C45-ACB9-0772D543D28B}" srcOrd="3" destOrd="0" presId="urn:microsoft.com/office/officeart/2005/8/layout/list1"/>
    <dgm:cxn modelId="{01F7941A-C1DC-400C-A22E-08098C557A99}" type="presParOf" srcId="{1DEF4F99-0D10-4E54-A0BF-F9524F830250}" destId="{55019F05-739C-499C-85AD-7269005767A1}" srcOrd="4" destOrd="0" presId="urn:microsoft.com/office/officeart/2005/8/layout/list1"/>
    <dgm:cxn modelId="{2A2751FE-484A-4CCB-809E-3E2E4FA81898}" type="presParOf" srcId="{55019F05-739C-499C-85AD-7269005767A1}" destId="{8FFBFEAB-4C29-43E1-9195-E019257224C0}" srcOrd="0" destOrd="0" presId="urn:microsoft.com/office/officeart/2005/8/layout/list1"/>
    <dgm:cxn modelId="{2F3F4E5E-DAC1-49BB-AC8A-895AC27E1926}" type="presParOf" srcId="{55019F05-739C-499C-85AD-7269005767A1}" destId="{C4175353-957F-4B0A-882A-9D65932C4C45}" srcOrd="1" destOrd="0" presId="urn:microsoft.com/office/officeart/2005/8/layout/list1"/>
    <dgm:cxn modelId="{1B856F6E-8823-4D12-B9E4-88AFAFA9D6A0}" type="presParOf" srcId="{1DEF4F99-0D10-4E54-A0BF-F9524F830250}" destId="{0862C50F-306A-4E6B-A23B-07B15ECDE9F7}" srcOrd="5" destOrd="0" presId="urn:microsoft.com/office/officeart/2005/8/layout/list1"/>
    <dgm:cxn modelId="{F57112E8-3454-4083-BBBD-30CE65B2B5F0}" type="presParOf" srcId="{1DEF4F99-0D10-4E54-A0BF-F9524F830250}" destId="{BEC4ABD6-0E89-47BE-B95E-5D5D71B73DA1}" srcOrd="6" destOrd="0" presId="urn:microsoft.com/office/officeart/2005/8/layout/list1"/>
    <dgm:cxn modelId="{01416A79-E4D5-41EF-ACDC-5AC2D0AD3051}" type="presParOf" srcId="{1DEF4F99-0D10-4E54-A0BF-F9524F830250}" destId="{BEB87FCE-F499-4870-8AB0-98F9F509D50E}" srcOrd="7" destOrd="0" presId="urn:microsoft.com/office/officeart/2005/8/layout/list1"/>
    <dgm:cxn modelId="{01CEC07E-EA12-4AAE-A419-B39768B125E1}" type="presParOf" srcId="{1DEF4F99-0D10-4E54-A0BF-F9524F830250}" destId="{3AA816E6-3A8D-45C3-B0AF-DCE6C0F7D52F}" srcOrd="8" destOrd="0" presId="urn:microsoft.com/office/officeart/2005/8/layout/list1"/>
    <dgm:cxn modelId="{06E5AD61-B0EB-4D06-8DC0-4AA1274D8594}" type="presParOf" srcId="{3AA816E6-3A8D-45C3-B0AF-DCE6C0F7D52F}" destId="{9702987D-0E97-487C-8CCC-50D92DF3BD3E}" srcOrd="0" destOrd="0" presId="urn:microsoft.com/office/officeart/2005/8/layout/list1"/>
    <dgm:cxn modelId="{A0F5DAE7-CD07-4E4B-93D6-AE03007B0430}" type="presParOf" srcId="{3AA816E6-3A8D-45C3-B0AF-DCE6C0F7D52F}" destId="{2F94551E-AD58-4389-A867-ACC7E854241D}" srcOrd="1" destOrd="0" presId="urn:microsoft.com/office/officeart/2005/8/layout/list1"/>
    <dgm:cxn modelId="{EDE8B232-42AD-4977-9D1E-598A12AC400A}" type="presParOf" srcId="{1DEF4F99-0D10-4E54-A0BF-F9524F830250}" destId="{0B0D6F0B-4DEB-4B88-B257-B59830E60C59}" srcOrd="9" destOrd="0" presId="urn:microsoft.com/office/officeart/2005/8/layout/list1"/>
    <dgm:cxn modelId="{82CD3D1B-37A6-4680-8129-A69343179964}" type="presParOf" srcId="{1DEF4F99-0D10-4E54-A0BF-F9524F830250}" destId="{3BC1BA34-3099-48F7-ADCC-C59CA8F05523}" srcOrd="10" destOrd="0" presId="urn:microsoft.com/office/officeart/2005/8/layout/list1"/>
    <dgm:cxn modelId="{B43CF5A9-F8FF-4875-A8BC-B3DC3FB1FE9E}" type="presParOf" srcId="{1DEF4F99-0D10-4E54-A0BF-F9524F830250}" destId="{ED98C6C5-10F9-43FD-B588-4DD8CA453F1D}" srcOrd="11" destOrd="0" presId="urn:microsoft.com/office/officeart/2005/8/layout/list1"/>
    <dgm:cxn modelId="{C979183C-5784-4681-AAF3-723BC8467EF2}" type="presParOf" srcId="{1DEF4F99-0D10-4E54-A0BF-F9524F830250}" destId="{15A1C469-7C3A-4EBC-B23A-4CE4DD373580}" srcOrd="12" destOrd="0" presId="urn:microsoft.com/office/officeart/2005/8/layout/list1"/>
    <dgm:cxn modelId="{0231346E-9A4A-488D-89F0-4555CD99AB83}" type="presParOf" srcId="{15A1C469-7C3A-4EBC-B23A-4CE4DD373580}" destId="{3B8B29A2-8F27-4747-815F-4C192BC39EFB}" srcOrd="0" destOrd="0" presId="urn:microsoft.com/office/officeart/2005/8/layout/list1"/>
    <dgm:cxn modelId="{91953E05-6FDF-4877-AF56-909113686303}" type="presParOf" srcId="{15A1C469-7C3A-4EBC-B23A-4CE4DD373580}" destId="{514BAA5A-25A1-407B-9E98-4F585743FC17}" srcOrd="1" destOrd="0" presId="urn:microsoft.com/office/officeart/2005/8/layout/list1"/>
    <dgm:cxn modelId="{C8DCD7F2-9AF5-4F5A-818F-D4ADB4C36404}" type="presParOf" srcId="{1DEF4F99-0D10-4E54-A0BF-F9524F830250}" destId="{584AD0D6-0EBE-40B3-A5EF-BEFBE1FDD233}" srcOrd="13" destOrd="0" presId="urn:microsoft.com/office/officeart/2005/8/layout/list1"/>
    <dgm:cxn modelId="{7D69004A-BC61-402A-8697-6BD49A4D735A}" type="presParOf" srcId="{1DEF4F99-0D10-4E54-A0BF-F9524F830250}" destId="{06ACE6F8-0FA9-44AE-BA37-8718AB57D422}" srcOrd="14" destOrd="0" presId="urn:microsoft.com/office/officeart/2005/8/layout/list1"/>
    <dgm:cxn modelId="{344334B0-32A4-4349-9119-025C6A897213}" type="presParOf" srcId="{1DEF4F99-0D10-4E54-A0BF-F9524F830250}" destId="{728F8364-6B69-4FB1-8CEE-FE0453B48F74}" srcOrd="15" destOrd="0" presId="urn:microsoft.com/office/officeart/2005/8/layout/list1"/>
    <dgm:cxn modelId="{80FAF5EF-4AD2-4C11-AFAE-1819C2CDB93F}" type="presParOf" srcId="{1DEF4F99-0D10-4E54-A0BF-F9524F830250}" destId="{2FED5211-A15F-4937-8626-A219A5AF8F6A}" srcOrd="16" destOrd="0" presId="urn:microsoft.com/office/officeart/2005/8/layout/list1"/>
    <dgm:cxn modelId="{E671E8AC-AC5E-43D9-BED2-992CC14D383F}" type="presParOf" srcId="{2FED5211-A15F-4937-8626-A219A5AF8F6A}" destId="{96E24B0A-8F37-4257-B7B3-645FB1DA6A85}" srcOrd="0" destOrd="0" presId="urn:microsoft.com/office/officeart/2005/8/layout/list1"/>
    <dgm:cxn modelId="{5B7DC432-0D72-4887-B946-6736936DD655}" type="presParOf" srcId="{2FED5211-A15F-4937-8626-A219A5AF8F6A}" destId="{72C2FA48-4513-4CD5-8267-CAFA222E040F}" srcOrd="1" destOrd="0" presId="urn:microsoft.com/office/officeart/2005/8/layout/list1"/>
    <dgm:cxn modelId="{45EAE907-CAB6-4750-95C2-EF481439338A}" type="presParOf" srcId="{1DEF4F99-0D10-4E54-A0BF-F9524F830250}" destId="{C5574D53-E5B2-4961-BC19-B9AEEE8D8A74}" srcOrd="17" destOrd="0" presId="urn:microsoft.com/office/officeart/2005/8/layout/list1"/>
    <dgm:cxn modelId="{4B2A3E9B-B5B4-4EDB-82EA-341335609F09}" type="presParOf" srcId="{1DEF4F99-0D10-4E54-A0BF-F9524F830250}" destId="{4EFCDA67-9C44-44DD-A910-D775D3C6B542}" srcOrd="18" destOrd="0" presId="urn:microsoft.com/office/officeart/2005/8/layout/list1"/>
    <dgm:cxn modelId="{B816D2F2-A1B1-4E7F-9104-AB9EA0D45B23}" type="presParOf" srcId="{1DEF4F99-0D10-4E54-A0BF-F9524F830250}" destId="{44903029-1598-44FF-927B-4388D5E8763C}" srcOrd="19" destOrd="0" presId="urn:microsoft.com/office/officeart/2005/8/layout/list1"/>
    <dgm:cxn modelId="{A29166E1-DE26-44A4-8B03-06E6518791E9}" type="presParOf" srcId="{1DEF4F99-0D10-4E54-A0BF-F9524F830250}" destId="{86EE8AB6-545B-4020-AEC6-19F34F74D919}" srcOrd="20" destOrd="0" presId="urn:microsoft.com/office/officeart/2005/8/layout/list1"/>
    <dgm:cxn modelId="{EF2ED5C2-3848-4BB9-8CC4-6BCAC350D4EC}" type="presParOf" srcId="{86EE8AB6-545B-4020-AEC6-19F34F74D919}" destId="{C7C02459-324F-4CBA-B9A7-D10266029FAC}" srcOrd="0" destOrd="0" presId="urn:microsoft.com/office/officeart/2005/8/layout/list1"/>
    <dgm:cxn modelId="{3338D99A-2155-4494-8EBF-459ED548B678}" type="presParOf" srcId="{86EE8AB6-545B-4020-AEC6-19F34F74D919}" destId="{4E9F94DE-8CF1-4FE7-9A6B-53CB416743FC}" srcOrd="1" destOrd="0" presId="urn:microsoft.com/office/officeart/2005/8/layout/list1"/>
    <dgm:cxn modelId="{74414219-6157-408A-822A-EA07B7C194AB}" type="presParOf" srcId="{1DEF4F99-0D10-4E54-A0BF-F9524F830250}" destId="{DD8C64AD-F0AB-4DAF-BD3D-6848B3517AE4}" srcOrd="21" destOrd="0" presId="urn:microsoft.com/office/officeart/2005/8/layout/list1"/>
    <dgm:cxn modelId="{F5D3B5F4-CEBB-433C-B2AD-3803B8716A8B}" type="presParOf" srcId="{1DEF4F99-0D10-4E54-A0BF-F9524F830250}" destId="{FA8C06B1-BAA1-4827-A601-D14B18466DB6}" srcOrd="22" destOrd="0" presId="urn:microsoft.com/office/officeart/2005/8/layout/list1"/>
    <dgm:cxn modelId="{A803F878-728E-4CFA-B8B2-00668EE36383}" type="presParOf" srcId="{1DEF4F99-0D10-4E54-A0BF-F9524F830250}" destId="{D62CC520-BE4A-45F5-85CF-6F1FF6479E7B}" srcOrd="23" destOrd="0" presId="urn:microsoft.com/office/officeart/2005/8/layout/list1"/>
    <dgm:cxn modelId="{DCEE19FE-0ACA-4954-A721-ED112609D70A}" type="presParOf" srcId="{1DEF4F99-0D10-4E54-A0BF-F9524F830250}" destId="{0ACFCED0-6DBF-47C9-BEFF-1C22DE7DB9F3}" srcOrd="24" destOrd="0" presId="urn:microsoft.com/office/officeart/2005/8/layout/list1"/>
    <dgm:cxn modelId="{1C2278A3-6134-4178-B80E-247B003D802F}" type="presParOf" srcId="{0ACFCED0-6DBF-47C9-BEFF-1C22DE7DB9F3}" destId="{A03587EF-2C72-4284-B879-B71BE0640BA4}" srcOrd="0" destOrd="0" presId="urn:microsoft.com/office/officeart/2005/8/layout/list1"/>
    <dgm:cxn modelId="{DEB5A732-F0EC-470D-B8C4-2D7C207DFA1E}" type="presParOf" srcId="{0ACFCED0-6DBF-47C9-BEFF-1C22DE7DB9F3}" destId="{0BB363C2-1000-4D63-89E1-75C121258685}" srcOrd="1" destOrd="0" presId="urn:microsoft.com/office/officeart/2005/8/layout/list1"/>
    <dgm:cxn modelId="{6945B4C4-0BC5-42FB-BFA7-FABB3283E796}" type="presParOf" srcId="{1DEF4F99-0D10-4E54-A0BF-F9524F830250}" destId="{C9B2B30D-0668-43BB-8909-432202A9EDB4}" srcOrd="25" destOrd="0" presId="urn:microsoft.com/office/officeart/2005/8/layout/list1"/>
    <dgm:cxn modelId="{84F08611-1361-4090-B1A3-46606F5DDDE0}" type="presParOf" srcId="{1DEF4F99-0D10-4E54-A0BF-F9524F830250}" destId="{77262FC2-D56C-47EC-A6D3-390D5DF0E708}" srcOrd="26" destOrd="0" presId="urn:microsoft.com/office/officeart/2005/8/layout/list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png"/><Relationship Id="rId5" Type="http://schemas.openxmlformats.org/officeDocument/2006/relationships/image" Target="../media/image15.png"/><Relationship Id="rId4"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8.png"/><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9.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0.png"/></Relationships>
</file>

<file path=xl/drawings/_rels/drawing18.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1.png"/><Relationship Id="rId2" Type="http://schemas.openxmlformats.org/officeDocument/2006/relationships/diagramData" Target="../diagrams/data1.xml"/><Relationship Id="rId1" Type="http://schemas.openxmlformats.org/officeDocument/2006/relationships/image" Target="../media/image2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5.png"/><Relationship Id="rId1" Type="http://schemas.openxmlformats.org/officeDocument/2006/relationships/image" Target="../media/image24.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7.png"/><Relationship Id="rId1" Type="http://schemas.openxmlformats.org/officeDocument/2006/relationships/image" Target="../media/image26.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9.png"/><Relationship Id="rId1" Type="http://schemas.openxmlformats.org/officeDocument/2006/relationships/image" Target="../media/image28.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0.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3.png"/><Relationship Id="rId1" Type="http://schemas.openxmlformats.org/officeDocument/2006/relationships/image" Target="../media/image32.png"/></Relationships>
</file>

<file path=xl/drawings/_rels/drawing2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5.png"/><Relationship Id="rId1" Type="http://schemas.openxmlformats.org/officeDocument/2006/relationships/image" Target="../media/image34.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7.png"/><Relationship Id="rId1" Type="http://schemas.openxmlformats.org/officeDocument/2006/relationships/image" Target="../media/image36.png"/></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8.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0.png"/><Relationship Id="rId1" Type="http://schemas.openxmlformats.org/officeDocument/2006/relationships/image" Target="../media/image39.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2.png"/></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3.png"/></Relationships>
</file>

<file path=xl/drawings/_rels/drawing33.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44.png"/><Relationship Id="rId4"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8.png"/><Relationship Id="rId1" Type="http://schemas.openxmlformats.org/officeDocument/2006/relationships/image" Target="../media/image47.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0</xdr:rowOff>
    </xdr:from>
    <xdr:to>
      <xdr:col>6</xdr:col>
      <xdr:colOff>0</xdr:colOff>
      <xdr:row>1</xdr:row>
      <xdr:rowOff>0</xdr:rowOff>
    </xdr:to>
    <xdr:grpSp>
      <xdr:nvGrpSpPr>
        <xdr:cNvPr id="10" name="1 Grupo"/>
        <xdr:cNvGrpSpPr>
          <a:grpSpLocks/>
        </xdr:cNvGrpSpPr>
      </xdr:nvGrpSpPr>
      <xdr:grpSpPr bwMode="auto">
        <a:xfrm>
          <a:off x="2" y="0"/>
          <a:ext cx="10201273" cy="1657350"/>
          <a:chOff x="57151" y="47625"/>
          <a:chExt cx="6181724" cy="1581150"/>
        </a:xfrm>
      </xdr:grpSpPr>
      <xdr:pic>
        <xdr:nvPicPr>
          <xdr:cNvPr id="11"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57151" y="47625"/>
            <a:ext cx="850209" cy="1581150"/>
          </a:xfrm>
          <a:prstGeom prst="rect">
            <a:avLst/>
          </a:prstGeom>
          <a:noFill/>
          <a:ln w="9525">
            <a:noFill/>
            <a:miter lim="800000"/>
            <a:headEnd/>
            <a:tailEnd/>
          </a:ln>
        </xdr:spPr>
      </xdr:pic>
      <xdr:sp macro="" textlink="">
        <xdr:nvSpPr>
          <xdr:cNvPr id="12" name="3 CuadroTexto"/>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186612</xdr:colOff>
      <xdr:row>61</xdr:row>
      <xdr:rowOff>124408</xdr:rowOff>
    </xdr:from>
    <xdr:to>
      <xdr:col>2</xdr:col>
      <xdr:colOff>1772319</xdr:colOff>
      <xdr:row>63</xdr:row>
      <xdr:rowOff>23241</xdr:rowOff>
    </xdr:to>
    <xdr:pic>
      <xdr:nvPicPr>
        <xdr:cNvPr id="2" name="Imagen 1">
          <a:extLst>
            <a:ext uri="{FF2B5EF4-FFF2-40B4-BE49-F238E27FC236}">
              <a16:creationId xmlns="" xmlns:a16="http://schemas.microsoft.com/office/drawing/2014/main" id="{25164990-008C-43BC-84EE-F5A704F060B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9592" y="19244388"/>
          <a:ext cx="1585707" cy="272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548640</xdr:colOff>
      <xdr:row>62</xdr:row>
      <xdr:rowOff>160020</xdr:rowOff>
    </xdr:from>
    <xdr:to>
      <xdr:col>2</xdr:col>
      <xdr:colOff>1714601</xdr:colOff>
      <xdr:row>64</xdr:row>
      <xdr:rowOff>60983</xdr:rowOff>
    </xdr:to>
    <xdr:pic>
      <xdr:nvPicPr>
        <xdr:cNvPr id="2" name="Imagen 1">
          <a:extLst>
            <a:ext uri="{FF2B5EF4-FFF2-40B4-BE49-F238E27FC236}">
              <a16:creationId xmlns="" xmlns:a16="http://schemas.microsoft.com/office/drawing/2014/main" id="{DD0D794E-314C-4FF1-A351-E1F753C53EA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20193000"/>
          <a:ext cx="1165961"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381000</xdr:colOff>
      <xdr:row>66</xdr:row>
      <xdr:rowOff>160020</xdr:rowOff>
    </xdr:from>
    <xdr:to>
      <xdr:col>2</xdr:col>
      <xdr:colOff>2065166</xdr:colOff>
      <xdr:row>68</xdr:row>
      <xdr:rowOff>60983</xdr:rowOff>
    </xdr:to>
    <xdr:pic>
      <xdr:nvPicPr>
        <xdr:cNvPr id="2" name="Imagen 1">
          <a:extLst>
            <a:ext uri="{FF2B5EF4-FFF2-40B4-BE49-F238E27FC236}">
              <a16:creationId xmlns="" xmlns:a16="http://schemas.microsoft.com/office/drawing/2014/main" id="{36A42E1D-2F19-48C8-951A-ACBA0705800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92580" y="21983700"/>
          <a:ext cx="1684166"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30481</xdr:colOff>
      <xdr:row>87</xdr:row>
      <xdr:rowOff>144780</xdr:rowOff>
    </xdr:from>
    <xdr:to>
      <xdr:col>2</xdr:col>
      <xdr:colOff>2372310</xdr:colOff>
      <xdr:row>87</xdr:row>
      <xdr:rowOff>240800</xdr:rowOff>
    </xdr:to>
    <xdr:pic>
      <xdr:nvPicPr>
        <xdr:cNvPr id="2" name="Imagen 1">
          <a:extLst>
            <a:ext uri="{FF2B5EF4-FFF2-40B4-BE49-F238E27FC236}">
              <a16:creationId xmlns="" xmlns:a16="http://schemas.microsoft.com/office/drawing/2014/main" id="{06850FB5-C066-4EA7-93BF-5DF833BF99F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2061" y="21252180"/>
          <a:ext cx="2341829"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411481</xdr:colOff>
      <xdr:row>98</xdr:row>
      <xdr:rowOff>0</xdr:rowOff>
    </xdr:from>
    <xdr:to>
      <xdr:col>2</xdr:col>
      <xdr:colOff>1718424</xdr:colOff>
      <xdr:row>99</xdr:row>
      <xdr:rowOff>3826</xdr:rowOff>
    </xdr:to>
    <xdr:pic>
      <xdr:nvPicPr>
        <xdr:cNvPr id="3" name="Imagen 2">
          <a:extLst>
            <a:ext uri="{FF2B5EF4-FFF2-40B4-BE49-F238E27FC236}">
              <a16:creationId xmlns="" xmlns:a16="http://schemas.microsoft.com/office/drawing/2014/main" id="{F556D56F-1770-467D-8C15-C369BDB5DBC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23061" y="25534620"/>
          <a:ext cx="1306943"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624841</xdr:colOff>
      <xdr:row>104</xdr:row>
      <xdr:rowOff>15240</xdr:rowOff>
    </xdr:from>
    <xdr:to>
      <xdr:col>2</xdr:col>
      <xdr:colOff>1654392</xdr:colOff>
      <xdr:row>105</xdr:row>
      <xdr:rowOff>19066</xdr:rowOff>
    </xdr:to>
    <xdr:pic>
      <xdr:nvPicPr>
        <xdr:cNvPr id="4" name="Imagen 3">
          <a:extLst>
            <a:ext uri="{FF2B5EF4-FFF2-40B4-BE49-F238E27FC236}">
              <a16:creationId xmlns="" xmlns:a16="http://schemas.microsoft.com/office/drawing/2014/main" id="{90D7C061-F22D-42C4-B47C-BB10323DE35E}"/>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36421" y="27104340"/>
          <a:ext cx="1029551"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594360</xdr:colOff>
      <xdr:row>110</xdr:row>
      <xdr:rowOff>144780</xdr:rowOff>
    </xdr:from>
    <xdr:to>
      <xdr:col>2</xdr:col>
      <xdr:colOff>1655918</xdr:colOff>
      <xdr:row>111</xdr:row>
      <xdr:rowOff>148606</xdr:rowOff>
    </xdr:to>
    <xdr:pic>
      <xdr:nvPicPr>
        <xdr:cNvPr id="5" name="Imagen 4">
          <a:extLst>
            <a:ext uri="{FF2B5EF4-FFF2-40B4-BE49-F238E27FC236}">
              <a16:creationId xmlns="" xmlns:a16="http://schemas.microsoft.com/office/drawing/2014/main" id="{091F30FA-1C68-4C51-8A55-22919A8D7D95}"/>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05940" y="28635960"/>
          <a:ext cx="1061558"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365760</xdr:colOff>
      <xdr:row>117</xdr:row>
      <xdr:rowOff>53341</xdr:rowOff>
    </xdr:from>
    <xdr:to>
      <xdr:col>2</xdr:col>
      <xdr:colOff>2206150</xdr:colOff>
      <xdr:row>118</xdr:row>
      <xdr:rowOff>41164</xdr:rowOff>
    </xdr:to>
    <xdr:pic>
      <xdr:nvPicPr>
        <xdr:cNvPr id="6" name="Imagen 5">
          <a:extLst>
            <a:ext uri="{FF2B5EF4-FFF2-40B4-BE49-F238E27FC236}">
              <a16:creationId xmlns="" xmlns:a16="http://schemas.microsoft.com/office/drawing/2014/main" id="{EDD7E832-AC9A-482E-87F1-57FFF981C49B}"/>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77340" y="30556201"/>
          <a:ext cx="1840390" cy="170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7" name="1 Grupo"/>
        <xdr:cNvGrpSpPr>
          <a:grpSpLocks/>
        </xdr:cNvGrpSpPr>
      </xdr:nvGrpSpPr>
      <xdr:grpSpPr bwMode="auto">
        <a:xfrm>
          <a:off x="0" y="0"/>
          <a:ext cx="5316510" cy="1277615"/>
          <a:chOff x="57150" y="47625"/>
          <a:chExt cx="6316603" cy="1200288"/>
        </a:xfrm>
      </xdr:grpSpPr>
      <xdr:pic>
        <xdr:nvPicPr>
          <xdr:cNvPr id="8" name="1 Imagen" descr="ESCUDO-transp-lema-blanco.png"/>
          <xdr:cNvPicPr>
            <a:picLocks noChangeAspect="1"/>
          </xdr:cNvPicPr>
        </xdr:nvPicPr>
        <xdr:blipFill>
          <a:blip xmlns:r="http://schemas.openxmlformats.org/officeDocument/2006/relationships" r:embed="rId6"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9"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518160</xdr:colOff>
      <xdr:row>91</xdr:row>
      <xdr:rowOff>0</xdr:rowOff>
    </xdr:from>
    <xdr:to>
      <xdr:col>2</xdr:col>
      <xdr:colOff>1920362</xdr:colOff>
      <xdr:row>92</xdr:row>
      <xdr:rowOff>83843</xdr:rowOff>
    </xdr:to>
    <xdr:pic>
      <xdr:nvPicPr>
        <xdr:cNvPr id="2" name="Imagen 1">
          <a:extLst>
            <a:ext uri="{FF2B5EF4-FFF2-40B4-BE49-F238E27FC236}">
              <a16:creationId xmlns="" xmlns:a16="http://schemas.microsoft.com/office/drawing/2014/main" id="{1F0CA757-6647-420F-984B-7157DF6C12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28696920"/>
          <a:ext cx="1402202"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640080</xdr:colOff>
      <xdr:row>82</xdr:row>
      <xdr:rowOff>38100</xdr:rowOff>
    </xdr:from>
    <xdr:to>
      <xdr:col>2</xdr:col>
      <xdr:colOff>1680300</xdr:colOff>
      <xdr:row>83</xdr:row>
      <xdr:rowOff>68598</xdr:rowOff>
    </xdr:to>
    <xdr:pic>
      <xdr:nvPicPr>
        <xdr:cNvPr id="2" name="Imagen 1">
          <a:extLst>
            <a:ext uri="{FF2B5EF4-FFF2-40B4-BE49-F238E27FC236}">
              <a16:creationId xmlns="" xmlns:a16="http://schemas.microsoft.com/office/drawing/2014/main" id="{4525C67B-6815-4095-8384-31F5A78DD9E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1660" y="29131260"/>
          <a:ext cx="1040220"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647700</xdr:colOff>
      <xdr:row>89</xdr:row>
      <xdr:rowOff>419100</xdr:rowOff>
    </xdr:from>
    <xdr:to>
      <xdr:col>2</xdr:col>
      <xdr:colOff>1752696</xdr:colOff>
      <xdr:row>91</xdr:row>
      <xdr:rowOff>152432</xdr:rowOff>
    </xdr:to>
    <xdr:pic>
      <xdr:nvPicPr>
        <xdr:cNvPr id="3" name="Imagen 2">
          <a:extLst>
            <a:ext uri="{FF2B5EF4-FFF2-40B4-BE49-F238E27FC236}">
              <a16:creationId xmlns="" xmlns:a16="http://schemas.microsoft.com/office/drawing/2014/main" id="{8683F838-1401-4759-AFF2-929DCA4BFBE1}"/>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0" y="32285940"/>
          <a:ext cx="110499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16510"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548641</xdr:colOff>
      <xdr:row>145</xdr:row>
      <xdr:rowOff>15240</xdr:rowOff>
    </xdr:from>
    <xdr:to>
      <xdr:col>2</xdr:col>
      <xdr:colOff>2088014</xdr:colOff>
      <xdr:row>146</xdr:row>
      <xdr:rowOff>137186</xdr:rowOff>
    </xdr:to>
    <xdr:pic>
      <xdr:nvPicPr>
        <xdr:cNvPr id="2" name="Imagen 1">
          <a:extLst>
            <a:ext uri="{FF2B5EF4-FFF2-40B4-BE49-F238E27FC236}">
              <a16:creationId xmlns="" xmlns:a16="http://schemas.microsoft.com/office/drawing/2014/main" id="{BF3896CA-E70D-483C-9199-9A266623DF7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1" y="37421820"/>
          <a:ext cx="1539373"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556261</xdr:colOff>
      <xdr:row>79</xdr:row>
      <xdr:rowOff>30480</xdr:rowOff>
    </xdr:from>
    <xdr:to>
      <xdr:col>2</xdr:col>
      <xdr:colOff>2187082</xdr:colOff>
      <xdr:row>80</xdr:row>
      <xdr:rowOff>129564</xdr:rowOff>
    </xdr:to>
    <xdr:pic>
      <xdr:nvPicPr>
        <xdr:cNvPr id="2" name="Imagen 1">
          <a:extLst>
            <a:ext uri="{FF2B5EF4-FFF2-40B4-BE49-F238E27FC236}">
              <a16:creationId xmlns="" xmlns:a16="http://schemas.microsoft.com/office/drawing/2014/main" id="{AEF12F46-C036-4163-9A47-72BF28F5EE6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0139660"/>
          <a:ext cx="1630821"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472440</xdr:colOff>
      <xdr:row>84</xdr:row>
      <xdr:rowOff>15240</xdr:rowOff>
    </xdr:from>
    <xdr:to>
      <xdr:col>2</xdr:col>
      <xdr:colOff>2110882</xdr:colOff>
      <xdr:row>85</xdr:row>
      <xdr:rowOff>137186</xdr:rowOff>
    </xdr:to>
    <xdr:pic>
      <xdr:nvPicPr>
        <xdr:cNvPr id="2" name="Imagen 1">
          <a:extLst>
            <a:ext uri="{FF2B5EF4-FFF2-40B4-BE49-F238E27FC236}">
              <a16:creationId xmlns="" xmlns:a16="http://schemas.microsoft.com/office/drawing/2014/main" id="{A27387AF-7D75-4930-A22F-5644532EA74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84020" y="23416260"/>
          <a:ext cx="1638442"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0</xdr:colOff>
      <xdr:row>18</xdr:row>
      <xdr:rowOff>0</xdr:rowOff>
    </xdr:from>
    <xdr:to>
      <xdr:col>21</xdr:col>
      <xdr:colOff>675005</xdr:colOff>
      <xdr:row>61</xdr:row>
      <xdr:rowOff>73660</xdr:rowOff>
    </xdr:to>
    <xdr:graphicFrame macro="">
      <xdr:nvGraphicFramePr>
        <xdr:cNvPr id="3" name="Diagrama 2">
          <a:extLst>
            <a:ext uri="{FF2B5EF4-FFF2-40B4-BE49-F238E27FC236}">
              <a16:creationId xmlns="" xmlns:a16="http://schemas.microsoft.com/office/drawing/2014/main" id="{1E0533B3-3651-4CE9-B50D-897B4A1F90E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16510"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7"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647701</xdr:colOff>
      <xdr:row>81</xdr:row>
      <xdr:rowOff>68580</xdr:rowOff>
    </xdr:from>
    <xdr:to>
      <xdr:col>2</xdr:col>
      <xdr:colOff>1905110</xdr:colOff>
      <xdr:row>83</xdr:row>
      <xdr:rowOff>26</xdr:rowOff>
    </xdr:to>
    <xdr:pic>
      <xdr:nvPicPr>
        <xdr:cNvPr id="2" name="Imagen 1">
          <a:extLst>
            <a:ext uri="{FF2B5EF4-FFF2-40B4-BE49-F238E27FC236}">
              <a16:creationId xmlns="" xmlns:a16="http://schemas.microsoft.com/office/drawing/2014/main" id="{D1ABDEB2-1749-4A24-A957-E2B87A23E85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1" y="23789640"/>
          <a:ext cx="1257409"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723901</xdr:colOff>
      <xdr:row>88</xdr:row>
      <xdr:rowOff>53340</xdr:rowOff>
    </xdr:from>
    <xdr:to>
      <xdr:col>2</xdr:col>
      <xdr:colOff>1775552</xdr:colOff>
      <xdr:row>90</xdr:row>
      <xdr:rowOff>60992</xdr:rowOff>
    </xdr:to>
    <xdr:pic>
      <xdr:nvPicPr>
        <xdr:cNvPr id="3" name="Imagen 2">
          <a:extLst>
            <a:ext uri="{FF2B5EF4-FFF2-40B4-BE49-F238E27FC236}">
              <a16:creationId xmlns="" xmlns:a16="http://schemas.microsoft.com/office/drawing/2014/main" id="{DA839F37-BD0A-4462-9C7A-A295A41593F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1" y="25786080"/>
          <a:ext cx="105165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549776"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990600</xdr:colOff>
      <xdr:row>0</xdr:row>
      <xdr:rowOff>1581150</xdr:rowOff>
    </xdr:to>
    <xdr:grpSp>
      <xdr:nvGrpSpPr>
        <xdr:cNvPr id="2" name="1 Grupo"/>
        <xdr:cNvGrpSpPr>
          <a:grpSpLocks/>
        </xdr:cNvGrpSpPr>
      </xdr:nvGrpSpPr>
      <xdr:grpSpPr bwMode="auto">
        <a:xfrm>
          <a:off x="0" y="0"/>
          <a:ext cx="6924675" cy="1581150"/>
          <a:chOff x="57150" y="47625"/>
          <a:chExt cx="6181725" cy="1581150"/>
        </a:xfrm>
      </xdr:grpSpPr>
      <xdr:pic>
        <xdr:nvPicPr>
          <xdr:cNvPr id="3"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762000</xdr:colOff>
      <xdr:row>90</xdr:row>
      <xdr:rowOff>106680</xdr:rowOff>
    </xdr:from>
    <xdr:to>
      <xdr:col>2</xdr:col>
      <xdr:colOff>1981306</xdr:colOff>
      <xdr:row>91</xdr:row>
      <xdr:rowOff>160040</xdr:rowOff>
    </xdr:to>
    <xdr:pic>
      <xdr:nvPicPr>
        <xdr:cNvPr id="2" name="Imagen 1">
          <a:extLst>
            <a:ext uri="{FF2B5EF4-FFF2-40B4-BE49-F238E27FC236}">
              <a16:creationId xmlns="" xmlns:a16="http://schemas.microsoft.com/office/drawing/2014/main" id="{E3659719-653D-4E77-A652-D9DFAB8C4E9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4040" y="26692860"/>
          <a:ext cx="1219306"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693421</xdr:colOff>
      <xdr:row>96</xdr:row>
      <xdr:rowOff>419100</xdr:rowOff>
    </xdr:from>
    <xdr:to>
      <xdr:col>2</xdr:col>
      <xdr:colOff>1790796</xdr:colOff>
      <xdr:row>98</xdr:row>
      <xdr:rowOff>152432</xdr:rowOff>
    </xdr:to>
    <xdr:pic>
      <xdr:nvPicPr>
        <xdr:cNvPr id="3" name="Imagen 2">
          <a:extLst>
            <a:ext uri="{FF2B5EF4-FFF2-40B4-BE49-F238E27FC236}">
              <a16:creationId xmlns="" xmlns:a16="http://schemas.microsoft.com/office/drawing/2014/main" id="{087D0F78-A1D9-4192-966F-935F329CF2C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5461" y="290169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180439"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670561</xdr:colOff>
      <xdr:row>84</xdr:row>
      <xdr:rowOff>76200</xdr:rowOff>
    </xdr:from>
    <xdr:to>
      <xdr:col>2</xdr:col>
      <xdr:colOff>1790798</xdr:colOff>
      <xdr:row>85</xdr:row>
      <xdr:rowOff>129560</xdr:rowOff>
    </xdr:to>
    <xdr:pic>
      <xdr:nvPicPr>
        <xdr:cNvPr id="2" name="Imagen 1">
          <a:extLst>
            <a:ext uri="{FF2B5EF4-FFF2-40B4-BE49-F238E27FC236}">
              <a16:creationId xmlns="" xmlns:a16="http://schemas.microsoft.com/office/drawing/2014/main" id="{E83EE8C8-58E9-43BB-BDC6-11B14C0D1D8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2141" y="27165300"/>
          <a:ext cx="1120237"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685801</xdr:colOff>
      <xdr:row>92</xdr:row>
      <xdr:rowOff>0</xdr:rowOff>
    </xdr:from>
    <xdr:to>
      <xdr:col>2</xdr:col>
      <xdr:colOff>1684108</xdr:colOff>
      <xdr:row>94</xdr:row>
      <xdr:rowOff>7652</xdr:rowOff>
    </xdr:to>
    <xdr:pic>
      <xdr:nvPicPr>
        <xdr:cNvPr id="3" name="Imagen 2">
          <a:extLst>
            <a:ext uri="{FF2B5EF4-FFF2-40B4-BE49-F238E27FC236}">
              <a16:creationId xmlns="" xmlns:a16="http://schemas.microsoft.com/office/drawing/2014/main" id="{F9584ADF-BDF9-488D-B7D1-694E0BE7DA1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97381" y="30319980"/>
          <a:ext cx="998307"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16510"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426720</xdr:colOff>
      <xdr:row>79</xdr:row>
      <xdr:rowOff>53340</xdr:rowOff>
    </xdr:from>
    <xdr:to>
      <xdr:col>2</xdr:col>
      <xdr:colOff>2156610</xdr:colOff>
      <xdr:row>80</xdr:row>
      <xdr:rowOff>175286</xdr:rowOff>
    </xdr:to>
    <xdr:pic>
      <xdr:nvPicPr>
        <xdr:cNvPr id="2" name="Imagen 1">
          <a:extLst>
            <a:ext uri="{FF2B5EF4-FFF2-40B4-BE49-F238E27FC236}">
              <a16:creationId xmlns="" xmlns:a16="http://schemas.microsoft.com/office/drawing/2014/main" id="{B4B9D59E-C7B3-4B8A-9920-CD2DAED1BA3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8300" y="24704040"/>
          <a:ext cx="1729890"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716281</xdr:colOff>
      <xdr:row>88</xdr:row>
      <xdr:rowOff>0</xdr:rowOff>
    </xdr:from>
    <xdr:to>
      <xdr:col>2</xdr:col>
      <xdr:colOff>1813656</xdr:colOff>
      <xdr:row>90</xdr:row>
      <xdr:rowOff>7652</xdr:rowOff>
    </xdr:to>
    <xdr:pic>
      <xdr:nvPicPr>
        <xdr:cNvPr id="3" name="Imagen 2">
          <a:extLst>
            <a:ext uri="{FF2B5EF4-FFF2-40B4-BE49-F238E27FC236}">
              <a16:creationId xmlns="" xmlns:a16="http://schemas.microsoft.com/office/drawing/2014/main" id="{621A6D50-EF9B-467F-965E-7CB852C280AE}"/>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27861" y="280644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16510"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518161</xdr:colOff>
      <xdr:row>87</xdr:row>
      <xdr:rowOff>449580</xdr:rowOff>
    </xdr:from>
    <xdr:to>
      <xdr:col>2</xdr:col>
      <xdr:colOff>2377602</xdr:colOff>
      <xdr:row>90</xdr:row>
      <xdr:rowOff>32</xdr:rowOff>
    </xdr:to>
    <xdr:pic>
      <xdr:nvPicPr>
        <xdr:cNvPr id="2" name="Imagen 1">
          <a:extLst>
            <a:ext uri="{FF2B5EF4-FFF2-40B4-BE49-F238E27FC236}">
              <a16:creationId xmlns="" xmlns:a16="http://schemas.microsoft.com/office/drawing/2014/main" id="{A3C478EC-997A-44FA-A0CD-294F36CB7FA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1" y="28986480"/>
          <a:ext cx="185944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510898"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556261</xdr:colOff>
      <xdr:row>63</xdr:row>
      <xdr:rowOff>0</xdr:rowOff>
    </xdr:from>
    <xdr:to>
      <xdr:col>2</xdr:col>
      <xdr:colOff>2088014</xdr:colOff>
      <xdr:row>64</xdr:row>
      <xdr:rowOff>83843</xdr:rowOff>
    </xdr:to>
    <xdr:pic>
      <xdr:nvPicPr>
        <xdr:cNvPr id="2" name="Imagen 1">
          <a:extLst>
            <a:ext uri="{FF2B5EF4-FFF2-40B4-BE49-F238E27FC236}">
              <a16:creationId xmlns="" xmlns:a16="http://schemas.microsoft.com/office/drawing/2014/main" id="{F866D563-5263-41D8-8356-5E51B254BE3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2913340"/>
          <a:ext cx="1531753"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868681</xdr:colOff>
      <xdr:row>104</xdr:row>
      <xdr:rowOff>15240</xdr:rowOff>
    </xdr:from>
    <xdr:to>
      <xdr:col>2</xdr:col>
      <xdr:colOff>1806022</xdr:colOff>
      <xdr:row>105</xdr:row>
      <xdr:rowOff>129566</xdr:rowOff>
    </xdr:to>
    <xdr:pic>
      <xdr:nvPicPr>
        <xdr:cNvPr id="2" name="Imagen 1">
          <a:extLst>
            <a:ext uri="{FF2B5EF4-FFF2-40B4-BE49-F238E27FC236}">
              <a16:creationId xmlns="" xmlns:a16="http://schemas.microsoft.com/office/drawing/2014/main" id="{54B81131-ED83-41F1-B3EC-A8203622892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80261" y="39319200"/>
          <a:ext cx="937341"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480060</xdr:colOff>
      <xdr:row>111</xdr:row>
      <xdr:rowOff>68580</xdr:rowOff>
    </xdr:from>
    <xdr:to>
      <xdr:col>3</xdr:col>
      <xdr:colOff>1021334</xdr:colOff>
      <xdr:row>113</xdr:row>
      <xdr:rowOff>26</xdr:rowOff>
    </xdr:to>
    <xdr:pic>
      <xdr:nvPicPr>
        <xdr:cNvPr id="3" name="Imagen 2">
          <a:extLst>
            <a:ext uri="{FF2B5EF4-FFF2-40B4-BE49-F238E27FC236}">
              <a16:creationId xmlns="" xmlns:a16="http://schemas.microsoft.com/office/drawing/2014/main" id="{B1C31D1D-E327-4C48-8787-5BA7C1D1CEA7}"/>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1640" y="41689020"/>
          <a:ext cx="2933954"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6113500"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182880</xdr:colOff>
      <xdr:row>145</xdr:row>
      <xdr:rowOff>144780</xdr:rowOff>
    </xdr:from>
    <xdr:to>
      <xdr:col>3</xdr:col>
      <xdr:colOff>1112808</xdr:colOff>
      <xdr:row>145</xdr:row>
      <xdr:rowOff>281952</xdr:rowOff>
    </xdr:to>
    <xdr:pic>
      <xdr:nvPicPr>
        <xdr:cNvPr id="2" name="Imagen 1">
          <a:extLst>
            <a:ext uri="{FF2B5EF4-FFF2-40B4-BE49-F238E27FC236}">
              <a16:creationId xmlns="" xmlns:a16="http://schemas.microsoft.com/office/drawing/2014/main" id="{438C54C6-E10A-40E1-8C02-4245C74EEC7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4460" y="48943260"/>
          <a:ext cx="332260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754380</xdr:colOff>
      <xdr:row>158</xdr:row>
      <xdr:rowOff>7620</xdr:rowOff>
    </xdr:from>
    <xdr:to>
      <xdr:col>3</xdr:col>
      <xdr:colOff>1089896</xdr:colOff>
      <xdr:row>158</xdr:row>
      <xdr:rowOff>251481</xdr:rowOff>
    </xdr:to>
    <xdr:pic>
      <xdr:nvPicPr>
        <xdr:cNvPr id="3" name="Imagen 2">
          <a:extLst>
            <a:ext uri="{FF2B5EF4-FFF2-40B4-BE49-F238E27FC236}">
              <a16:creationId xmlns="" xmlns:a16="http://schemas.microsoft.com/office/drawing/2014/main" id="{8FC63C8B-5A62-4D46-9124-0E7870B1B705}"/>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65960" y="53393340"/>
          <a:ext cx="2728196" cy="243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6298169"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182880</xdr:colOff>
      <xdr:row>113</xdr:row>
      <xdr:rowOff>91440</xdr:rowOff>
    </xdr:from>
    <xdr:to>
      <xdr:col>3</xdr:col>
      <xdr:colOff>998498</xdr:colOff>
      <xdr:row>113</xdr:row>
      <xdr:rowOff>228612</xdr:rowOff>
    </xdr:to>
    <xdr:pic>
      <xdr:nvPicPr>
        <xdr:cNvPr id="2" name="Imagen 1">
          <a:extLst>
            <a:ext uri="{FF2B5EF4-FFF2-40B4-BE49-F238E27FC236}">
              <a16:creationId xmlns="" xmlns:a16="http://schemas.microsoft.com/office/drawing/2014/main" id="{2BCAF0D5-AE4E-4BA3-BDCF-6AE06A47030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2540" y="40934640"/>
          <a:ext cx="320829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464821</xdr:colOff>
      <xdr:row>126</xdr:row>
      <xdr:rowOff>0</xdr:rowOff>
    </xdr:from>
    <xdr:to>
      <xdr:col>3</xdr:col>
      <xdr:colOff>922268</xdr:colOff>
      <xdr:row>127</xdr:row>
      <xdr:rowOff>114326</xdr:rowOff>
    </xdr:to>
    <xdr:pic>
      <xdr:nvPicPr>
        <xdr:cNvPr id="3" name="Imagen 2">
          <a:extLst>
            <a:ext uri="{FF2B5EF4-FFF2-40B4-BE49-F238E27FC236}">
              <a16:creationId xmlns="" xmlns:a16="http://schemas.microsoft.com/office/drawing/2014/main" id="{F4D5E820-FF62-43FB-B11F-ECF5477AE9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54481" y="45674280"/>
          <a:ext cx="2850127"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578934"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784860</xdr:colOff>
      <xdr:row>107</xdr:row>
      <xdr:rowOff>53340</xdr:rowOff>
    </xdr:from>
    <xdr:to>
      <xdr:col>2</xdr:col>
      <xdr:colOff>1402080</xdr:colOff>
      <xdr:row>108</xdr:row>
      <xdr:rowOff>144780</xdr:rowOff>
    </xdr:to>
    <xdr:pic>
      <xdr:nvPicPr>
        <xdr:cNvPr id="2" name="Imagen 1">
          <a:extLst>
            <a:ext uri="{FF2B5EF4-FFF2-40B4-BE49-F238E27FC236}">
              <a16:creationId xmlns="" xmlns:a16="http://schemas.microsoft.com/office/drawing/2014/main" id="{02B33652-5F8E-44CD-8188-31F8268B7E5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96440" y="36568380"/>
          <a:ext cx="61722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548640</xdr:colOff>
      <xdr:row>162</xdr:row>
      <xdr:rowOff>15240</xdr:rowOff>
    </xdr:from>
    <xdr:to>
      <xdr:col>2</xdr:col>
      <xdr:colOff>2232806</xdr:colOff>
      <xdr:row>164</xdr:row>
      <xdr:rowOff>22892</xdr:rowOff>
    </xdr:to>
    <xdr:pic>
      <xdr:nvPicPr>
        <xdr:cNvPr id="2" name="Imagen 1">
          <a:extLst>
            <a:ext uri="{FF2B5EF4-FFF2-40B4-BE49-F238E27FC236}">
              <a16:creationId xmlns="" xmlns:a16="http://schemas.microsoft.com/office/drawing/2014/main" id="{D08E67B7-FAE6-4CAD-B0C9-92194D0FB19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45026580"/>
          <a:ext cx="168416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723900</xdr:colOff>
      <xdr:row>169</xdr:row>
      <xdr:rowOff>53340</xdr:rowOff>
    </xdr:from>
    <xdr:to>
      <xdr:col>2</xdr:col>
      <xdr:colOff>2087998</xdr:colOff>
      <xdr:row>170</xdr:row>
      <xdr:rowOff>160045</xdr:rowOff>
    </xdr:to>
    <xdr:pic>
      <xdr:nvPicPr>
        <xdr:cNvPr id="3" name="Imagen 2">
          <a:extLst>
            <a:ext uri="{FF2B5EF4-FFF2-40B4-BE49-F238E27FC236}">
              <a16:creationId xmlns="" xmlns:a16="http://schemas.microsoft.com/office/drawing/2014/main" id="{31A25DCF-F16E-46F4-BBC4-3BE5C2FAD3A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0" y="48112680"/>
          <a:ext cx="1364098" cy="289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16510"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0" y="0"/>
          <a:ext cx="1209675" cy="1581150"/>
        </a:xfrm>
        <a:prstGeom prst="rect">
          <a:avLst/>
        </a:prstGeom>
        <a:noFill/>
        <a:ln w="9525">
          <a:noFill/>
          <a:miter lim="800000"/>
          <a:headEnd/>
          <a:tailEnd/>
        </a:ln>
      </xdr:spPr>
    </xdr:pic>
    <xdr:clientData/>
  </xdr:twoCellAnchor>
  <xdr:twoCellAnchor>
    <xdr:from>
      <xdr:col>0</xdr:col>
      <xdr:colOff>1266825</xdr:colOff>
      <xdr:row>0</xdr:row>
      <xdr:rowOff>428625</xdr:rowOff>
    </xdr:from>
    <xdr:to>
      <xdr:col>1</xdr:col>
      <xdr:colOff>2924175</xdr:colOff>
      <xdr:row>0</xdr:row>
      <xdr:rowOff>1200150</xdr:rowOff>
    </xdr:to>
    <xdr:sp macro="" textlink="">
      <xdr:nvSpPr>
        <xdr:cNvPr id="3" name="3 CuadroTexto"/>
        <xdr:cNvSpPr txBox="1"/>
      </xdr:nvSpPr>
      <xdr:spPr bwMode="auto">
        <a:xfrm>
          <a:off x="1266825" y="428625"/>
          <a:ext cx="4819650"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533401</xdr:colOff>
      <xdr:row>60</xdr:row>
      <xdr:rowOff>106680</xdr:rowOff>
    </xdr:from>
    <xdr:to>
      <xdr:col>2</xdr:col>
      <xdr:colOff>2019430</xdr:colOff>
      <xdr:row>62</xdr:row>
      <xdr:rowOff>22884</xdr:rowOff>
    </xdr:to>
    <xdr:pic>
      <xdr:nvPicPr>
        <xdr:cNvPr id="2" name="Imagen 1">
          <a:extLst>
            <a:ext uri="{FF2B5EF4-FFF2-40B4-BE49-F238E27FC236}">
              <a16:creationId xmlns="" xmlns:a16="http://schemas.microsoft.com/office/drawing/2014/main" id="{3AC076FA-78F9-4FE1-ACEA-6C8EA596620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44981" y="22181820"/>
          <a:ext cx="1486029"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609600</xdr:colOff>
      <xdr:row>80</xdr:row>
      <xdr:rowOff>91440</xdr:rowOff>
    </xdr:from>
    <xdr:to>
      <xdr:col>2</xdr:col>
      <xdr:colOff>2088008</xdr:colOff>
      <xdr:row>81</xdr:row>
      <xdr:rowOff>175283</xdr:rowOff>
    </xdr:to>
    <xdr:pic>
      <xdr:nvPicPr>
        <xdr:cNvPr id="2" name="Imagen 1">
          <a:extLst>
            <a:ext uri="{FF2B5EF4-FFF2-40B4-BE49-F238E27FC236}">
              <a16:creationId xmlns="" xmlns:a16="http://schemas.microsoft.com/office/drawing/2014/main" id="{55BC8F96-95DE-4C57-8941-0D7F63F0973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21180" y="43990260"/>
          <a:ext cx="1478408"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137161</xdr:colOff>
      <xdr:row>121</xdr:row>
      <xdr:rowOff>7620</xdr:rowOff>
    </xdr:from>
    <xdr:to>
      <xdr:col>2</xdr:col>
      <xdr:colOff>2222936</xdr:colOff>
      <xdr:row>121</xdr:row>
      <xdr:rowOff>103640</xdr:rowOff>
    </xdr:to>
    <xdr:pic>
      <xdr:nvPicPr>
        <xdr:cNvPr id="2" name="Imagen 1">
          <a:extLst>
            <a:ext uri="{FF2B5EF4-FFF2-40B4-BE49-F238E27FC236}">
              <a16:creationId xmlns="" xmlns:a16="http://schemas.microsoft.com/office/drawing/2014/main" id="{A471313D-4A60-4A21-AEF1-D141F9D191E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03961" y="34838640"/>
          <a:ext cx="2085775"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55388"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0</xdr:colOff>
      <xdr:row>80</xdr:row>
      <xdr:rowOff>0</xdr:rowOff>
    </xdr:from>
    <xdr:to>
      <xdr:col>4</xdr:col>
      <xdr:colOff>83820</xdr:colOff>
      <xdr:row>82</xdr:row>
      <xdr:rowOff>7620</xdr:rowOff>
    </xdr:to>
    <xdr:pic>
      <xdr:nvPicPr>
        <xdr:cNvPr id="2" name="Imagen 1">
          <a:extLst>
            <a:ext uri="{FF2B5EF4-FFF2-40B4-BE49-F238E27FC236}">
              <a16:creationId xmlns="" xmlns:a16="http://schemas.microsoft.com/office/drawing/2014/main" id="{B8C44BFE-EC1D-45D8-BE82-1FC1B02757B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47343060"/>
          <a:ext cx="16687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89</xdr:row>
      <xdr:rowOff>0</xdr:rowOff>
    </xdr:from>
    <xdr:to>
      <xdr:col>3</xdr:col>
      <xdr:colOff>434340</xdr:colOff>
      <xdr:row>90</xdr:row>
      <xdr:rowOff>106680</xdr:rowOff>
    </xdr:to>
    <xdr:pic>
      <xdr:nvPicPr>
        <xdr:cNvPr id="3" name="Imagen 2">
          <a:extLst>
            <a:ext uri="{FF2B5EF4-FFF2-40B4-BE49-F238E27FC236}">
              <a16:creationId xmlns="" xmlns:a16="http://schemas.microsoft.com/office/drawing/2014/main" id="{4E8B2010-F520-43D8-BB17-EE01D2CD278D}"/>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56639460"/>
          <a:ext cx="122682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418683</xdr:colOff>
      <xdr:row>97</xdr:row>
      <xdr:rowOff>0</xdr:rowOff>
    </xdr:from>
    <xdr:to>
      <xdr:col>2</xdr:col>
      <xdr:colOff>1958056</xdr:colOff>
      <xdr:row>98</xdr:row>
      <xdr:rowOff>97745</xdr:rowOff>
    </xdr:to>
    <xdr:pic>
      <xdr:nvPicPr>
        <xdr:cNvPr id="4" name="Imagen 3">
          <a:extLst>
            <a:ext uri="{FF2B5EF4-FFF2-40B4-BE49-F238E27FC236}">
              <a16:creationId xmlns="" xmlns:a16="http://schemas.microsoft.com/office/drawing/2014/main" id="{BC6E8996-A8E3-4521-8F44-743635C709BF}"/>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41232" y="37480352"/>
          <a:ext cx="1539373"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5" name="1 Grupo"/>
        <xdr:cNvGrpSpPr>
          <a:grpSpLocks/>
        </xdr:cNvGrpSpPr>
      </xdr:nvGrpSpPr>
      <xdr:grpSpPr bwMode="auto">
        <a:xfrm>
          <a:off x="0" y="0"/>
          <a:ext cx="5326230" cy="1277615"/>
          <a:chOff x="57150" y="47625"/>
          <a:chExt cx="6316603" cy="1200288"/>
        </a:xfrm>
      </xdr:grpSpPr>
      <xdr:pic>
        <xdr:nvPicPr>
          <xdr:cNvPr id="6" name="1 Imagen" descr="ESCUDO-transp-lema-blanco.png"/>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7"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2</xdr:col>
      <xdr:colOff>160021</xdr:colOff>
      <xdr:row>91</xdr:row>
      <xdr:rowOff>45720</xdr:rowOff>
    </xdr:from>
    <xdr:to>
      <xdr:col>2</xdr:col>
      <xdr:colOff>2021748</xdr:colOff>
      <xdr:row>91</xdr:row>
      <xdr:rowOff>141740</xdr:rowOff>
    </xdr:to>
    <xdr:pic>
      <xdr:nvPicPr>
        <xdr:cNvPr id="2" name="Imagen 1">
          <a:extLst>
            <a:ext uri="{FF2B5EF4-FFF2-40B4-BE49-F238E27FC236}">
              <a16:creationId xmlns="" xmlns:a16="http://schemas.microsoft.com/office/drawing/2014/main" id="{956CE706-6592-46C5-85D7-B8BF75F6739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6821" y="28735020"/>
          <a:ext cx="1861727"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563880</xdr:colOff>
      <xdr:row>104</xdr:row>
      <xdr:rowOff>60960</xdr:rowOff>
    </xdr:from>
    <xdr:to>
      <xdr:col>3</xdr:col>
      <xdr:colOff>777466</xdr:colOff>
      <xdr:row>105</xdr:row>
      <xdr:rowOff>175286</xdr:rowOff>
    </xdr:to>
    <xdr:pic>
      <xdr:nvPicPr>
        <xdr:cNvPr id="3" name="Imagen 2">
          <a:extLst>
            <a:ext uri="{FF2B5EF4-FFF2-40B4-BE49-F238E27FC236}">
              <a16:creationId xmlns="" xmlns:a16="http://schemas.microsoft.com/office/drawing/2014/main" id="{D000E0A8-E640-4ED7-896D-B3E2804297F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0680" y="32590740"/>
          <a:ext cx="2606266"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403985" cy="1277615"/>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0</xdr:row>
      <xdr:rowOff>107157</xdr:rowOff>
    </xdr:from>
    <xdr:to>
      <xdr:col>1</xdr:col>
      <xdr:colOff>571501</xdr:colOff>
      <xdr:row>0</xdr:row>
      <xdr:rowOff>1750220</xdr:rowOff>
    </xdr:to>
    <xdr:pic>
      <xdr:nvPicPr>
        <xdr:cNvPr id="4" name="1 Imagen" descr="ESCUDO-transp-lema-blanco.pn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1109663" cy="164306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5" name="5 CuadroTexto">
          <a:extLst>
            <a:ext uri="{FF2B5EF4-FFF2-40B4-BE49-F238E27FC236}">
              <a16:creationId xmlns="" xmlns:a16="http://schemas.microsoft.com/office/drawing/2014/main" id="{00000000-0008-0000-0000-000003000000}"/>
            </a:ext>
          </a:extLst>
        </xdr:cNvPr>
        <xdr:cNvSpPr txBox="1"/>
      </xdr:nvSpPr>
      <xdr:spPr bwMode="auto">
        <a:xfrm>
          <a:off x="1304925" y="381000"/>
          <a:ext cx="2412206"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twoCellAnchor>
    <xdr:from>
      <xdr:col>0</xdr:col>
      <xdr:colOff>119063</xdr:colOff>
      <xdr:row>0</xdr:row>
      <xdr:rowOff>107157</xdr:rowOff>
    </xdr:from>
    <xdr:to>
      <xdr:col>1</xdr:col>
      <xdr:colOff>571501</xdr:colOff>
      <xdr:row>0</xdr:row>
      <xdr:rowOff>1750220</xdr:rowOff>
    </xdr:to>
    <xdr:pic>
      <xdr:nvPicPr>
        <xdr:cNvPr id="6" name="1 Imagen" descr="ESCUDO-transp-lema-blanco.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966788" cy="128111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7" name="5 CuadroTexto">
          <a:extLst>
            <a:ext uri="{FF2B5EF4-FFF2-40B4-BE49-F238E27FC236}">
              <a16:creationId xmlns="" xmlns:a16="http://schemas.microsoft.com/office/drawing/2014/main" id="{00000000-0008-0000-0400-000005000000}"/>
            </a:ext>
          </a:extLst>
        </xdr:cNvPr>
        <xdr:cNvSpPr txBox="1"/>
      </xdr:nvSpPr>
      <xdr:spPr bwMode="auto">
        <a:xfrm>
          <a:off x="1085850" y="381000"/>
          <a:ext cx="1145381" cy="1012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 xmlns:a16="http://schemas.microsoft.com/office/drawing/2014/main" id="{00000000-0008-0000-0200-00001387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 xmlns:a16="http://schemas.microsoft.com/office/drawing/2014/main" id="{00000000-0008-0000-0200-000003000000}"/>
            </a:ext>
          </a:extLst>
        </xdr:cNvPr>
        <xdr:cNvSpPr txBox="1"/>
      </xdr:nvSpPr>
      <xdr:spPr bwMode="auto">
        <a:xfrm>
          <a:off x="1266825" y="428625"/>
          <a:ext cx="4619625" cy="733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 xmlns:a16="http://schemas.microsoft.com/office/drawing/2014/main" id="{258D6D3F-B555-4771-AE93-47FC08B524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 xmlns:a16="http://schemas.microsoft.com/office/drawing/2014/main" id="{11AF54AE-AE8F-4DC4-9D10-09AC3BB3A78E}"/>
            </a:ext>
          </a:extLst>
        </xdr:cNvPr>
        <xdr:cNvSpPr txBox="1"/>
      </xdr:nvSpPr>
      <xdr:spPr bwMode="auto">
        <a:xfrm>
          <a:off x="1266825" y="428625"/>
          <a:ext cx="5695950" cy="962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1</xdr:row>
      <xdr:rowOff>0</xdr:rowOff>
    </xdr:to>
    <xdr:grpSp>
      <xdr:nvGrpSpPr>
        <xdr:cNvPr id="2" name="1 Grupo"/>
        <xdr:cNvGrpSpPr>
          <a:grpSpLocks/>
        </xdr:cNvGrpSpPr>
      </xdr:nvGrpSpPr>
      <xdr:grpSpPr bwMode="auto">
        <a:xfrm>
          <a:off x="0" y="0"/>
          <a:ext cx="6697266" cy="1656953"/>
          <a:chOff x="57150" y="47625"/>
          <a:chExt cx="6181725" cy="1581150"/>
        </a:xfrm>
      </xdr:grpSpPr>
      <xdr:pic>
        <xdr:nvPicPr>
          <xdr:cNvPr id="3"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167</xdr:row>
      <xdr:rowOff>167640</xdr:rowOff>
    </xdr:from>
    <xdr:to>
      <xdr:col>5</xdr:col>
      <xdr:colOff>84107</xdr:colOff>
      <xdr:row>168</xdr:row>
      <xdr:rowOff>121932</xdr:rowOff>
    </xdr:to>
    <xdr:pic>
      <xdr:nvPicPr>
        <xdr:cNvPr id="2" name="Imagen 1">
          <a:extLst>
            <a:ext uri="{FF2B5EF4-FFF2-40B4-BE49-F238E27FC236}">
              <a16:creationId xmlns="" xmlns:a16="http://schemas.microsoft.com/office/drawing/2014/main" id="{4120DCB2-79C5-4EE7-B4F8-1C282632210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1580" y="2763774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373381</xdr:colOff>
      <xdr:row>202</xdr:row>
      <xdr:rowOff>38100</xdr:rowOff>
    </xdr:from>
    <xdr:to>
      <xdr:col>3</xdr:col>
      <xdr:colOff>1257378</xdr:colOff>
      <xdr:row>203</xdr:row>
      <xdr:rowOff>68598</xdr:rowOff>
    </xdr:to>
    <xdr:pic>
      <xdr:nvPicPr>
        <xdr:cNvPr id="3" name="Imagen 2">
          <a:extLst>
            <a:ext uri="{FF2B5EF4-FFF2-40B4-BE49-F238E27FC236}">
              <a16:creationId xmlns="" xmlns:a16="http://schemas.microsoft.com/office/drawing/2014/main" id="{A0CE5FBE-77D5-458C-B1A6-ED23D52DB3B5}"/>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84961" y="34404300"/>
          <a:ext cx="883997"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137161</xdr:colOff>
      <xdr:row>210</xdr:row>
      <xdr:rowOff>38100</xdr:rowOff>
    </xdr:from>
    <xdr:to>
      <xdr:col>3</xdr:col>
      <xdr:colOff>1691776</xdr:colOff>
      <xdr:row>210</xdr:row>
      <xdr:rowOff>335306</xdr:rowOff>
    </xdr:to>
    <xdr:pic>
      <xdr:nvPicPr>
        <xdr:cNvPr id="4" name="Imagen 3">
          <a:extLst>
            <a:ext uri="{FF2B5EF4-FFF2-40B4-BE49-F238E27FC236}">
              <a16:creationId xmlns="" xmlns:a16="http://schemas.microsoft.com/office/drawing/2014/main" id="{65CF6636-2D95-4F24-B8EB-3BD8A5C2676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8741" y="35684460"/>
          <a:ext cx="1554615"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228601</xdr:colOff>
      <xdr:row>102</xdr:row>
      <xdr:rowOff>53340</xdr:rowOff>
    </xdr:from>
    <xdr:to>
      <xdr:col>5</xdr:col>
      <xdr:colOff>312708</xdr:colOff>
      <xdr:row>102</xdr:row>
      <xdr:rowOff>190512</xdr:rowOff>
    </xdr:to>
    <xdr:pic>
      <xdr:nvPicPr>
        <xdr:cNvPr id="5" name="Imagen 4">
          <a:extLst>
            <a:ext uri="{FF2B5EF4-FFF2-40B4-BE49-F238E27FC236}">
              <a16:creationId xmlns="" xmlns:a16="http://schemas.microsoft.com/office/drawing/2014/main" id="{AA523FDF-CB4D-4B2C-A903-EF3B4171341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0181" y="1358646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0</xdr:row>
      <xdr:rowOff>1261675</xdr:rowOff>
    </xdr:to>
    <xdr:grpSp>
      <xdr:nvGrpSpPr>
        <xdr:cNvPr id="6" name="1 Grupo"/>
        <xdr:cNvGrpSpPr>
          <a:grpSpLocks/>
        </xdr:cNvGrpSpPr>
      </xdr:nvGrpSpPr>
      <xdr:grpSpPr bwMode="auto">
        <a:xfrm>
          <a:off x="0" y="0"/>
          <a:ext cx="5462301" cy="1261675"/>
          <a:chOff x="57150" y="47625"/>
          <a:chExt cx="6316603" cy="1200288"/>
        </a:xfrm>
      </xdr:grpSpPr>
      <xdr:pic>
        <xdr:nvPicPr>
          <xdr:cNvPr id="7" name="1 Imagen" descr="ESCUDO-transp-lema-blanco.png"/>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8"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601981</xdr:colOff>
      <xdr:row>69</xdr:row>
      <xdr:rowOff>0</xdr:rowOff>
    </xdr:from>
    <xdr:to>
      <xdr:col>3</xdr:col>
      <xdr:colOff>2065148</xdr:colOff>
      <xdr:row>70</xdr:row>
      <xdr:rowOff>83843</xdr:rowOff>
    </xdr:to>
    <xdr:pic>
      <xdr:nvPicPr>
        <xdr:cNvPr id="2" name="Imagen 1">
          <a:extLst>
            <a:ext uri="{FF2B5EF4-FFF2-40B4-BE49-F238E27FC236}">
              <a16:creationId xmlns="" xmlns:a16="http://schemas.microsoft.com/office/drawing/2014/main" id="{6D153BE9-73F9-4684-9801-9F06ED4734A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9761" y="16245840"/>
          <a:ext cx="1463167"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94266"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sanguino@corpoguajir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http://cambioclimatico.minambiente.gov.co/"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6.bin"/><Relationship Id="rId1" Type="http://schemas.openxmlformats.org/officeDocument/2006/relationships/hyperlink" Target="https://www.minambiente.gov.co/index.php/ambientes-y-desarrollos-sostenibles/negocios-verdes-y-sostenibles"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4"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4"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topLeftCell="A4" workbookViewId="0">
      <selection activeCell="C15" sqref="C15"/>
    </sheetView>
  </sheetViews>
  <sheetFormatPr baseColWidth="10" defaultRowHeight="15"/>
  <cols>
    <col min="1" max="1" width="5.85546875" customWidth="1"/>
    <col min="2" max="2" width="44.28515625" customWidth="1"/>
    <col min="3" max="3" width="68.5703125" customWidth="1"/>
    <col min="8" max="8" width="15.5703125" hidden="1" customWidth="1"/>
    <col min="9" max="9" width="0" hidden="1" customWidth="1"/>
  </cols>
  <sheetData>
    <row r="1" spans="1:18" s="527" customFormat="1" ht="130.5" customHeight="1" thickBot="1">
      <c r="A1" s="575"/>
      <c r="B1" s="576"/>
      <c r="C1" s="577"/>
      <c r="D1"/>
      <c r="E1"/>
      <c r="F1"/>
      <c r="G1"/>
      <c r="H1"/>
      <c r="I1"/>
      <c r="J1"/>
      <c r="K1"/>
      <c r="L1"/>
      <c r="M1"/>
      <c r="N1"/>
      <c r="O1"/>
      <c r="P1"/>
      <c r="Q1"/>
      <c r="R1"/>
    </row>
    <row r="2" spans="1:18" s="528" customFormat="1" ht="39.75" customHeight="1" thickBot="1">
      <c r="A2" s="1352" t="s">
        <v>1889</v>
      </c>
      <c r="B2" s="1353"/>
      <c r="C2" s="1354"/>
      <c r="D2"/>
      <c r="E2"/>
      <c r="F2"/>
      <c r="G2"/>
      <c r="H2"/>
      <c r="I2"/>
      <c r="J2"/>
      <c r="K2"/>
      <c r="L2"/>
      <c r="M2"/>
      <c r="N2"/>
      <c r="O2"/>
      <c r="P2"/>
      <c r="Q2"/>
      <c r="R2"/>
    </row>
    <row r="4" spans="1:18" ht="15.75" thickBot="1"/>
    <row r="5" spans="1:18" s="564" customFormat="1" ht="23.25" customHeight="1">
      <c r="B5" s="565" t="s">
        <v>1331</v>
      </c>
      <c r="C5" s="566" t="s">
        <v>1350</v>
      </c>
      <c r="H5" s="564" t="s">
        <v>1332</v>
      </c>
    </row>
    <row r="6" spans="1:18" s="564" customFormat="1" ht="23.25" customHeight="1">
      <c r="B6" s="567" t="s">
        <v>1372</v>
      </c>
      <c r="C6" s="568" t="s">
        <v>1953</v>
      </c>
      <c r="H6" s="564" t="s">
        <v>1333</v>
      </c>
    </row>
    <row r="7" spans="1:18" s="564" customFormat="1" ht="23.25" customHeight="1">
      <c r="B7" s="567" t="s">
        <v>1373</v>
      </c>
      <c r="C7" s="568" t="s">
        <v>1980</v>
      </c>
      <c r="H7" s="564" t="s">
        <v>1334</v>
      </c>
    </row>
    <row r="8" spans="1:18" s="564" customFormat="1" ht="23.25" customHeight="1">
      <c r="B8" s="567" t="s">
        <v>40</v>
      </c>
      <c r="C8" s="568" t="s">
        <v>1982</v>
      </c>
      <c r="H8" s="564" t="s">
        <v>1335</v>
      </c>
    </row>
    <row r="9" spans="1:18" s="564" customFormat="1" ht="23.25" customHeight="1">
      <c r="B9" s="567" t="s">
        <v>42</v>
      </c>
      <c r="C9" s="568" t="s">
        <v>1981</v>
      </c>
      <c r="H9" s="564" t="s">
        <v>1336</v>
      </c>
    </row>
    <row r="10" spans="1:18" s="564" customFormat="1" ht="23.25" customHeight="1">
      <c r="B10" s="567" t="s">
        <v>43</v>
      </c>
      <c r="C10" s="660" t="s">
        <v>1983</v>
      </c>
      <c r="H10" s="564" t="s">
        <v>1337</v>
      </c>
    </row>
    <row r="11" spans="1:18" s="564" customFormat="1" ht="23.25" customHeight="1" thickBot="1">
      <c r="B11" s="569" t="s">
        <v>44</v>
      </c>
      <c r="C11" s="661">
        <v>3013023144</v>
      </c>
      <c r="H11" s="564" t="s">
        <v>1338</v>
      </c>
    </row>
    <row r="12" spans="1:18">
      <c r="H12" t="s">
        <v>1339</v>
      </c>
    </row>
    <row r="13" spans="1:18">
      <c r="H13" t="s">
        <v>1340</v>
      </c>
    </row>
    <row r="14" spans="1:18">
      <c r="H14" t="s">
        <v>1341</v>
      </c>
    </row>
    <row r="15" spans="1:18">
      <c r="H15" t="s">
        <v>1342</v>
      </c>
    </row>
    <row r="16" spans="1:18">
      <c r="H16" t="s">
        <v>1343</v>
      </c>
    </row>
    <row r="17" spans="8:8">
      <c r="H17" t="s">
        <v>1344</v>
      </c>
    </row>
    <row r="18" spans="8:8">
      <c r="H18" t="s">
        <v>1345</v>
      </c>
    </row>
    <row r="19" spans="8:8">
      <c r="H19" t="s">
        <v>1346</v>
      </c>
    </row>
    <row r="20" spans="8:8">
      <c r="H20" t="s">
        <v>1347</v>
      </c>
    </row>
    <row r="21" spans="8:8">
      <c r="H21" t="s">
        <v>1348</v>
      </c>
    </row>
    <row r="22" spans="8:8">
      <c r="H22" t="s">
        <v>1349</v>
      </c>
    </row>
    <row r="23" spans="8:8">
      <c r="H23" t="s">
        <v>1350</v>
      </c>
    </row>
    <row r="24" spans="8:8">
      <c r="H24" t="s">
        <v>1351</v>
      </c>
    </row>
    <row r="25" spans="8:8">
      <c r="H25" t="s">
        <v>1352</v>
      </c>
    </row>
    <row r="26" spans="8:8">
      <c r="H26" t="s">
        <v>1353</v>
      </c>
    </row>
    <row r="27" spans="8:8">
      <c r="H27" t="s">
        <v>1354</v>
      </c>
    </row>
    <row r="28" spans="8:8">
      <c r="H28" t="s">
        <v>1355</v>
      </c>
    </row>
    <row r="29" spans="8:8">
      <c r="H29" t="s">
        <v>1356</v>
      </c>
    </row>
    <row r="30" spans="8:8">
      <c r="H30" t="s">
        <v>1357</v>
      </c>
    </row>
    <row r="31" spans="8:8">
      <c r="H31" t="s">
        <v>1358</v>
      </c>
    </row>
    <row r="32" spans="8:8">
      <c r="H32" t="s">
        <v>1359</v>
      </c>
    </row>
    <row r="33" spans="8:8">
      <c r="H33" t="s">
        <v>1360</v>
      </c>
    </row>
    <row r="34" spans="8:8">
      <c r="H34" t="s">
        <v>1361</v>
      </c>
    </row>
    <row r="35" spans="8:8">
      <c r="H35" t="s">
        <v>1362</v>
      </c>
    </row>
    <row r="36" spans="8:8">
      <c r="H36" t="s">
        <v>1363</v>
      </c>
    </row>
    <row r="38" spans="8:8">
      <c r="H38" t="s">
        <v>1364</v>
      </c>
    </row>
    <row r="39" spans="8:8">
      <c r="H39" t="s">
        <v>1365</v>
      </c>
    </row>
    <row r="40" spans="8:8">
      <c r="H40" t="s">
        <v>1366</v>
      </c>
    </row>
    <row r="41" spans="8:8">
      <c r="H41" t="s">
        <v>1367</v>
      </c>
    </row>
    <row r="42" spans="8:8">
      <c r="H42" t="s">
        <v>1368</v>
      </c>
    </row>
    <row r="43" spans="8:8">
      <c r="H43" t="s">
        <v>1369</v>
      </c>
    </row>
    <row r="44" spans="8:8">
      <c r="H44" t="s">
        <v>1370</v>
      </c>
    </row>
    <row r="45" spans="8:8">
      <c r="H45" t="s">
        <v>1371</v>
      </c>
    </row>
    <row r="46" spans="8:8">
      <c r="H46" s="406" t="s">
        <v>1953</v>
      </c>
    </row>
    <row r="47" spans="8:8">
      <c r="H47" s="406" t="s">
        <v>1954</v>
      </c>
    </row>
    <row r="48" spans="8:8">
      <c r="H48" s="406" t="s">
        <v>1955</v>
      </c>
    </row>
    <row r="49" spans="8:8">
      <c r="H49" s="406" t="s">
        <v>1956</v>
      </c>
    </row>
    <row r="50" spans="8:8">
      <c r="H50" s="406" t="s">
        <v>1957</v>
      </c>
    </row>
    <row r="51" spans="8:8">
      <c r="H51" s="406" t="s">
        <v>1958</v>
      </c>
    </row>
    <row r="52" spans="8:8">
      <c r="H52" s="406" t="s">
        <v>1959</v>
      </c>
    </row>
    <row r="53" spans="8:8">
      <c r="H53" s="406" t="s">
        <v>1960</v>
      </c>
    </row>
    <row r="54" spans="8:8">
      <c r="H54" s="406" t="s">
        <v>1961</v>
      </c>
    </row>
    <row r="55" spans="8:8">
      <c r="H55" s="406" t="s">
        <v>1962</v>
      </c>
    </row>
    <row r="56" spans="8:8">
      <c r="H56" s="406" t="s">
        <v>1963</v>
      </c>
    </row>
    <row r="57" spans="8:8">
      <c r="H57" s="406" t="s">
        <v>1964</v>
      </c>
    </row>
  </sheetData>
  <mergeCells count="1">
    <mergeCell ref="A2:C2"/>
  </mergeCells>
  <dataValidations count="2">
    <dataValidation type="list" allowBlank="1" showInputMessage="1" showErrorMessage="1" prompt="Seleccione la CAR de la cual incorporara la información" sqref="C5">
      <formula1>Lista_CAR</formula1>
    </dataValidation>
    <dataValidation type="list" allowBlank="1" showInputMessage="1" showErrorMessage="1" prompt="Seleccione el perido a reportar" sqref="C6">
      <formula1>$H$38:$H$57</formula1>
    </dataValidation>
  </dataValidations>
  <hyperlinks>
    <hyperlink ref="C10" r:id="rId1"/>
  </hyperlinks>
  <pageMargins left="0.7" right="0.7" top="0.75" bottom="0.75" header="0.3" footer="0.3"/>
  <pageSetup paperSize="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5"/>
  <sheetViews>
    <sheetView showGridLines="0" topLeftCell="A31" zoomScale="98" zoomScaleNormal="98" workbookViewId="0">
      <selection activeCell="A5" sqref="A5:P5"/>
    </sheetView>
  </sheetViews>
  <sheetFormatPr baseColWidth="10" defaultColWidth="11.5703125" defaultRowHeight="15"/>
  <cols>
    <col min="1" max="1" width="1.85546875" style="1" customWidth="1"/>
    <col min="2" max="2" width="12.85546875" style="6" customWidth="1"/>
    <col min="3" max="3" width="5" style="84" bestFit="1" customWidth="1"/>
    <col min="4" max="4" width="34.85546875" style="1" customWidth="1"/>
    <col min="5" max="5" width="12.140625" style="1" customWidth="1"/>
    <col min="6" max="6" width="13.5703125" style="1" customWidth="1"/>
    <col min="7" max="16384" width="11.5703125" style="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0</v>
      </c>
      <c r="B5" s="1515"/>
      <c r="C5" s="1515"/>
      <c r="D5" s="1515"/>
      <c r="E5" s="1515"/>
      <c r="F5" s="1515"/>
      <c r="G5" s="1515"/>
      <c r="H5" s="1515"/>
      <c r="I5" s="1515"/>
      <c r="J5" s="1515"/>
      <c r="K5" s="1515"/>
      <c r="L5" s="1515"/>
      <c r="M5" s="1515"/>
      <c r="N5" s="1515"/>
      <c r="O5" s="1515"/>
      <c r="P5" s="1516"/>
    </row>
    <row r="6" spans="1:21" s="239" customFormat="1">
      <c r="B6" s="243" t="s">
        <v>1</v>
      </c>
      <c r="C6" s="244"/>
      <c r="D6" s="242"/>
      <c r="E6" s="578"/>
      <c r="F6" s="242" t="s">
        <v>128</v>
      </c>
      <c r="G6" s="242"/>
      <c r="H6" s="242"/>
      <c r="I6" s="242"/>
      <c r="J6" s="242"/>
      <c r="K6" s="242"/>
      <c r="L6" s="242"/>
      <c r="P6" s="406"/>
    </row>
    <row r="7" spans="1:21" s="239" customFormat="1" ht="15.75" thickBot="1">
      <c r="B7" s="245"/>
      <c r="C7" s="246"/>
      <c r="D7" s="242"/>
      <c r="E7" s="247"/>
      <c r="F7" s="248" t="s">
        <v>129</v>
      </c>
      <c r="G7" s="242"/>
      <c r="H7" s="242"/>
      <c r="I7" s="242"/>
      <c r="J7" s="242"/>
      <c r="K7" s="242"/>
      <c r="L7" s="242"/>
      <c r="P7" s="406"/>
    </row>
    <row r="8" spans="1:21" s="239" customFormat="1" ht="15.75" thickBot="1">
      <c r="B8" s="249" t="s">
        <v>1201</v>
      </c>
      <c r="C8" s="250">
        <v>2020</v>
      </c>
      <c r="D8" s="251" t="str">
        <f>IF(E10="NO APLICA","NO APLICA",IF(E11="NO SE REPORTA","SIN INFORMACION",+G100))</f>
        <v>SIN INFORMACION</v>
      </c>
      <c r="E8" s="252"/>
      <c r="F8" s="242" t="s">
        <v>130</v>
      </c>
      <c r="G8" s="242"/>
      <c r="H8" s="242"/>
      <c r="I8" s="242"/>
      <c r="J8" s="242"/>
      <c r="K8" s="242"/>
    </row>
    <row r="9" spans="1:21" customFormat="1">
      <c r="A9" s="239"/>
      <c r="B9" s="486" t="s">
        <v>1202</v>
      </c>
      <c r="C9" s="298"/>
      <c r="D9" s="242"/>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xml:space="preserve">      ESCRIBA EL NÚMERO DEL ACUERDO DEL CONSEJO DIRECTIVO EN LA CUAL SE APRUEBA LA AGENDA DE IMPLEMENTACION DEL INDICADOR</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1259</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526" t="str">
        <f>IF(E11="SI SE REPORTA","¿Qué programas o proyectos del Plan de Acción están asociados al indicador? ","")</f>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c r="F13" s="1527"/>
      <c r="G13" s="1527"/>
      <c r="H13" s="1527"/>
      <c r="I13" s="1527"/>
      <c r="J13" s="1527"/>
      <c r="K13" s="1527"/>
      <c r="L13" s="1527"/>
      <c r="M13" s="1527"/>
      <c r="N13" s="1527"/>
      <c r="O13" s="1527"/>
      <c r="P13" s="1527"/>
      <c r="Q13" s="1527"/>
      <c r="R13" s="1528"/>
    </row>
    <row r="14" spans="1:21" s="406" customFormat="1" ht="6.95" customHeight="1" thickBot="1">
      <c r="A14" s="239"/>
      <c r="B14" s="486"/>
      <c r="C14" s="298"/>
      <c r="D14" s="242"/>
      <c r="E14" s="242"/>
      <c r="F14" s="242"/>
      <c r="G14" s="242"/>
      <c r="H14" s="242"/>
      <c r="I14" s="242"/>
      <c r="J14" s="242"/>
      <c r="K14" s="242"/>
    </row>
    <row r="15" spans="1:21" ht="15.6" customHeight="1" thickBot="1">
      <c r="A15" s="353"/>
      <c r="B15" s="1570" t="s">
        <v>2</v>
      </c>
      <c r="C15" s="354"/>
      <c r="D15" s="1543" t="s">
        <v>3</v>
      </c>
      <c r="E15" s="1544"/>
      <c r="F15" s="1544"/>
      <c r="G15" s="1544"/>
      <c r="H15" s="1544"/>
      <c r="I15" s="1544"/>
      <c r="J15" s="1544"/>
      <c r="K15" s="1545"/>
    </row>
    <row r="16" spans="1:21" ht="36.75" thickBot="1">
      <c r="A16" s="353"/>
      <c r="B16" s="1571"/>
      <c r="C16" s="355"/>
      <c r="D16" s="281" t="s">
        <v>4</v>
      </c>
      <c r="E16" s="212"/>
      <c r="F16" s="242"/>
      <c r="G16" s="242"/>
      <c r="H16" s="242"/>
      <c r="I16" s="242"/>
      <c r="J16" s="242"/>
      <c r="K16" s="268"/>
    </row>
    <row r="17" spans="1:11" ht="36.75" thickBot="1">
      <c r="A17" s="353"/>
      <c r="B17" s="1571"/>
      <c r="C17" s="355"/>
      <c r="D17" s="272" t="s">
        <v>5</v>
      </c>
      <c r="E17" s="212"/>
      <c r="F17" s="242"/>
      <c r="G17" s="242"/>
      <c r="H17" s="242"/>
      <c r="I17" s="242"/>
      <c r="J17" s="242"/>
      <c r="K17" s="268"/>
    </row>
    <row r="18" spans="1:11" ht="48.75" thickBot="1">
      <c r="A18" s="353"/>
      <c r="B18" s="1571"/>
      <c r="C18" s="355"/>
      <c r="D18" s="272" t="s">
        <v>1863</v>
      </c>
      <c r="E18" s="212"/>
      <c r="F18" s="242"/>
      <c r="G18" s="242"/>
      <c r="H18" s="242"/>
      <c r="I18" s="242"/>
      <c r="J18" s="242"/>
      <c r="K18" s="268"/>
    </row>
    <row r="19" spans="1:11" ht="24.75" thickBot="1">
      <c r="A19" s="353"/>
      <c r="B19" s="1571"/>
      <c r="C19" s="355"/>
      <c r="D19" s="272" t="s">
        <v>1864</v>
      </c>
      <c r="E19" s="212"/>
      <c r="F19" s="242"/>
      <c r="G19" s="242"/>
      <c r="H19" s="242"/>
      <c r="I19" s="242"/>
      <c r="J19" s="242"/>
      <c r="K19" s="268"/>
    </row>
    <row r="20" spans="1:11" ht="24.75" thickBot="1">
      <c r="A20" s="353"/>
      <c r="B20" s="1571"/>
      <c r="C20" s="355"/>
      <c r="D20" s="272" t="s">
        <v>1865</v>
      </c>
      <c r="E20" s="212"/>
      <c r="F20" s="242"/>
      <c r="G20" s="242"/>
      <c r="H20" s="242"/>
      <c r="I20" s="242"/>
      <c r="J20" s="242"/>
      <c r="K20" s="268"/>
    </row>
    <row r="21" spans="1:11" ht="24.75" thickBot="1">
      <c r="A21" s="353"/>
      <c r="B21" s="1572"/>
      <c r="C21" s="355"/>
      <c r="D21" s="272" t="s">
        <v>1866</v>
      </c>
      <c r="E21" s="212"/>
      <c r="F21" s="242"/>
      <c r="G21" s="242"/>
      <c r="H21" s="242"/>
      <c r="I21" s="242"/>
      <c r="J21" s="242"/>
      <c r="K21" s="268"/>
    </row>
    <row r="22" spans="1:11" ht="14.1" customHeight="1">
      <c r="A22" s="353"/>
      <c r="B22" s="372"/>
      <c r="C22" s="356"/>
      <c r="D22" s="1546" t="s">
        <v>6</v>
      </c>
      <c r="E22" s="1547"/>
      <c r="F22" s="1547"/>
      <c r="G22" s="1547"/>
      <c r="H22" s="1547"/>
      <c r="I22" s="1547"/>
      <c r="J22" s="1547"/>
      <c r="K22" s="1548"/>
    </row>
    <row r="23" spans="1:11" ht="14.1" customHeight="1" thickBot="1">
      <c r="A23" s="353"/>
      <c r="B23" s="372"/>
      <c r="C23" s="356"/>
      <c r="D23" s="1546" t="s">
        <v>7</v>
      </c>
      <c r="E23" s="1547"/>
      <c r="F23" s="1547"/>
      <c r="G23" s="1547"/>
      <c r="H23" s="1547"/>
      <c r="I23" s="1547"/>
      <c r="J23" s="1547"/>
      <c r="K23" s="1548"/>
    </row>
    <row r="24" spans="1:11" ht="54" customHeight="1" thickBot="1">
      <c r="A24" s="353"/>
      <c r="B24" s="372"/>
      <c r="C24" s="234"/>
      <c r="D24" s="273" t="s">
        <v>8</v>
      </c>
      <c r="E24" s="273" t="s">
        <v>9</v>
      </c>
      <c r="F24" s="273" t="s">
        <v>10</v>
      </c>
      <c r="G24" s="273" t="s">
        <v>1203</v>
      </c>
      <c r="H24" s="357" t="s">
        <v>1867</v>
      </c>
      <c r="I24" s="357" t="s">
        <v>1868</v>
      </c>
      <c r="J24" s="18"/>
      <c r="K24" s="19"/>
    </row>
    <row r="25" spans="1:11" s="237" customFormat="1" ht="14.1" customHeight="1" thickBot="1">
      <c r="B25" s="229"/>
      <c r="C25" s="234">
        <v>1</v>
      </c>
      <c r="D25" s="164" t="s">
        <v>11</v>
      </c>
      <c r="E25" s="164"/>
      <c r="F25" s="164"/>
      <c r="G25" s="194"/>
      <c r="H25" s="29"/>
      <c r="I25" s="236"/>
      <c r="J25" s="18"/>
      <c r="K25" s="19"/>
    </row>
    <row r="26" spans="1:11" s="237" customFormat="1" ht="14.1" customHeight="1" thickBot="1">
      <c r="B26" s="229"/>
      <c r="C26" s="234">
        <v>2</v>
      </c>
      <c r="D26" s="164" t="s">
        <v>11</v>
      </c>
      <c r="E26" s="164"/>
      <c r="F26" s="164"/>
      <c r="G26" s="194"/>
      <c r="H26" s="29"/>
      <c r="I26" s="236"/>
      <c r="J26" s="18"/>
      <c r="K26" s="19"/>
    </row>
    <row r="27" spans="1:11" s="237" customFormat="1" ht="14.1" customHeight="1" thickBot="1">
      <c r="B27" s="229"/>
      <c r="C27" s="234">
        <v>3</v>
      </c>
      <c r="D27" s="164" t="s">
        <v>11</v>
      </c>
      <c r="E27" s="164"/>
      <c r="F27" s="164"/>
      <c r="G27" s="194"/>
      <c r="H27" s="29"/>
      <c r="I27" s="236"/>
      <c r="J27" s="18"/>
      <c r="K27" s="19"/>
    </row>
    <row r="28" spans="1:11" s="237" customFormat="1" ht="14.1" customHeight="1" thickBot="1">
      <c r="B28" s="229"/>
      <c r="C28" s="234">
        <v>4</v>
      </c>
      <c r="D28" s="164" t="s">
        <v>11</v>
      </c>
      <c r="E28" s="164"/>
      <c r="F28" s="164"/>
      <c r="G28" s="194"/>
      <c r="H28" s="29"/>
      <c r="I28" s="236"/>
      <c r="J28" s="18"/>
      <c r="K28" s="19"/>
    </row>
    <row r="29" spans="1:11" s="237" customFormat="1" ht="14.1" customHeight="1" thickBot="1">
      <c r="B29" s="229"/>
      <c r="C29" s="234">
        <v>5</v>
      </c>
      <c r="D29" s="164" t="s">
        <v>12</v>
      </c>
      <c r="E29" s="164"/>
      <c r="F29" s="164"/>
      <c r="G29" s="194"/>
      <c r="H29" s="29"/>
      <c r="I29" s="236"/>
      <c r="J29" s="18"/>
      <c r="K29" s="19"/>
    </row>
    <row r="30" spans="1:11" s="237" customFormat="1" ht="14.1" customHeight="1" thickBot="1">
      <c r="B30" s="229"/>
      <c r="C30" s="234">
        <v>6</v>
      </c>
      <c r="D30" s="164" t="s">
        <v>11</v>
      </c>
      <c r="E30" s="164"/>
      <c r="F30" s="164"/>
      <c r="G30" s="194"/>
      <c r="H30" s="29"/>
      <c r="I30" s="236"/>
      <c r="J30" s="18"/>
      <c r="K30" s="19"/>
    </row>
    <row r="31" spans="1:11" s="237" customFormat="1" ht="14.1" customHeight="1" thickBot="1">
      <c r="B31" s="229"/>
      <c r="C31" s="234">
        <v>7</v>
      </c>
      <c r="D31" s="164" t="s">
        <v>11</v>
      </c>
      <c r="E31" s="164"/>
      <c r="F31" s="164"/>
      <c r="G31" s="194"/>
      <c r="H31" s="29"/>
      <c r="I31" s="236"/>
      <c r="J31" s="18"/>
      <c r="K31" s="19"/>
    </row>
    <row r="32" spans="1:11" s="237" customFormat="1" ht="14.1" customHeight="1" thickBot="1">
      <c r="B32" s="229"/>
      <c r="C32" s="234">
        <v>8</v>
      </c>
      <c r="D32" s="164" t="s">
        <v>12</v>
      </c>
      <c r="E32" s="164"/>
      <c r="F32" s="164"/>
      <c r="G32" s="194"/>
      <c r="H32" s="29"/>
      <c r="I32" s="236"/>
      <c r="J32" s="18"/>
      <c r="K32" s="19"/>
    </row>
    <row r="33" spans="1:11" s="237" customFormat="1" ht="14.1" customHeight="1" thickBot="1">
      <c r="B33" s="229"/>
      <c r="C33" s="234">
        <v>9</v>
      </c>
      <c r="D33" s="164" t="s">
        <v>11</v>
      </c>
      <c r="E33" s="164"/>
      <c r="F33" s="164"/>
      <c r="G33" s="194"/>
      <c r="H33" s="29"/>
      <c r="I33" s="236"/>
      <c r="J33" s="18"/>
      <c r="K33" s="19"/>
    </row>
    <row r="34" spans="1:11" s="237" customFormat="1" ht="14.1" customHeight="1" thickBot="1">
      <c r="B34" s="229"/>
      <c r="C34" s="234">
        <v>10</v>
      </c>
      <c r="D34" s="164" t="s">
        <v>11</v>
      </c>
      <c r="E34" s="164"/>
      <c r="F34" s="164"/>
      <c r="G34" s="194"/>
      <c r="H34" s="29"/>
      <c r="I34" s="236"/>
      <c r="J34" s="18"/>
      <c r="K34" s="19"/>
    </row>
    <row r="35" spans="1:11" s="237" customFormat="1" ht="14.1" customHeight="1" thickBot="1">
      <c r="B35" s="229"/>
      <c r="C35" s="234">
        <v>11</v>
      </c>
      <c r="D35" s="164" t="s">
        <v>12</v>
      </c>
      <c r="E35" s="164"/>
      <c r="F35" s="164"/>
      <c r="G35" s="194"/>
      <c r="H35" s="29"/>
      <c r="I35" s="236"/>
      <c r="J35" s="18"/>
      <c r="K35" s="19"/>
    </row>
    <row r="36" spans="1:11" s="237" customFormat="1" ht="14.1" customHeight="1" thickBot="1">
      <c r="B36" s="229"/>
      <c r="C36" s="234">
        <v>12</v>
      </c>
      <c r="D36" s="164" t="s">
        <v>12</v>
      </c>
      <c r="E36" s="164"/>
      <c r="F36" s="164"/>
      <c r="G36" s="194"/>
      <c r="H36" s="29"/>
      <c r="I36" s="236"/>
      <c r="J36" s="18"/>
      <c r="K36" s="19"/>
    </row>
    <row r="37" spans="1:11" s="237" customFormat="1" ht="14.1" customHeight="1" thickBot="1">
      <c r="B37" s="229"/>
      <c r="C37" s="234">
        <v>13</v>
      </c>
      <c r="D37" s="164" t="s">
        <v>13</v>
      </c>
      <c r="E37" s="164"/>
      <c r="F37" s="164"/>
      <c r="G37" s="194"/>
      <c r="H37" s="29"/>
      <c r="I37" s="236"/>
      <c r="J37" s="18"/>
      <c r="K37" s="19"/>
    </row>
    <row r="38" spans="1:11" s="237" customFormat="1" ht="14.1" customHeight="1" thickBot="1">
      <c r="B38" s="229"/>
      <c r="C38" s="234">
        <v>14</v>
      </c>
      <c r="D38" s="164" t="s">
        <v>13</v>
      </c>
      <c r="E38" s="164"/>
      <c r="F38" s="164"/>
      <c r="G38" s="194"/>
      <c r="H38" s="29"/>
      <c r="I38" s="236"/>
      <c r="J38" s="18"/>
      <c r="K38" s="19"/>
    </row>
    <row r="39" spans="1:11" ht="14.1" customHeight="1">
      <c r="A39" s="353"/>
      <c r="B39" s="372"/>
      <c r="C39" s="356"/>
      <c r="D39" s="1534" t="s">
        <v>14</v>
      </c>
      <c r="E39" s="1535"/>
      <c r="F39" s="1535"/>
      <c r="G39" s="1535"/>
      <c r="H39" s="1535"/>
      <c r="I39" s="1535"/>
      <c r="J39" s="1535"/>
      <c r="K39" s="1536"/>
    </row>
    <row r="40" spans="1:11" ht="14.1" customHeight="1">
      <c r="A40" s="353"/>
      <c r="B40" s="372"/>
      <c r="C40" s="356"/>
      <c r="D40" s="1573" t="s">
        <v>15</v>
      </c>
      <c r="E40" s="1574"/>
      <c r="F40" s="1574"/>
      <c r="G40" s="1574"/>
      <c r="H40" s="1574"/>
      <c r="I40" s="1574"/>
      <c r="J40" s="1574"/>
      <c r="K40" s="1575"/>
    </row>
    <row r="41" spans="1:11" ht="14.1" customHeight="1">
      <c r="A41" s="353"/>
      <c r="B41" s="372"/>
      <c r="C41" s="356"/>
      <c r="D41" s="1573" t="s">
        <v>16</v>
      </c>
      <c r="E41" s="1574"/>
      <c r="F41" s="1574"/>
      <c r="G41" s="1574"/>
      <c r="H41" s="1574"/>
      <c r="I41" s="1574"/>
      <c r="J41" s="1574"/>
      <c r="K41" s="1575"/>
    </row>
    <row r="42" spans="1:11" ht="14.1" customHeight="1">
      <c r="A42" s="353"/>
      <c r="B42" s="372"/>
      <c r="C42" s="356"/>
      <c r="D42" s="1573" t="s">
        <v>17</v>
      </c>
      <c r="E42" s="1574"/>
      <c r="F42" s="1574"/>
      <c r="G42" s="1574"/>
      <c r="H42" s="1574"/>
      <c r="I42" s="1574"/>
      <c r="J42" s="1574"/>
      <c r="K42" s="1575"/>
    </row>
    <row r="43" spans="1:11" ht="14.1" customHeight="1" thickBot="1">
      <c r="A43" s="353"/>
      <c r="B43" s="372"/>
      <c r="C43" s="356"/>
      <c r="D43" s="1537" t="s">
        <v>18</v>
      </c>
      <c r="E43" s="1538"/>
      <c r="F43" s="1538"/>
      <c r="G43" s="1538"/>
      <c r="H43" s="1538"/>
      <c r="I43" s="1538"/>
      <c r="J43" s="1538"/>
      <c r="K43" s="1539"/>
    </row>
    <row r="44" spans="1:11" ht="14.1" customHeight="1" thickBot="1">
      <c r="A44" s="353"/>
      <c r="B44" s="372"/>
      <c r="C44" s="273" t="s">
        <v>19</v>
      </c>
      <c r="D44" s="281" t="s">
        <v>8</v>
      </c>
      <c r="E44" s="281" t="s">
        <v>9</v>
      </c>
      <c r="F44" s="274" t="s">
        <v>10</v>
      </c>
      <c r="G44" s="311" t="s">
        <v>20</v>
      </c>
      <c r="H44" s="311" t="s">
        <v>21</v>
      </c>
      <c r="I44" s="311" t="s">
        <v>22</v>
      </c>
      <c r="J44" s="311" t="s">
        <v>23</v>
      </c>
      <c r="K44" s="275"/>
    </row>
    <row r="45" spans="1:11" s="237" customFormat="1" ht="14.1" customHeight="1" thickBot="1">
      <c r="B45" s="229"/>
      <c r="C45" s="234">
        <v>1</v>
      </c>
      <c r="D45" s="164" t="s">
        <v>11</v>
      </c>
      <c r="E45" s="164"/>
      <c r="F45" s="164"/>
      <c r="G45" s="31"/>
      <c r="H45" s="31"/>
      <c r="I45" s="31"/>
      <c r="J45" s="31"/>
      <c r="K45" s="111"/>
    </row>
    <row r="46" spans="1:11" s="237" customFormat="1" ht="14.1" customHeight="1" thickBot="1">
      <c r="B46" s="229"/>
      <c r="C46" s="234">
        <v>2</v>
      </c>
      <c r="D46" s="164" t="s">
        <v>11</v>
      </c>
      <c r="E46" s="164"/>
      <c r="F46" s="164"/>
      <c r="G46" s="31"/>
      <c r="H46" s="31"/>
      <c r="I46" s="31"/>
      <c r="J46" s="31"/>
      <c r="K46" s="111"/>
    </row>
    <row r="47" spans="1:11" s="237" customFormat="1" ht="14.1" customHeight="1" thickBot="1">
      <c r="B47" s="229"/>
      <c r="C47" s="234">
        <v>3</v>
      </c>
      <c r="D47" s="164" t="s">
        <v>11</v>
      </c>
      <c r="E47" s="164"/>
      <c r="F47" s="164"/>
      <c r="G47" s="31"/>
      <c r="H47" s="31"/>
      <c r="I47" s="31"/>
      <c r="J47" s="31"/>
      <c r="K47" s="111"/>
    </row>
    <row r="48" spans="1:11" s="237" customFormat="1" ht="14.1" customHeight="1" thickBot="1">
      <c r="B48" s="229"/>
      <c r="C48" s="234">
        <v>4</v>
      </c>
      <c r="D48" s="164" t="s">
        <v>12</v>
      </c>
      <c r="E48" s="164"/>
      <c r="F48" s="164"/>
      <c r="G48" s="31"/>
      <c r="H48" s="31"/>
      <c r="I48" s="31"/>
      <c r="J48" s="31"/>
      <c r="K48" s="111"/>
    </row>
    <row r="49" spans="1:11" s="237" customFormat="1" ht="14.1" customHeight="1" thickBot="1">
      <c r="B49" s="229"/>
      <c r="C49" s="234">
        <v>5</v>
      </c>
      <c r="D49" s="164" t="s">
        <v>12</v>
      </c>
      <c r="E49" s="164"/>
      <c r="F49" s="164"/>
      <c r="G49" s="31"/>
      <c r="H49" s="31"/>
      <c r="I49" s="31"/>
      <c r="J49" s="31"/>
      <c r="K49" s="111"/>
    </row>
    <row r="50" spans="1:11" s="237" customFormat="1" ht="14.1" customHeight="1" thickBot="1">
      <c r="B50" s="229"/>
      <c r="C50" s="234">
        <v>6</v>
      </c>
      <c r="D50" s="164" t="s">
        <v>11</v>
      </c>
      <c r="E50" s="164"/>
      <c r="F50" s="164"/>
      <c r="G50" s="31"/>
      <c r="H50" s="31"/>
      <c r="I50" s="31"/>
      <c r="J50" s="31"/>
      <c r="K50" s="111"/>
    </row>
    <row r="51" spans="1:11" s="237" customFormat="1" ht="14.1" customHeight="1" thickBot="1">
      <c r="B51" s="229"/>
      <c r="C51" s="234">
        <v>7</v>
      </c>
      <c r="D51" s="164" t="s">
        <v>11</v>
      </c>
      <c r="E51" s="164"/>
      <c r="F51" s="164"/>
      <c r="G51" s="31"/>
      <c r="H51" s="31"/>
      <c r="I51" s="31"/>
      <c r="J51" s="31"/>
      <c r="K51" s="111"/>
    </row>
    <row r="52" spans="1:11" s="237" customFormat="1" ht="14.1" customHeight="1" thickBot="1">
      <c r="B52" s="229"/>
      <c r="C52" s="234">
        <v>8</v>
      </c>
      <c r="D52" s="164" t="s">
        <v>12</v>
      </c>
      <c r="E52" s="164"/>
      <c r="F52" s="164"/>
      <c r="G52" s="31"/>
      <c r="H52" s="31"/>
      <c r="I52" s="31"/>
      <c r="J52" s="31"/>
      <c r="K52" s="111"/>
    </row>
    <row r="53" spans="1:11" s="237" customFormat="1" ht="14.1" customHeight="1" thickBot="1">
      <c r="B53" s="229"/>
      <c r="C53" s="234">
        <v>9</v>
      </c>
      <c r="D53" s="164" t="s">
        <v>12</v>
      </c>
      <c r="E53" s="164"/>
      <c r="F53" s="164"/>
      <c r="G53" s="31"/>
      <c r="H53" s="31"/>
      <c r="I53" s="31"/>
      <c r="J53" s="31"/>
      <c r="K53" s="111"/>
    </row>
    <row r="54" spans="1:11" s="237" customFormat="1" ht="14.1" customHeight="1" thickBot="1">
      <c r="B54" s="229"/>
      <c r="C54" s="234">
        <v>10</v>
      </c>
      <c r="D54" s="164" t="s">
        <v>11</v>
      </c>
      <c r="E54" s="164"/>
      <c r="F54" s="164"/>
      <c r="G54" s="31"/>
      <c r="H54" s="31"/>
      <c r="I54" s="31"/>
      <c r="J54" s="31"/>
      <c r="K54" s="111"/>
    </row>
    <row r="55" spans="1:11" s="237" customFormat="1" ht="14.1" customHeight="1" thickBot="1">
      <c r="B55" s="229"/>
      <c r="C55" s="234">
        <v>11</v>
      </c>
      <c r="D55" s="164" t="s">
        <v>11</v>
      </c>
      <c r="E55" s="164"/>
      <c r="F55" s="164"/>
      <c r="G55" s="31"/>
      <c r="H55" s="31"/>
      <c r="I55" s="31"/>
      <c r="J55" s="31"/>
      <c r="K55" s="111"/>
    </row>
    <row r="56" spans="1:11" s="237" customFormat="1" ht="14.1" customHeight="1" thickBot="1">
      <c r="B56" s="229"/>
      <c r="C56" s="234">
        <v>12</v>
      </c>
      <c r="D56" s="164" t="s">
        <v>12</v>
      </c>
      <c r="E56" s="164"/>
      <c r="F56" s="164"/>
      <c r="G56" s="31"/>
      <c r="H56" s="31"/>
      <c r="I56" s="31"/>
      <c r="J56" s="31"/>
      <c r="K56" s="111"/>
    </row>
    <row r="57" spans="1:11" s="237" customFormat="1" ht="14.1" customHeight="1" thickBot="1">
      <c r="B57" s="229"/>
      <c r="C57" s="234">
        <v>13</v>
      </c>
      <c r="D57" s="164" t="s">
        <v>12</v>
      </c>
      <c r="E57" s="164"/>
      <c r="F57" s="164"/>
      <c r="G57" s="31"/>
      <c r="H57" s="31"/>
      <c r="I57" s="31"/>
      <c r="J57" s="31"/>
      <c r="K57" s="111"/>
    </row>
    <row r="58" spans="1:11" s="237" customFormat="1" ht="14.1" customHeight="1" thickBot="1">
      <c r="B58" s="229"/>
      <c r="C58" s="234">
        <v>14</v>
      </c>
      <c r="D58" s="164" t="s">
        <v>13</v>
      </c>
      <c r="E58" s="164"/>
      <c r="F58" s="164"/>
      <c r="G58" s="31"/>
      <c r="H58" s="31"/>
      <c r="I58" s="31"/>
      <c r="J58" s="31"/>
      <c r="K58" s="112"/>
    </row>
    <row r="59" spans="1:11" ht="14.1" customHeight="1">
      <c r="A59" s="353"/>
      <c r="B59" s="372"/>
      <c r="C59" s="356"/>
      <c r="D59" s="1543" t="s">
        <v>24</v>
      </c>
      <c r="E59" s="1544"/>
      <c r="F59" s="1544"/>
      <c r="G59" s="1544"/>
      <c r="H59" s="1544"/>
      <c r="I59" s="1544"/>
      <c r="J59" s="1544"/>
      <c r="K59" s="1545"/>
    </row>
    <row r="60" spans="1:11" ht="14.1" customHeight="1" thickBot="1">
      <c r="A60" s="353"/>
      <c r="B60" s="372"/>
      <c r="C60" s="356"/>
      <c r="D60" s="1537" t="s">
        <v>25</v>
      </c>
      <c r="E60" s="1538"/>
      <c r="F60" s="1538"/>
      <c r="G60" s="1538"/>
      <c r="H60" s="1538"/>
      <c r="I60" s="1538"/>
      <c r="J60" s="1538"/>
      <c r="K60" s="1539"/>
    </row>
    <row r="61" spans="1:11" ht="14.1" customHeight="1" thickBot="1">
      <c r="A61" s="353"/>
      <c r="B61" s="372"/>
      <c r="C61" s="273" t="s">
        <v>19</v>
      </c>
      <c r="D61" s="281" t="s">
        <v>8</v>
      </c>
      <c r="E61" s="281" t="s">
        <v>26</v>
      </c>
      <c r="F61" s="274" t="s">
        <v>10</v>
      </c>
      <c r="G61" s="311" t="s">
        <v>20</v>
      </c>
      <c r="H61" s="311" t="s">
        <v>21</v>
      </c>
      <c r="I61" s="311" t="s">
        <v>22</v>
      </c>
      <c r="J61" s="311" t="s">
        <v>23</v>
      </c>
      <c r="K61" s="275"/>
    </row>
    <row r="62" spans="1:11" s="237" customFormat="1" ht="14.1" customHeight="1" thickBot="1">
      <c r="B62" s="229"/>
      <c r="C62" s="234">
        <v>1</v>
      </c>
      <c r="D62" s="238" t="str">
        <f>IF(ISBLANK(D45),"",D45)</f>
        <v>POMCA</v>
      </c>
      <c r="E62" s="238" t="str">
        <f t="shared" ref="E62:F75" si="0">IF(ISBLANK(E45),"",E45)</f>
        <v/>
      </c>
      <c r="F62" s="238" t="str">
        <f>IF(ISBLANK(F45),"",F45)</f>
        <v/>
      </c>
      <c r="G62" s="31"/>
      <c r="H62" s="31"/>
      <c r="I62" s="31"/>
      <c r="J62" s="31"/>
      <c r="K62" s="111"/>
    </row>
    <row r="63" spans="1:11" s="237" customFormat="1" ht="14.1" customHeight="1" thickBot="1">
      <c r="B63" s="229"/>
      <c r="C63" s="234">
        <v>2</v>
      </c>
      <c r="D63" s="238" t="str">
        <f t="shared" ref="D63:D75" si="1">IF(ISBLANK(D46),"",D46)</f>
        <v>POMCA</v>
      </c>
      <c r="E63" s="238" t="str">
        <f t="shared" si="0"/>
        <v/>
      </c>
      <c r="F63" s="238" t="str">
        <f t="shared" si="0"/>
        <v/>
      </c>
      <c r="G63" s="31"/>
      <c r="H63" s="31"/>
      <c r="I63" s="31"/>
      <c r="J63" s="31"/>
      <c r="K63" s="111"/>
    </row>
    <row r="64" spans="1:11" s="237" customFormat="1" ht="14.1" customHeight="1" thickBot="1">
      <c r="B64" s="229"/>
      <c r="C64" s="234">
        <v>3</v>
      </c>
      <c r="D64" s="238" t="str">
        <f t="shared" si="1"/>
        <v>POMCA</v>
      </c>
      <c r="E64" s="238" t="str">
        <f t="shared" si="0"/>
        <v/>
      </c>
      <c r="F64" s="238" t="str">
        <f t="shared" si="0"/>
        <v/>
      </c>
      <c r="G64" s="31"/>
      <c r="H64" s="31"/>
      <c r="I64" s="31"/>
      <c r="J64" s="31"/>
      <c r="K64" s="111"/>
    </row>
    <row r="65" spans="1:11" s="237" customFormat="1" ht="14.1" customHeight="1" thickBot="1">
      <c r="B65" s="229"/>
      <c r="C65" s="234">
        <v>4</v>
      </c>
      <c r="D65" s="238" t="str">
        <f t="shared" si="1"/>
        <v>PMA</v>
      </c>
      <c r="E65" s="238" t="str">
        <f t="shared" si="0"/>
        <v/>
      </c>
      <c r="F65" s="238" t="str">
        <f t="shared" si="0"/>
        <v/>
      </c>
      <c r="G65" s="31"/>
      <c r="H65" s="31"/>
      <c r="I65" s="31"/>
      <c r="J65" s="31"/>
      <c r="K65" s="111"/>
    </row>
    <row r="66" spans="1:11" s="237" customFormat="1" ht="14.1" customHeight="1" thickBot="1">
      <c r="B66" s="229"/>
      <c r="C66" s="234">
        <v>5</v>
      </c>
      <c r="D66" s="238" t="str">
        <f t="shared" si="1"/>
        <v>PMA</v>
      </c>
      <c r="E66" s="238" t="str">
        <f t="shared" si="0"/>
        <v/>
      </c>
      <c r="F66" s="238" t="str">
        <f t="shared" si="0"/>
        <v/>
      </c>
      <c r="G66" s="31"/>
      <c r="H66" s="31"/>
      <c r="I66" s="31"/>
      <c r="J66" s="31"/>
      <c r="K66" s="111"/>
    </row>
    <row r="67" spans="1:11" s="237" customFormat="1" ht="14.1" customHeight="1" thickBot="1">
      <c r="B67" s="229"/>
      <c r="C67" s="234">
        <v>6</v>
      </c>
      <c r="D67" s="238" t="str">
        <f t="shared" si="1"/>
        <v>POMCA</v>
      </c>
      <c r="E67" s="238" t="str">
        <f t="shared" si="0"/>
        <v/>
      </c>
      <c r="F67" s="238" t="str">
        <f t="shared" si="0"/>
        <v/>
      </c>
      <c r="G67" s="31"/>
      <c r="H67" s="31"/>
      <c r="I67" s="31"/>
      <c r="J67" s="31"/>
      <c r="K67" s="111"/>
    </row>
    <row r="68" spans="1:11" s="237" customFormat="1" ht="14.1" customHeight="1" thickBot="1">
      <c r="B68" s="229"/>
      <c r="C68" s="234">
        <v>7</v>
      </c>
      <c r="D68" s="238" t="str">
        <f t="shared" si="1"/>
        <v>POMCA</v>
      </c>
      <c r="E68" s="238" t="str">
        <f t="shared" si="0"/>
        <v/>
      </c>
      <c r="F68" s="238" t="str">
        <f t="shared" si="0"/>
        <v/>
      </c>
      <c r="G68" s="31"/>
      <c r="H68" s="31"/>
      <c r="I68" s="31"/>
      <c r="J68" s="31"/>
      <c r="K68" s="111"/>
    </row>
    <row r="69" spans="1:11" s="237" customFormat="1" ht="14.1" customHeight="1" thickBot="1">
      <c r="B69" s="229"/>
      <c r="C69" s="234">
        <v>8</v>
      </c>
      <c r="D69" s="238" t="str">
        <f t="shared" si="1"/>
        <v>PMA</v>
      </c>
      <c r="E69" s="238" t="str">
        <f t="shared" si="0"/>
        <v/>
      </c>
      <c r="F69" s="238" t="str">
        <f t="shared" si="0"/>
        <v/>
      </c>
      <c r="G69" s="31"/>
      <c r="H69" s="31"/>
      <c r="I69" s="31"/>
      <c r="J69" s="31"/>
      <c r="K69" s="111"/>
    </row>
    <row r="70" spans="1:11" s="237" customFormat="1" ht="14.1" customHeight="1" thickBot="1">
      <c r="B70" s="229"/>
      <c r="C70" s="234">
        <v>9</v>
      </c>
      <c r="D70" s="238" t="str">
        <f t="shared" si="1"/>
        <v>PMA</v>
      </c>
      <c r="E70" s="238" t="str">
        <f t="shared" si="0"/>
        <v/>
      </c>
      <c r="F70" s="238" t="str">
        <f t="shared" si="0"/>
        <v/>
      </c>
      <c r="G70" s="31"/>
      <c r="H70" s="31"/>
      <c r="I70" s="31"/>
      <c r="J70" s="31"/>
      <c r="K70" s="111"/>
    </row>
    <row r="71" spans="1:11" s="237" customFormat="1" ht="14.1" customHeight="1" thickBot="1">
      <c r="B71" s="229"/>
      <c r="C71" s="234">
        <v>10</v>
      </c>
      <c r="D71" s="238" t="str">
        <f t="shared" si="1"/>
        <v>POMCA</v>
      </c>
      <c r="E71" s="238" t="str">
        <f t="shared" si="0"/>
        <v/>
      </c>
      <c r="F71" s="238" t="str">
        <f t="shared" si="0"/>
        <v/>
      </c>
      <c r="G71" s="31"/>
      <c r="H71" s="31"/>
      <c r="I71" s="31"/>
      <c r="J71" s="31"/>
      <c r="K71" s="111"/>
    </row>
    <row r="72" spans="1:11" s="237" customFormat="1" ht="14.1" customHeight="1" thickBot="1">
      <c r="B72" s="229"/>
      <c r="C72" s="234">
        <v>11</v>
      </c>
      <c r="D72" s="238" t="str">
        <f t="shared" si="1"/>
        <v>POMCA</v>
      </c>
      <c r="E72" s="238" t="str">
        <f t="shared" si="0"/>
        <v/>
      </c>
      <c r="F72" s="238" t="str">
        <f t="shared" si="0"/>
        <v/>
      </c>
      <c r="G72" s="31"/>
      <c r="H72" s="31"/>
      <c r="I72" s="31"/>
      <c r="J72" s="31"/>
      <c r="K72" s="111"/>
    </row>
    <row r="73" spans="1:11" s="237" customFormat="1" ht="14.1" customHeight="1" thickBot="1">
      <c r="B73" s="229"/>
      <c r="C73" s="234">
        <v>12</v>
      </c>
      <c r="D73" s="238" t="str">
        <f t="shared" si="1"/>
        <v>PMA</v>
      </c>
      <c r="E73" s="238" t="str">
        <f t="shared" si="0"/>
        <v/>
      </c>
      <c r="F73" s="238" t="str">
        <f t="shared" si="0"/>
        <v/>
      </c>
      <c r="G73" s="31"/>
      <c r="H73" s="31"/>
      <c r="I73" s="31"/>
      <c r="J73" s="31"/>
      <c r="K73" s="111"/>
    </row>
    <row r="74" spans="1:11" s="237" customFormat="1" ht="14.1" customHeight="1" thickBot="1">
      <c r="B74" s="229"/>
      <c r="C74" s="234">
        <v>13</v>
      </c>
      <c r="D74" s="238" t="str">
        <f t="shared" si="1"/>
        <v>PMA</v>
      </c>
      <c r="E74" s="238" t="str">
        <f t="shared" si="0"/>
        <v/>
      </c>
      <c r="F74" s="238" t="str">
        <f t="shared" si="0"/>
        <v/>
      </c>
      <c r="G74" s="31"/>
      <c r="H74" s="31"/>
      <c r="I74" s="31"/>
      <c r="J74" s="31"/>
      <c r="K74" s="111"/>
    </row>
    <row r="75" spans="1:11" s="237" customFormat="1" ht="14.1" customHeight="1" thickBot="1">
      <c r="B75" s="229"/>
      <c r="C75" s="234">
        <v>14</v>
      </c>
      <c r="D75" s="238" t="str">
        <f t="shared" si="1"/>
        <v>PMM</v>
      </c>
      <c r="E75" s="238" t="str">
        <f t="shared" si="0"/>
        <v/>
      </c>
      <c r="F75" s="238" t="str">
        <f t="shared" si="0"/>
        <v/>
      </c>
      <c r="G75" s="31"/>
      <c r="H75" s="31"/>
      <c r="I75" s="31"/>
      <c r="J75" s="31"/>
      <c r="K75" s="111"/>
    </row>
    <row r="76" spans="1:11" ht="14.1" customHeight="1">
      <c r="A76" s="353"/>
      <c r="B76" s="372"/>
      <c r="C76" s="356"/>
      <c r="D76" s="1543" t="s">
        <v>14</v>
      </c>
      <c r="E76" s="1544"/>
      <c r="F76" s="1544"/>
      <c r="G76" s="1544"/>
      <c r="H76" s="1544"/>
      <c r="I76" s="1544"/>
      <c r="J76" s="1544"/>
      <c r="K76" s="1545"/>
    </row>
    <row r="77" spans="1:11" ht="14.1" customHeight="1">
      <c r="A77" s="353"/>
      <c r="B77" s="372"/>
      <c r="C77" s="356"/>
      <c r="D77" s="1534" t="s">
        <v>27</v>
      </c>
      <c r="E77" s="1535"/>
      <c r="F77" s="1535"/>
      <c r="G77" s="1535"/>
      <c r="H77" s="1535"/>
      <c r="I77" s="1535"/>
      <c r="J77" s="1535"/>
      <c r="K77" s="1536"/>
    </row>
    <row r="78" spans="1:11" ht="14.1" customHeight="1" thickBot="1">
      <c r="A78" s="353"/>
      <c r="B78" s="372"/>
      <c r="C78" s="356"/>
      <c r="D78" s="1537" t="s">
        <v>28</v>
      </c>
      <c r="E78" s="1538"/>
      <c r="F78" s="1538"/>
      <c r="G78" s="1538"/>
      <c r="H78" s="1538"/>
      <c r="I78" s="1538"/>
      <c r="J78" s="1538"/>
      <c r="K78" s="1539"/>
    </row>
    <row r="79" spans="1:11" ht="14.1" customHeight="1" thickBot="1">
      <c r="A79" s="353"/>
      <c r="B79" s="372"/>
      <c r="C79" s="359" t="s">
        <v>19</v>
      </c>
      <c r="D79" s="326" t="s">
        <v>8</v>
      </c>
      <c r="E79" s="326" t="s">
        <v>26</v>
      </c>
      <c r="F79" s="360" t="s">
        <v>10</v>
      </c>
      <c r="G79" s="360" t="s">
        <v>20</v>
      </c>
      <c r="H79" s="360" t="s">
        <v>21</v>
      </c>
      <c r="I79" s="360" t="s">
        <v>22</v>
      </c>
      <c r="J79" s="360" t="s">
        <v>23</v>
      </c>
      <c r="K79" s="275"/>
    </row>
    <row r="80" spans="1:11" ht="14.1" customHeight="1" thickBot="1">
      <c r="A80" s="353"/>
      <c r="B80" s="372"/>
      <c r="C80" s="339">
        <v>1</v>
      </c>
      <c r="D80" s="361" t="str">
        <f t="shared" ref="D80:F93" si="2">IF(ISBLANK(D62),"",D62)</f>
        <v>POMCA</v>
      </c>
      <c r="E80" s="361" t="str">
        <f t="shared" si="2"/>
        <v/>
      </c>
      <c r="F80" s="361" t="str">
        <f t="shared" si="2"/>
        <v/>
      </c>
      <c r="G80" s="362" t="str">
        <f t="shared" ref="G80:J93" si="3">IFERROR(G62/G45,"N.A.")</f>
        <v>N.A.</v>
      </c>
      <c r="H80" s="362" t="str">
        <f t="shared" si="3"/>
        <v>N.A.</v>
      </c>
      <c r="I80" s="362" t="str">
        <f t="shared" si="3"/>
        <v>N.A.</v>
      </c>
      <c r="J80" s="362" t="str">
        <f t="shared" si="3"/>
        <v>N.A.</v>
      </c>
      <c r="K80" s="358"/>
    </row>
    <row r="81" spans="1:11" ht="14.1" customHeight="1" thickBot="1">
      <c r="A81" s="353"/>
      <c r="B81" s="372"/>
      <c r="C81" s="339">
        <v>2</v>
      </c>
      <c r="D81" s="361" t="str">
        <f t="shared" si="2"/>
        <v>POMCA</v>
      </c>
      <c r="E81" s="361" t="str">
        <f t="shared" si="2"/>
        <v/>
      </c>
      <c r="F81" s="361" t="str">
        <f t="shared" si="2"/>
        <v/>
      </c>
      <c r="G81" s="362" t="str">
        <f t="shared" si="3"/>
        <v>N.A.</v>
      </c>
      <c r="H81" s="362" t="str">
        <f t="shared" si="3"/>
        <v>N.A.</v>
      </c>
      <c r="I81" s="362" t="str">
        <f t="shared" si="3"/>
        <v>N.A.</v>
      </c>
      <c r="J81" s="362" t="str">
        <f t="shared" si="3"/>
        <v>N.A.</v>
      </c>
      <c r="K81" s="358"/>
    </row>
    <row r="82" spans="1:11" ht="14.1" customHeight="1" thickBot="1">
      <c r="A82" s="353"/>
      <c r="B82" s="372"/>
      <c r="C82" s="339">
        <v>3</v>
      </c>
      <c r="D82" s="361" t="str">
        <f t="shared" si="2"/>
        <v>POMCA</v>
      </c>
      <c r="E82" s="361" t="str">
        <f t="shared" si="2"/>
        <v/>
      </c>
      <c r="F82" s="361" t="str">
        <f t="shared" si="2"/>
        <v/>
      </c>
      <c r="G82" s="362" t="str">
        <f t="shared" si="3"/>
        <v>N.A.</v>
      </c>
      <c r="H82" s="362" t="str">
        <f t="shared" si="3"/>
        <v>N.A.</v>
      </c>
      <c r="I82" s="362" t="str">
        <f t="shared" si="3"/>
        <v>N.A.</v>
      </c>
      <c r="J82" s="362" t="str">
        <f t="shared" si="3"/>
        <v>N.A.</v>
      </c>
      <c r="K82" s="358"/>
    </row>
    <row r="83" spans="1:11" ht="14.1" customHeight="1" thickBot="1">
      <c r="A83" s="353"/>
      <c r="B83" s="372"/>
      <c r="C83" s="339">
        <v>4</v>
      </c>
      <c r="D83" s="361" t="str">
        <f t="shared" si="2"/>
        <v>PMA</v>
      </c>
      <c r="E83" s="361" t="str">
        <f t="shared" si="2"/>
        <v/>
      </c>
      <c r="F83" s="361" t="str">
        <f t="shared" si="2"/>
        <v/>
      </c>
      <c r="G83" s="362" t="str">
        <f t="shared" si="3"/>
        <v>N.A.</v>
      </c>
      <c r="H83" s="362" t="str">
        <f t="shared" si="3"/>
        <v>N.A.</v>
      </c>
      <c r="I83" s="362" t="str">
        <f t="shared" si="3"/>
        <v>N.A.</v>
      </c>
      <c r="J83" s="362" t="str">
        <f t="shared" si="3"/>
        <v>N.A.</v>
      </c>
      <c r="K83" s="358"/>
    </row>
    <row r="84" spans="1:11" ht="14.1" customHeight="1" thickBot="1">
      <c r="A84" s="353"/>
      <c r="B84" s="372"/>
      <c r="C84" s="339">
        <v>5</v>
      </c>
      <c r="D84" s="361" t="str">
        <f t="shared" si="2"/>
        <v>PMA</v>
      </c>
      <c r="E84" s="361" t="str">
        <f t="shared" si="2"/>
        <v/>
      </c>
      <c r="F84" s="361" t="str">
        <f t="shared" si="2"/>
        <v/>
      </c>
      <c r="G84" s="362" t="str">
        <f t="shared" si="3"/>
        <v>N.A.</v>
      </c>
      <c r="H84" s="362" t="str">
        <f t="shared" si="3"/>
        <v>N.A.</v>
      </c>
      <c r="I84" s="362" t="str">
        <f t="shared" si="3"/>
        <v>N.A.</v>
      </c>
      <c r="J84" s="362" t="str">
        <f t="shared" si="3"/>
        <v>N.A.</v>
      </c>
      <c r="K84" s="358"/>
    </row>
    <row r="85" spans="1:11" ht="14.1" customHeight="1" thickBot="1">
      <c r="A85" s="353"/>
      <c r="B85" s="372"/>
      <c r="C85" s="339">
        <v>6</v>
      </c>
      <c r="D85" s="361" t="str">
        <f t="shared" si="2"/>
        <v>POMCA</v>
      </c>
      <c r="E85" s="361" t="str">
        <f t="shared" si="2"/>
        <v/>
      </c>
      <c r="F85" s="361" t="str">
        <f t="shared" si="2"/>
        <v/>
      </c>
      <c r="G85" s="362" t="str">
        <f t="shared" si="3"/>
        <v>N.A.</v>
      </c>
      <c r="H85" s="362" t="str">
        <f t="shared" si="3"/>
        <v>N.A.</v>
      </c>
      <c r="I85" s="362" t="str">
        <f t="shared" si="3"/>
        <v>N.A.</v>
      </c>
      <c r="J85" s="362" t="str">
        <f t="shared" si="3"/>
        <v>N.A.</v>
      </c>
      <c r="K85" s="278"/>
    </row>
    <row r="86" spans="1:11" ht="14.1" customHeight="1" thickBot="1">
      <c r="A86" s="353"/>
      <c r="B86" s="372"/>
      <c r="C86" s="339">
        <v>7</v>
      </c>
      <c r="D86" s="361" t="str">
        <f t="shared" si="2"/>
        <v>POMCA</v>
      </c>
      <c r="E86" s="361" t="str">
        <f t="shared" si="2"/>
        <v/>
      </c>
      <c r="F86" s="361" t="str">
        <f t="shared" si="2"/>
        <v/>
      </c>
      <c r="G86" s="362" t="str">
        <f t="shared" si="3"/>
        <v>N.A.</v>
      </c>
      <c r="H86" s="362" t="str">
        <f t="shared" si="3"/>
        <v>N.A.</v>
      </c>
      <c r="I86" s="362" t="str">
        <f t="shared" si="3"/>
        <v>N.A.</v>
      </c>
      <c r="J86" s="362" t="str">
        <f t="shared" si="3"/>
        <v>N.A.</v>
      </c>
      <c r="K86" s="358"/>
    </row>
    <row r="87" spans="1:11" ht="14.1" customHeight="1" thickBot="1">
      <c r="A87" s="353"/>
      <c r="B87" s="372"/>
      <c r="C87" s="339">
        <v>8</v>
      </c>
      <c r="D87" s="361" t="str">
        <f t="shared" si="2"/>
        <v>PMA</v>
      </c>
      <c r="E87" s="361" t="str">
        <f t="shared" si="2"/>
        <v/>
      </c>
      <c r="F87" s="361" t="str">
        <f t="shared" si="2"/>
        <v/>
      </c>
      <c r="G87" s="362" t="str">
        <f t="shared" si="3"/>
        <v>N.A.</v>
      </c>
      <c r="H87" s="362" t="str">
        <f t="shared" si="3"/>
        <v>N.A.</v>
      </c>
      <c r="I87" s="362" t="str">
        <f t="shared" si="3"/>
        <v>N.A.</v>
      </c>
      <c r="J87" s="362" t="str">
        <f t="shared" si="3"/>
        <v>N.A.</v>
      </c>
      <c r="K87" s="358"/>
    </row>
    <row r="88" spans="1:11" ht="14.1" customHeight="1" thickBot="1">
      <c r="A88" s="353"/>
      <c r="B88" s="372"/>
      <c r="C88" s="339">
        <v>9</v>
      </c>
      <c r="D88" s="361" t="str">
        <f t="shared" si="2"/>
        <v>PMA</v>
      </c>
      <c r="E88" s="361" t="str">
        <f t="shared" si="2"/>
        <v/>
      </c>
      <c r="F88" s="361" t="str">
        <f t="shared" si="2"/>
        <v/>
      </c>
      <c r="G88" s="362" t="str">
        <f t="shared" si="3"/>
        <v>N.A.</v>
      </c>
      <c r="H88" s="362" t="str">
        <f t="shared" si="3"/>
        <v>N.A.</v>
      </c>
      <c r="I88" s="362" t="str">
        <f t="shared" si="3"/>
        <v>N.A.</v>
      </c>
      <c r="J88" s="362" t="str">
        <f t="shared" si="3"/>
        <v>N.A.</v>
      </c>
      <c r="K88" s="358"/>
    </row>
    <row r="89" spans="1:11" ht="14.1" customHeight="1" thickBot="1">
      <c r="A89" s="353"/>
      <c r="B89" s="372"/>
      <c r="C89" s="339">
        <v>10</v>
      </c>
      <c r="D89" s="361" t="str">
        <f t="shared" si="2"/>
        <v>POMCA</v>
      </c>
      <c r="E89" s="361" t="str">
        <f t="shared" si="2"/>
        <v/>
      </c>
      <c r="F89" s="361" t="str">
        <f t="shared" si="2"/>
        <v/>
      </c>
      <c r="G89" s="362" t="str">
        <f t="shared" si="3"/>
        <v>N.A.</v>
      </c>
      <c r="H89" s="362" t="str">
        <f t="shared" si="3"/>
        <v>N.A.</v>
      </c>
      <c r="I89" s="362" t="str">
        <f t="shared" si="3"/>
        <v>N.A.</v>
      </c>
      <c r="J89" s="362" t="str">
        <f t="shared" si="3"/>
        <v>N.A.</v>
      </c>
      <c r="K89" s="278"/>
    </row>
    <row r="90" spans="1:11" ht="14.1" customHeight="1" thickBot="1">
      <c r="A90" s="353"/>
      <c r="B90" s="372"/>
      <c r="C90" s="339">
        <v>11</v>
      </c>
      <c r="D90" s="361" t="str">
        <f t="shared" si="2"/>
        <v>POMCA</v>
      </c>
      <c r="E90" s="361" t="str">
        <f t="shared" si="2"/>
        <v/>
      </c>
      <c r="F90" s="361" t="str">
        <f t="shared" si="2"/>
        <v/>
      </c>
      <c r="G90" s="362" t="str">
        <f t="shared" si="3"/>
        <v>N.A.</v>
      </c>
      <c r="H90" s="362" t="str">
        <f t="shared" si="3"/>
        <v>N.A.</v>
      </c>
      <c r="I90" s="362" t="str">
        <f t="shared" si="3"/>
        <v>N.A.</v>
      </c>
      <c r="J90" s="362" t="str">
        <f t="shared" si="3"/>
        <v>N.A.</v>
      </c>
      <c r="K90" s="358"/>
    </row>
    <row r="91" spans="1:11" ht="14.1" customHeight="1" thickBot="1">
      <c r="A91" s="353"/>
      <c r="B91" s="372"/>
      <c r="C91" s="339">
        <v>12</v>
      </c>
      <c r="D91" s="361" t="str">
        <f t="shared" si="2"/>
        <v>PMA</v>
      </c>
      <c r="E91" s="361" t="str">
        <f t="shared" si="2"/>
        <v/>
      </c>
      <c r="F91" s="361" t="str">
        <f t="shared" si="2"/>
        <v/>
      </c>
      <c r="G91" s="362" t="str">
        <f t="shared" si="3"/>
        <v>N.A.</v>
      </c>
      <c r="H91" s="362" t="str">
        <f t="shared" si="3"/>
        <v>N.A.</v>
      </c>
      <c r="I91" s="362" t="str">
        <f t="shared" si="3"/>
        <v>N.A.</v>
      </c>
      <c r="J91" s="362" t="str">
        <f t="shared" si="3"/>
        <v>N.A.</v>
      </c>
      <c r="K91" s="358"/>
    </row>
    <row r="92" spans="1:11" ht="14.1" customHeight="1" thickBot="1">
      <c r="A92" s="353"/>
      <c r="B92" s="372"/>
      <c r="C92" s="339">
        <v>13</v>
      </c>
      <c r="D92" s="361" t="str">
        <f t="shared" si="2"/>
        <v>PMA</v>
      </c>
      <c r="E92" s="361" t="str">
        <f t="shared" si="2"/>
        <v/>
      </c>
      <c r="F92" s="361" t="str">
        <f t="shared" si="2"/>
        <v/>
      </c>
      <c r="G92" s="362" t="str">
        <f t="shared" si="3"/>
        <v>N.A.</v>
      </c>
      <c r="H92" s="362" t="str">
        <f t="shared" si="3"/>
        <v>N.A.</v>
      </c>
      <c r="I92" s="362" t="str">
        <f t="shared" si="3"/>
        <v>N.A.</v>
      </c>
      <c r="J92" s="362" t="str">
        <f t="shared" si="3"/>
        <v>N.A.</v>
      </c>
      <c r="K92" s="358"/>
    </row>
    <row r="93" spans="1:11" ht="14.1" customHeight="1" thickBot="1">
      <c r="A93" s="353"/>
      <c r="B93" s="372"/>
      <c r="C93" s="339">
        <v>14</v>
      </c>
      <c r="D93" s="361" t="str">
        <f t="shared" si="2"/>
        <v>PMM</v>
      </c>
      <c r="E93" s="361" t="str">
        <f t="shared" si="2"/>
        <v/>
      </c>
      <c r="F93" s="361" t="str">
        <f t="shared" si="2"/>
        <v/>
      </c>
      <c r="G93" s="362" t="str">
        <f t="shared" si="3"/>
        <v>N.A.</v>
      </c>
      <c r="H93" s="362" t="str">
        <f t="shared" si="3"/>
        <v>N.A.</v>
      </c>
      <c r="I93" s="362" t="str">
        <f t="shared" si="3"/>
        <v>N.A.</v>
      </c>
      <c r="J93" s="362" t="str">
        <f t="shared" si="3"/>
        <v>N.A.</v>
      </c>
      <c r="K93" s="278"/>
    </row>
    <row r="94" spans="1:11" ht="14.1" customHeight="1">
      <c r="A94" s="353"/>
      <c r="B94" s="372"/>
      <c r="C94" s="356"/>
      <c r="D94" s="1540"/>
      <c r="E94" s="1541"/>
      <c r="F94" s="1541"/>
      <c r="G94" s="1541"/>
      <c r="H94" s="1541"/>
      <c r="I94" s="1541"/>
      <c r="J94" s="1541"/>
      <c r="K94" s="1542"/>
    </row>
    <row r="95" spans="1:11" ht="14.1" customHeight="1" thickBot="1">
      <c r="A95" s="353"/>
      <c r="B95" s="372"/>
      <c r="C95" s="356"/>
      <c r="D95" s="1537" t="s">
        <v>29</v>
      </c>
      <c r="E95" s="1538"/>
      <c r="F95" s="1538"/>
      <c r="G95" s="1538"/>
      <c r="H95" s="1538"/>
      <c r="I95" s="1538"/>
      <c r="J95" s="1538"/>
      <c r="K95" s="1539"/>
    </row>
    <row r="96" spans="1:11" ht="14.1" customHeight="1" thickBot="1">
      <c r="A96" s="353"/>
      <c r="B96" s="372"/>
      <c r="C96" s="363" t="s">
        <v>19</v>
      </c>
      <c r="D96" s="360" t="s">
        <v>30</v>
      </c>
      <c r="E96" s="360" t="s">
        <v>31</v>
      </c>
      <c r="F96" s="364"/>
      <c r="G96" s="360" t="s">
        <v>20</v>
      </c>
      <c r="H96" s="360" t="s">
        <v>21</v>
      </c>
      <c r="I96" s="360" t="s">
        <v>22</v>
      </c>
      <c r="J96" s="360" t="s">
        <v>23</v>
      </c>
      <c r="K96" s="275"/>
    </row>
    <row r="97" spans="1:11" ht="14.1" customHeight="1" thickBot="1">
      <c r="A97" s="353"/>
      <c r="B97" s="372"/>
      <c r="C97" s="349">
        <v>1</v>
      </c>
      <c r="D97" s="284" t="s">
        <v>32</v>
      </c>
      <c r="E97" s="31"/>
      <c r="F97" s="32"/>
      <c r="G97" s="365">
        <f ca="1">IFERROR(AVERAGEIF($D$80:$J$93,"POMCA",G$80:G$93),0)</f>
        <v>0</v>
      </c>
      <c r="H97" s="365">
        <f ca="1">IFERROR(AVERAGEIF($D$80:$J$93,"POMCA",H$80:H$93),0)</f>
        <v>0</v>
      </c>
      <c r="I97" s="365">
        <f ca="1">IFERROR(AVERAGEIF($D$80:$J$93,"POMCA",I$80:I$93),0)</f>
        <v>0</v>
      </c>
      <c r="J97" s="365">
        <f ca="1">IFERROR(AVERAGEIF($D$80:$J$93,"POMCA",J$80:J$93),0)</f>
        <v>0</v>
      </c>
      <c r="K97" s="111"/>
    </row>
    <row r="98" spans="1:11" ht="14.1" customHeight="1" thickBot="1">
      <c r="A98" s="353"/>
      <c r="B98" s="372"/>
      <c r="C98" s="349">
        <v>2</v>
      </c>
      <c r="D98" s="284" t="s">
        <v>12</v>
      </c>
      <c r="E98" s="31"/>
      <c r="F98" s="32"/>
      <c r="G98" s="365">
        <f ca="1">IFERROR(AVERAGEIF($D$80:$J$93,"PMA",G$80:G$93),0)</f>
        <v>0</v>
      </c>
      <c r="H98" s="365">
        <f ca="1">IFERROR(AVERAGEIF($D$80:$J$93,"PMA",H$80:H$93),0)</f>
        <v>0</v>
      </c>
      <c r="I98" s="365">
        <f ca="1">IFERROR(AVERAGEIF($D$80:$J$93,"PMA",I$80:I$93),0)</f>
        <v>0</v>
      </c>
      <c r="J98" s="365">
        <f ca="1">IFERROR(AVERAGEIF($D$80:$J$93,"PMA",J$80:J$93),0)</f>
        <v>0</v>
      </c>
      <c r="K98" s="111"/>
    </row>
    <row r="99" spans="1:11" ht="14.1" customHeight="1" thickBot="1">
      <c r="A99" s="353"/>
      <c r="B99" s="372"/>
      <c r="C99" s="349">
        <v>3</v>
      </c>
      <c r="D99" s="284" t="s">
        <v>13</v>
      </c>
      <c r="E99" s="31"/>
      <c r="F99" s="32"/>
      <c r="G99" s="365">
        <f ca="1">IFERROR(AVERAGEIF($D$80:$J$93,"PMM",G$80:G$93),0)</f>
        <v>0</v>
      </c>
      <c r="H99" s="365">
        <f ca="1">IFERROR(AVERAGEIF($D$80:$J$93,"PMM",H$80:H$93),0)</f>
        <v>0</v>
      </c>
      <c r="I99" s="365">
        <f ca="1">IFERROR(AVERAGEIF($D$80:$J$93,"PMM",I$80:I$93),0)</f>
        <v>0</v>
      </c>
      <c r="J99" s="365">
        <f ca="1">IFERROR(AVERAGEIF($D$80:$J$93,"PMM",J$80:J$93),0)</f>
        <v>0</v>
      </c>
      <c r="K99" s="111"/>
    </row>
    <row r="100" spans="1:11" ht="14.1" customHeight="1" thickBot="1">
      <c r="A100" s="353"/>
      <c r="B100" s="372"/>
      <c r="C100" s="259"/>
      <c r="D100" s="1565" t="str">
        <f>Formulas!$D$5</f>
        <v>ERROR: LA SUMA DE LA COLUMNA DEBE SER 100%</v>
      </c>
      <c r="E100" s="1566"/>
      <c r="F100" s="524" t="s">
        <v>1267</v>
      </c>
      <c r="G100" s="203" t="str">
        <f ca="1">Formulas!E5</f>
        <v>N.A.</v>
      </c>
      <c r="H100" s="203" t="str">
        <f ca="1">Formulas!F5</f>
        <v>N.A.</v>
      </c>
      <c r="I100" s="203" t="str">
        <f ca="1">Formulas!G5</f>
        <v>N.A.</v>
      </c>
      <c r="J100" s="203" t="str">
        <f ca="1">Formulas!H5</f>
        <v>N.A.</v>
      </c>
      <c r="K100" s="112"/>
    </row>
    <row r="101" spans="1:11" ht="14.1" customHeight="1">
      <c r="A101" s="353"/>
      <c r="B101" s="372"/>
      <c r="C101" s="356"/>
      <c r="D101" s="1567"/>
      <c r="E101" s="1568"/>
      <c r="F101" s="1568"/>
      <c r="G101" s="1568"/>
      <c r="H101" s="1568"/>
      <c r="I101" s="1568"/>
      <c r="J101" s="1568"/>
      <c r="K101" s="1569"/>
    </row>
    <row r="102" spans="1:11" ht="14.1" customHeight="1">
      <c r="A102" s="353"/>
      <c r="B102" s="372"/>
      <c r="C102" s="356"/>
      <c r="D102" s="1534" t="s">
        <v>33</v>
      </c>
      <c r="E102" s="1535"/>
      <c r="F102" s="1535"/>
      <c r="G102" s="1535"/>
      <c r="H102" s="1535"/>
      <c r="I102" s="1535"/>
      <c r="J102" s="1535"/>
      <c r="K102" s="1536"/>
    </row>
    <row r="103" spans="1:11" ht="14.1" customHeight="1" thickBot="1">
      <c r="A103" s="353"/>
      <c r="B103" s="347"/>
      <c r="C103" s="348"/>
      <c r="D103" s="323"/>
      <c r="E103" s="271"/>
      <c r="F103" s="271"/>
      <c r="G103" s="271"/>
      <c r="H103" s="271"/>
      <c r="I103" s="271"/>
      <c r="J103" s="271"/>
      <c r="K103" s="272"/>
    </row>
    <row r="104" spans="1:11" ht="14.1" customHeight="1" thickBot="1">
      <c r="A104" s="353"/>
      <c r="B104" s="347" t="s">
        <v>34</v>
      </c>
      <c r="C104" s="348"/>
      <c r="D104" s="1555" t="s">
        <v>35</v>
      </c>
      <c r="E104" s="1556"/>
      <c r="F104" s="1556"/>
      <c r="G104" s="1556"/>
      <c r="H104" s="1556"/>
      <c r="I104" s="1556"/>
      <c r="J104" s="1556"/>
      <c r="K104" s="1557"/>
    </row>
    <row r="105" spans="1:11" ht="39" customHeight="1" thickBot="1">
      <c r="A105" s="353"/>
      <c r="B105" s="347" t="s">
        <v>36</v>
      </c>
      <c r="C105" s="348"/>
      <c r="D105" s="1555" t="s">
        <v>37</v>
      </c>
      <c r="E105" s="1556"/>
      <c r="F105" s="1556"/>
      <c r="G105" s="1556"/>
      <c r="H105" s="1556"/>
      <c r="I105" s="1556"/>
      <c r="J105" s="1556"/>
      <c r="K105" s="1557"/>
    </row>
    <row r="106" spans="1:11" ht="15.75" thickBot="1">
      <c r="A106" s="353"/>
      <c r="B106" s="243"/>
      <c r="C106" s="244"/>
      <c r="D106" s="242"/>
      <c r="E106" s="242"/>
      <c r="F106" s="242"/>
      <c r="G106" s="242"/>
      <c r="H106" s="242"/>
      <c r="I106" s="242"/>
      <c r="J106" s="242"/>
      <c r="K106" s="242"/>
    </row>
    <row r="107" spans="1:11" ht="24" customHeight="1" thickBot="1">
      <c r="A107" s="353"/>
      <c r="B107" s="1561" t="s">
        <v>38</v>
      </c>
      <c r="C107" s="1562"/>
      <c r="D107" s="1562"/>
      <c r="E107" s="1563"/>
      <c r="F107" s="242"/>
      <c r="G107" s="242"/>
      <c r="H107" s="242"/>
      <c r="I107" s="242"/>
      <c r="J107" s="242"/>
      <c r="K107" s="242"/>
    </row>
    <row r="108" spans="1:11" ht="15.75" thickBot="1">
      <c r="A108" s="353"/>
      <c r="B108" s="1552">
        <v>1</v>
      </c>
      <c r="C108" s="266"/>
      <c r="D108" s="283" t="s">
        <v>39</v>
      </c>
      <c r="E108" s="164"/>
      <c r="F108" s="242"/>
      <c r="G108" s="242"/>
      <c r="H108" s="242"/>
      <c r="I108" s="242"/>
      <c r="J108" s="242"/>
      <c r="K108" s="242"/>
    </row>
    <row r="109" spans="1:11" ht="15.75" thickBot="1">
      <c r="A109" s="353"/>
      <c r="B109" s="1553"/>
      <c r="C109" s="266"/>
      <c r="D109" s="272" t="s">
        <v>40</v>
      </c>
      <c r="E109" s="164"/>
      <c r="F109" s="242"/>
      <c r="G109" s="242"/>
      <c r="H109" s="242"/>
      <c r="I109" s="242"/>
      <c r="J109" s="242"/>
      <c r="K109" s="242"/>
    </row>
    <row r="110" spans="1:11" ht="15.75" thickBot="1">
      <c r="A110" s="353"/>
      <c r="B110" s="1553"/>
      <c r="C110" s="266"/>
      <c r="D110" s="272" t="s">
        <v>41</v>
      </c>
      <c r="E110" s="164"/>
      <c r="F110" s="242"/>
      <c r="G110" s="242"/>
      <c r="H110" s="242"/>
      <c r="I110" s="242"/>
      <c r="J110" s="242"/>
      <c r="K110" s="242"/>
    </row>
    <row r="111" spans="1:11" ht="15.75" thickBot="1">
      <c r="A111" s="353"/>
      <c r="B111" s="1553"/>
      <c r="C111" s="266"/>
      <c r="D111" s="272" t="s">
        <v>42</v>
      </c>
      <c r="E111" s="164"/>
      <c r="F111" s="242"/>
      <c r="G111" s="242"/>
      <c r="H111" s="242"/>
      <c r="I111" s="242"/>
      <c r="J111" s="242"/>
      <c r="K111" s="242"/>
    </row>
    <row r="112" spans="1:11" ht="15.75" thickBot="1">
      <c r="A112" s="353"/>
      <c r="B112" s="1553"/>
      <c r="C112" s="266"/>
      <c r="D112" s="272" t="s">
        <v>43</v>
      </c>
      <c r="E112" s="164"/>
      <c r="F112" s="242"/>
      <c r="G112" s="242"/>
      <c r="H112" s="242"/>
      <c r="I112" s="242"/>
      <c r="J112" s="242"/>
      <c r="K112" s="242"/>
    </row>
    <row r="113" spans="1:11" ht="15.75" thickBot="1">
      <c r="A113" s="353"/>
      <c r="B113" s="1553"/>
      <c r="C113" s="266"/>
      <c r="D113" s="272" t="s">
        <v>44</v>
      </c>
      <c r="E113" s="164"/>
      <c r="F113" s="242"/>
      <c r="G113" s="242"/>
      <c r="H113" s="242"/>
      <c r="I113" s="242"/>
      <c r="J113" s="242"/>
      <c r="K113" s="242"/>
    </row>
    <row r="114" spans="1:11" ht="15.75" thickBot="1">
      <c r="A114" s="353"/>
      <c r="B114" s="1554"/>
      <c r="C114" s="339"/>
      <c r="D114" s="272" t="s">
        <v>45</v>
      </c>
      <c r="E114" s="164"/>
      <c r="F114" s="242"/>
      <c r="G114" s="242"/>
      <c r="H114" s="242"/>
      <c r="I114" s="242"/>
      <c r="J114" s="242"/>
      <c r="K114" s="242"/>
    </row>
    <row r="115" spans="1:11" ht="15.75" thickBot="1">
      <c r="A115" s="353"/>
      <c r="B115" s="243"/>
      <c r="C115" s="244"/>
      <c r="D115" s="242"/>
      <c r="E115" s="242"/>
      <c r="F115" s="242"/>
      <c r="G115" s="242"/>
      <c r="H115" s="242"/>
      <c r="I115" s="242"/>
      <c r="J115" s="242"/>
      <c r="K115" s="242"/>
    </row>
    <row r="116" spans="1:11" ht="15" customHeight="1" thickBot="1">
      <c r="A116" s="353"/>
      <c r="B116" s="1561" t="s">
        <v>46</v>
      </c>
      <c r="C116" s="1562"/>
      <c r="D116" s="1562"/>
      <c r="E116" s="1563"/>
      <c r="F116" s="242"/>
      <c r="G116" s="242"/>
      <c r="H116" s="242"/>
      <c r="I116" s="242"/>
      <c r="J116" s="242"/>
      <c r="K116" s="242"/>
    </row>
    <row r="117" spans="1:11" ht="15.75" thickBot="1">
      <c r="A117" s="353"/>
      <c r="B117" s="1552">
        <v>1</v>
      </c>
      <c r="C117" s="266"/>
      <c r="D117" s="283" t="s">
        <v>39</v>
      </c>
      <c r="E117" s="34" t="s">
        <v>47</v>
      </c>
      <c r="F117" s="242"/>
      <c r="G117" s="242"/>
      <c r="H117" s="242"/>
      <c r="I117" s="242"/>
      <c r="J117" s="242"/>
      <c r="K117" s="242"/>
    </row>
    <row r="118" spans="1:11" ht="15.75" thickBot="1">
      <c r="A118" s="353"/>
      <c r="B118" s="1553"/>
      <c r="C118" s="266"/>
      <c r="D118" s="272" t="s">
        <v>40</v>
      </c>
      <c r="E118" s="34" t="s">
        <v>48</v>
      </c>
      <c r="F118" s="242"/>
      <c r="G118" s="242"/>
      <c r="H118" s="242"/>
      <c r="I118" s="242"/>
      <c r="J118" s="242"/>
      <c r="K118" s="242"/>
    </row>
    <row r="119" spans="1:11" ht="15.75" thickBot="1">
      <c r="A119" s="353"/>
      <c r="B119" s="1553"/>
      <c r="C119" s="266"/>
      <c r="D119" s="272" t="s">
        <v>41</v>
      </c>
      <c r="E119" s="169"/>
      <c r="F119" s="242"/>
      <c r="G119" s="242"/>
      <c r="H119" s="242"/>
      <c r="I119" s="242"/>
      <c r="J119" s="242"/>
      <c r="K119" s="242"/>
    </row>
    <row r="120" spans="1:11" ht="15.75" thickBot="1">
      <c r="A120" s="353"/>
      <c r="B120" s="1553"/>
      <c r="C120" s="266"/>
      <c r="D120" s="272" t="s">
        <v>42</v>
      </c>
      <c r="E120" s="169"/>
      <c r="F120" s="242"/>
      <c r="G120" s="242"/>
      <c r="H120" s="242"/>
      <c r="I120" s="242"/>
      <c r="J120" s="242"/>
      <c r="K120" s="242"/>
    </row>
    <row r="121" spans="1:11" ht="15.75" thickBot="1">
      <c r="A121" s="353"/>
      <c r="B121" s="1553"/>
      <c r="C121" s="266"/>
      <c r="D121" s="272" t="s">
        <v>43</v>
      </c>
      <c r="E121" s="169"/>
      <c r="F121" s="242"/>
      <c r="G121" s="242"/>
      <c r="H121" s="242"/>
      <c r="I121" s="242"/>
      <c r="J121" s="242"/>
      <c r="K121" s="242"/>
    </row>
    <row r="122" spans="1:11" ht="15.75" thickBot="1">
      <c r="A122" s="353"/>
      <c r="B122" s="1553"/>
      <c r="C122" s="266"/>
      <c r="D122" s="272" t="s">
        <v>44</v>
      </c>
      <c r="E122" s="169"/>
      <c r="F122" s="242"/>
      <c r="G122" s="242"/>
      <c r="H122" s="242"/>
      <c r="I122" s="242"/>
      <c r="J122" s="242"/>
      <c r="K122" s="242"/>
    </row>
    <row r="123" spans="1:11" ht="15.75" thickBot="1">
      <c r="A123" s="353"/>
      <c r="B123" s="1554"/>
      <c r="C123" s="339"/>
      <c r="D123" s="272" t="s">
        <v>45</v>
      </c>
      <c r="E123" s="169"/>
      <c r="F123" s="242"/>
      <c r="G123" s="242"/>
      <c r="H123" s="242"/>
      <c r="I123" s="242"/>
      <c r="J123" s="242"/>
      <c r="K123" s="242"/>
    </row>
    <row r="124" spans="1:11" ht="15.75" thickBot="1">
      <c r="A124" s="353"/>
      <c r="B124" s="243"/>
      <c r="C124" s="244"/>
      <c r="D124" s="242"/>
      <c r="E124" s="242"/>
      <c r="F124" s="242"/>
      <c r="G124" s="242"/>
      <c r="H124" s="242"/>
      <c r="I124" s="242"/>
      <c r="J124" s="242"/>
      <c r="K124" s="242"/>
    </row>
    <row r="125" spans="1:11" ht="15" customHeight="1" thickBot="1">
      <c r="A125" s="353"/>
      <c r="B125" s="285" t="s">
        <v>49</v>
      </c>
      <c r="C125" s="286"/>
      <c r="D125" s="286"/>
      <c r="E125" s="366"/>
      <c r="F125" s="353"/>
      <c r="G125" s="242"/>
      <c r="H125" s="242"/>
      <c r="I125" s="242"/>
      <c r="J125" s="242"/>
      <c r="K125" s="242"/>
    </row>
    <row r="126" spans="1:11" ht="24.75" thickBot="1">
      <c r="A126" s="353"/>
      <c r="B126" s="279" t="s">
        <v>50</v>
      </c>
      <c r="C126" s="272" t="s">
        <v>51</v>
      </c>
      <c r="D126" s="271" t="s">
        <v>52</v>
      </c>
      <c r="E126" s="367" t="s">
        <v>53</v>
      </c>
      <c r="F126" s="242"/>
      <c r="G126" s="242"/>
      <c r="H126" s="242"/>
      <c r="I126" s="242"/>
      <c r="J126" s="242"/>
      <c r="K126" s="353"/>
    </row>
    <row r="127" spans="1:11" ht="96.75" thickBot="1">
      <c r="A127" s="353"/>
      <c r="B127" s="289">
        <v>42401</v>
      </c>
      <c r="C127" s="272">
        <v>1</v>
      </c>
      <c r="D127" s="301" t="s">
        <v>54</v>
      </c>
      <c r="E127" s="272"/>
      <c r="F127" s="242"/>
      <c r="G127" s="242"/>
      <c r="H127" s="242"/>
      <c r="I127" s="242"/>
      <c r="J127" s="242"/>
      <c r="K127" s="353"/>
    </row>
    <row r="128" spans="1:11" ht="15.75" thickBot="1">
      <c r="A128" s="353"/>
      <c r="B128" s="302"/>
      <c r="C128" s="303"/>
      <c r="D128" s="242"/>
      <c r="E128" s="242"/>
      <c r="F128" s="242"/>
      <c r="G128" s="242"/>
      <c r="H128" s="242"/>
      <c r="I128" s="242"/>
      <c r="J128" s="242"/>
      <c r="K128" s="242"/>
    </row>
    <row r="129" spans="1:11">
      <c r="A129" s="353"/>
      <c r="B129" s="291" t="s">
        <v>55</v>
      </c>
      <c r="C129" s="292"/>
      <c r="D129" s="242"/>
      <c r="E129" s="242"/>
      <c r="F129" s="242"/>
      <c r="G129" s="242"/>
      <c r="H129" s="242"/>
      <c r="I129" s="242"/>
      <c r="J129" s="242"/>
      <c r="K129" s="242"/>
    </row>
    <row r="130" spans="1:11">
      <c r="A130" s="353"/>
      <c r="B130" s="1564"/>
      <c r="C130" s="1564"/>
      <c r="D130" s="1564"/>
      <c r="E130" s="1564"/>
      <c r="F130" s="1564"/>
      <c r="G130" s="242"/>
      <c r="H130" s="242"/>
      <c r="I130" s="242"/>
      <c r="J130" s="242"/>
      <c r="K130" s="242"/>
    </row>
    <row r="131" spans="1:11" ht="44.1" customHeight="1">
      <c r="A131" s="353"/>
      <c r="B131" s="1564"/>
      <c r="C131" s="1564"/>
      <c r="D131" s="1564"/>
      <c r="E131" s="1564"/>
      <c r="F131" s="1564"/>
      <c r="G131" s="242"/>
      <c r="H131" s="242"/>
      <c r="I131" s="242"/>
      <c r="J131" s="242"/>
      <c r="K131" s="242"/>
    </row>
    <row r="132" spans="1:11">
      <c r="A132" s="353"/>
      <c r="B132" s="243"/>
      <c r="C132" s="244"/>
      <c r="D132" s="242"/>
      <c r="E132" s="242"/>
      <c r="F132" s="242"/>
      <c r="G132" s="242"/>
      <c r="H132" s="242"/>
      <c r="I132" s="242"/>
      <c r="J132" s="242"/>
      <c r="K132" s="242"/>
    </row>
    <row r="133" spans="1:11" ht="15.75" thickBot="1">
      <c r="A133" s="353"/>
      <c r="B133" s="312"/>
      <c r="C133" s="298"/>
      <c r="D133" s="242"/>
      <c r="E133" s="242"/>
      <c r="F133" s="242"/>
      <c r="G133" s="242"/>
      <c r="H133" s="242"/>
      <c r="I133" s="242"/>
      <c r="J133" s="242"/>
      <c r="K133" s="242"/>
    </row>
    <row r="134" spans="1:11" ht="15.75" thickBot="1">
      <c r="A134" s="353"/>
      <c r="B134" s="368" t="s">
        <v>56</v>
      </c>
      <c r="C134" s="305"/>
      <c r="D134" s="242"/>
      <c r="E134" s="242"/>
      <c r="F134" s="242"/>
      <c r="G134" s="242"/>
      <c r="H134" s="242"/>
      <c r="I134" s="242"/>
      <c r="J134" s="242"/>
      <c r="K134" s="242"/>
    </row>
    <row r="135" spans="1:11" ht="15.75" thickBot="1">
      <c r="A135" s="353"/>
      <c r="B135" s="312"/>
      <c r="C135" s="298"/>
      <c r="D135" s="242"/>
      <c r="E135" s="242"/>
      <c r="F135" s="242"/>
      <c r="G135" s="242"/>
      <c r="H135" s="242"/>
      <c r="I135" s="242"/>
      <c r="J135" s="242"/>
      <c r="K135" s="242"/>
    </row>
    <row r="136" spans="1:11" ht="15.75" thickBot="1">
      <c r="A136" s="353"/>
      <c r="B136" s="293" t="s">
        <v>57</v>
      </c>
      <c r="C136" s="294"/>
      <c r="D136" s="1555" t="s">
        <v>58</v>
      </c>
      <c r="E136" s="1556"/>
      <c r="F136" s="1557"/>
      <c r="G136" s="242"/>
      <c r="H136" s="242"/>
      <c r="I136" s="242"/>
      <c r="J136" s="242"/>
      <c r="K136" s="242"/>
    </row>
    <row r="137" spans="1:11">
      <c r="A137" s="353"/>
      <c r="B137" s="1552" t="s">
        <v>59</v>
      </c>
      <c r="C137" s="262"/>
      <c r="D137" s="1540" t="s">
        <v>60</v>
      </c>
      <c r="E137" s="1541"/>
      <c r="F137" s="1542"/>
      <c r="G137" s="242"/>
      <c r="H137" s="242"/>
      <c r="I137" s="242"/>
      <c r="J137" s="242"/>
      <c r="K137" s="242"/>
    </row>
    <row r="138" spans="1:11">
      <c r="A138" s="353"/>
      <c r="B138" s="1553"/>
      <c r="C138" s="270"/>
      <c r="D138" s="1534" t="s">
        <v>61</v>
      </c>
      <c r="E138" s="1535"/>
      <c r="F138" s="1536"/>
      <c r="G138" s="242"/>
      <c r="H138" s="242"/>
      <c r="I138" s="242"/>
      <c r="J138" s="242"/>
      <c r="K138" s="242"/>
    </row>
    <row r="139" spans="1:11">
      <c r="A139" s="353"/>
      <c r="B139" s="1553"/>
      <c r="C139" s="270"/>
      <c r="D139" s="1534" t="s">
        <v>62</v>
      </c>
      <c r="E139" s="1535"/>
      <c r="F139" s="1536"/>
      <c r="G139" s="242"/>
      <c r="H139" s="242"/>
      <c r="I139" s="242"/>
      <c r="J139" s="242"/>
      <c r="K139" s="242"/>
    </row>
    <row r="140" spans="1:11">
      <c r="A140" s="353"/>
      <c r="B140" s="1553"/>
      <c r="C140" s="270"/>
      <c r="D140" s="1546" t="s">
        <v>63</v>
      </c>
      <c r="E140" s="1547"/>
      <c r="F140" s="1548"/>
      <c r="G140" s="242"/>
      <c r="H140" s="242"/>
      <c r="I140" s="242"/>
      <c r="J140" s="242"/>
      <c r="K140" s="242"/>
    </row>
    <row r="141" spans="1:11">
      <c r="A141" s="353"/>
      <c r="B141" s="1553"/>
      <c r="C141" s="270"/>
      <c r="D141" s="1534" t="s">
        <v>64</v>
      </c>
      <c r="E141" s="1535"/>
      <c r="F141" s="1536"/>
      <c r="G141" s="242"/>
      <c r="H141" s="242"/>
      <c r="I141" s="242"/>
      <c r="J141" s="242"/>
      <c r="K141" s="242"/>
    </row>
    <row r="142" spans="1:11">
      <c r="A142" s="353"/>
      <c r="B142" s="1553"/>
      <c r="C142" s="270"/>
      <c r="D142" s="1534" t="s">
        <v>65</v>
      </c>
      <c r="E142" s="1535"/>
      <c r="F142" s="1536"/>
      <c r="G142" s="242"/>
      <c r="H142" s="242"/>
      <c r="I142" s="242"/>
      <c r="J142" s="242"/>
      <c r="K142" s="242"/>
    </row>
    <row r="143" spans="1:11">
      <c r="A143" s="353"/>
      <c r="B143" s="1553"/>
      <c r="C143" s="270"/>
      <c r="D143" s="1534" t="s">
        <v>66</v>
      </c>
      <c r="E143" s="1535"/>
      <c r="F143" s="1536"/>
      <c r="G143" s="242"/>
      <c r="H143" s="242"/>
      <c r="I143" s="242"/>
      <c r="J143" s="242"/>
      <c r="K143" s="242"/>
    </row>
    <row r="144" spans="1:11">
      <c r="A144" s="353"/>
      <c r="B144" s="1553"/>
      <c r="C144" s="270"/>
      <c r="D144" s="1534" t="s">
        <v>67</v>
      </c>
      <c r="E144" s="1535"/>
      <c r="F144" s="1536"/>
      <c r="G144" s="242"/>
      <c r="H144" s="242"/>
      <c r="I144" s="242"/>
      <c r="J144" s="242"/>
      <c r="K144" s="242"/>
    </row>
    <row r="145" spans="1:11">
      <c r="A145" s="353"/>
      <c r="B145" s="1553"/>
      <c r="C145" s="270"/>
      <c r="D145" s="1546" t="s">
        <v>68</v>
      </c>
      <c r="E145" s="1547"/>
      <c r="F145" s="1548"/>
      <c r="G145" s="242"/>
      <c r="H145" s="242"/>
      <c r="I145" s="242"/>
      <c r="J145" s="242"/>
      <c r="K145" s="242"/>
    </row>
    <row r="146" spans="1:11">
      <c r="A146" s="353"/>
      <c r="B146" s="1553"/>
      <c r="C146" s="270"/>
      <c r="D146" s="1534" t="s">
        <v>69</v>
      </c>
      <c r="E146" s="1535"/>
      <c r="F146" s="1536"/>
      <c r="G146" s="242"/>
      <c r="H146" s="242"/>
      <c r="I146" s="242"/>
      <c r="J146" s="242"/>
      <c r="K146" s="242"/>
    </row>
    <row r="147" spans="1:11">
      <c r="A147" s="353"/>
      <c r="B147" s="1553"/>
      <c r="C147" s="270"/>
      <c r="D147" s="1534" t="s">
        <v>70</v>
      </c>
      <c r="E147" s="1535"/>
      <c r="F147" s="1536"/>
      <c r="G147" s="242"/>
      <c r="H147" s="242"/>
      <c r="I147" s="242"/>
      <c r="J147" s="242"/>
      <c r="K147" s="242"/>
    </row>
    <row r="148" spans="1:11" ht="15.75" thickBot="1">
      <c r="A148" s="353"/>
      <c r="B148" s="1554"/>
      <c r="C148" s="280"/>
      <c r="D148" s="1558" t="s">
        <v>71</v>
      </c>
      <c r="E148" s="1559"/>
      <c r="F148" s="1560"/>
      <c r="G148" s="242"/>
      <c r="H148" s="242"/>
      <c r="I148" s="242"/>
      <c r="J148" s="242"/>
      <c r="K148" s="242"/>
    </row>
    <row r="149" spans="1:11" ht="24.75" thickBot="1">
      <c r="A149" s="353"/>
      <c r="B149" s="279" t="s">
        <v>72</v>
      </c>
      <c r="C149" s="280"/>
      <c r="D149" s="1555"/>
      <c r="E149" s="1556"/>
      <c r="F149" s="1557"/>
      <c r="G149" s="242"/>
      <c r="H149" s="242"/>
      <c r="I149" s="242"/>
      <c r="J149" s="242"/>
      <c r="K149" s="242"/>
    </row>
    <row r="150" spans="1:11">
      <c r="A150" s="353"/>
      <c r="B150" s="1552" t="s">
        <v>73</v>
      </c>
      <c r="C150" s="262"/>
      <c r="D150" s="1543" t="s">
        <v>74</v>
      </c>
      <c r="E150" s="1544"/>
      <c r="F150" s="1545"/>
      <c r="G150" s="242"/>
      <c r="H150" s="242"/>
      <c r="I150" s="242"/>
      <c r="J150" s="242"/>
      <c r="K150" s="242"/>
    </row>
    <row r="151" spans="1:11">
      <c r="A151" s="353"/>
      <c r="B151" s="1553"/>
      <c r="C151" s="270"/>
      <c r="D151" s="1546" t="s">
        <v>75</v>
      </c>
      <c r="E151" s="1547"/>
      <c r="F151" s="1548"/>
      <c r="G151" s="242"/>
      <c r="H151" s="242"/>
      <c r="I151" s="242"/>
      <c r="J151" s="242"/>
      <c r="K151" s="242"/>
    </row>
    <row r="152" spans="1:11">
      <c r="A152" s="353"/>
      <c r="B152" s="1553"/>
      <c r="C152" s="270"/>
      <c r="D152" s="1534" t="s">
        <v>76</v>
      </c>
      <c r="E152" s="1535"/>
      <c r="F152" s="1536"/>
      <c r="G152" s="242"/>
      <c r="H152" s="242"/>
      <c r="I152" s="242"/>
      <c r="J152" s="242"/>
      <c r="K152" s="242"/>
    </row>
    <row r="153" spans="1:11">
      <c r="A153" s="353"/>
      <c r="B153" s="1553"/>
      <c r="C153" s="270"/>
      <c r="D153" s="1534" t="s">
        <v>77</v>
      </c>
      <c r="E153" s="1535"/>
      <c r="F153" s="1536"/>
      <c r="G153" s="242"/>
      <c r="H153" s="242"/>
      <c r="I153" s="242"/>
      <c r="J153" s="242"/>
      <c r="K153" s="242"/>
    </row>
    <row r="154" spans="1:11">
      <c r="A154" s="353"/>
      <c r="B154" s="1553"/>
      <c r="C154" s="270"/>
      <c r="D154" s="1534" t="s">
        <v>78</v>
      </c>
      <c r="E154" s="1535"/>
      <c r="F154" s="1536"/>
      <c r="G154" s="242"/>
      <c r="H154" s="242"/>
      <c r="I154" s="242"/>
      <c r="J154" s="242"/>
      <c r="K154" s="242"/>
    </row>
    <row r="155" spans="1:11">
      <c r="A155" s="353"/>
      <c r="B155" s="1553"/>
      <c r="C155" s="270"/>
      <c r="D155" s="1534" t="s">
        <v>79</v>
      </c>
      <c r="E155" s="1535"/>
      <c r="F155" s="1536"/>
      <c r="G155" s="242"/>
      <c r="H155" s="242"/>
      <c r="I155" s="242"/>
      <c r="J155" s="242"/>
      <c r="K155" s="242"/>
    </row>
    <row r="156" spans="1:11">
      <c r="A156" s="353"/>
      <c r="B156" s="1553"/>
      <c r="C156" s="270"/>
      <c r="D156" s="1534" t="s">
        <v>80</v>
      </c>
      <c r="E156" s="1535"/>
      <c r="F156" s="1536"/>
      <c r="G156" s="242"/>
      <c r="H156" s="242"/>
      <c r="I156" s="242"/>
      <c r="J156" s="242"/>
      <c r="K156" s="242"/>
    </row>
    <row r="157" spans="1:11">
      <c r="A157" s="353"/>
      <c r="B157" s="1553"/>
      <c r="C157" s="270"/>
      <c r="D157" s="1534" t="s">
        <v>81</v>
      </c>
      <c r="E157" s="1535"/>
      <c r="F157" s="1536"/>
      <c r="G157" s="242"/>
      <c r="H157" s="242"/>
      <c r="I157" s="242"/>
      <c r="J157" s="242"/>
      <c r="K157" s="242"/>
    </row>
    <row r="158" spans="1:11">
      <c r="A158" s="353"/>
      <c r="B158" s="1553"/>
      <c r="C158" s="270"/>
      <c r="D158" s="1546" t="s">
        <v>82</v>
      </c>
      <c r="E158" s="1547"/>
      <c r="F158" s="1548"/>
      <c r="G158" s="242"/>
      <c r="H158" s="242"/>
      <c r="I158" s="242"/>
      <c r="J158" s="242"/>
      <c r="K158" s="242"/>
    </row>
    <row r="159" spans="1:11">
      <c r="A159" s="353"/>
      <c r="B159" s="1553"/>
      <c r="C159" s="270"/>
      <c r="D159" s="1534" t="s">
        <v>83</v>
      </c>
      <c r="E159" s="1535"/>
      <c r="F159" s="1536"/>
      <c r="G159" s="242"/>
      <c r="H159" s="242"/>
      <c r="I159" s="242"/>
      <c r="J159" s="242"/>
      <c r="K159" s="242"/>
    </row>
    <row r="160" spans="1:11">
      <c r="A160" s="353"/>
      <c r="B160" s="1553"/>
      <c r="C160" s="270"/>
      <c r="D160" s="1534" t="s">
        <v>84</v>
      </c>
      <c r="E160" s="1535"/>
      <c r="F160" s="1536"/>
      <c r="G160" s="242"/>
      <c r="H160" s="242"/>
      <c r="I160" s="242"/>
      <c r="J160" s="242"/>
      <c r="K160" s="242"/>
    </row>
    <row r="161" spans="1:11">
      <c r="A161" s="353"/>
      <c r="B161" s="1553"/>
      <c r="C161" s="270"/>
      <c r="D161" s="1534" t="s">
        <v>85</v>
      </c>
      <c r="E161" s="1535"/>
      <c r="F161" s="1536"/>
      <c r="G161" s="242"/>
      <c r="H161" s="242"/>
      <c r="I161" s="242"/>
      <c r="J161" s="242"/>
      <c r="K161" s="242"/>
    </row>
    <row r="162" spans="1:11">
      <c r="A162" s="353"/>
      <c r="B162" s="1553"/>
      <c r="C162" s="270"/>
      <c r="D162" s="1534" t="s">
        <v>86</v>
      </c>
      <c r="E162" s="1535"/>
      <c r="F162" s="1536"/>
      <c r="G162" s="242"/>
      <c r="H162" s="242"/>
      <c r="I162" s="242"/>
      <c r="J162" s="242"/>
      <c r="K162" s="242"/>
    </row>
    <row r="163" spans="1:11">
      <c r="A163" s="353"/>
      <c r="B163" s="1553"/>
      <c r="C163" s="270"/>
      <c r="D163" s="1546" t="s">
        <v>87</v>
      </c>
      <c r="E163" s="1547"/>
      <c r="F163" s="1548"/>
      <c r="G163" s="242"/>
      <c r="H163" s="242"/>
      <c r="I163" s="242"/>
      <c r="J163" s="242"/>
      <c r="K163" s="242"/>
    </row>
    <row r="164" spans="1:11">
      <c r="A164" s="353"/>
      <c r="B164" s="1553"/>
      <c r="C164" s="270"/>
      <c r="D164" s="1534" t="s">
        <v>88</v>
      </c>
      <c r="E164" s="1535"/>
      <c r="F164" s="1536"/>
      <c r="G164" s="242"/>
      <c r="H164" s="242"/>
      <c r="I164" s="242"/>
      <c r="J164" s="242"/>
      <c r="K164" s="242"/>
    </row>
    <row r="165" spans="1:11">
      <c r="A165" s="353"/>
      <c r="B165" s="1553"/>
      <c r="C165" s="270"/>
      <c r="D165" s="1534" t="s">
        <v>84</v>
      </c>
      <c r="E165" s="1535"/>
      <c r="F165" s="1536"/>
      <c r="G165" s="242"/>
      <c r="H165" s="242"/>
      <c r="I165" s="242"/>
      <c r="J165" s="242"/>
      <c r="K165" s="242"/>
    </row>
    <row r="166" spans="1:11">
      <c r="A166" s="353"/>
      <c r="B166" s="1553"/>
      <c r="C166" s="270"/>
      <c r="D166" s="1534" t="s">
        <v>85</v>
      </c>
      <c r="E166" s="1535"/>
      <c r="F166" s="1536"/>
      <c r="G166" s="242"/>
      <c r="H166" s="242"/>
      <c r="I166" s="242"/>
      <c r="J166" s="242"/>
      <c r="K166" s="242"/>
    </row>
    <row r="167" spans="1:11" ht="15.75" thickBot="1">
      <c r="A167" s="353"/>
      <c r="B167" s="1554"/>
      <c r="C167" s="280"/>
      <c r="D167" s="1549" t="s">
        <v>89</v>
      </c>
      <c r="E167" s="1550"/>
      <c r="F167" s="1551"/>
      <c r="G167" s="242"/>
      <c r="H167" s="242"/>
      <c r="I167" s="242"/>
      <c r="J167" s="242"/>
      <c r="K167" s="242"/>
    </row>
    <row r="168" spans="1:11">
      <c r="A168" s="353"/>
      <c r="B168" s="1552" t="s">
        <v>90</v>
      </c>
      <c r="C168" s="262"/>
      <c r="D168" s="1543"/>
      <c r="E168" s="1544"/>
      <c r="F168" s="1545"/>
      <c r="G168" s="242"/>
      <c r="H168" s="242"/>
      <c r="I168" s="242"/>
      <c r="J168" s="242"/>
      <c r="K168" s="242"/>
    </row>
    <row r="169" spans="1:11">
      <c r="A169" s="353"/>
      <c r="B169" s="1553"/>
      <c r="C169" s="270"/>
      <c r="D169" s="1531"/>
      <c r="E169" s="1532"/>
      <c r="F169" s="1533"/>
      <c r="G169" s="242"/>
      <c r="H169" s="242"/>
      <c r="I169" s="242"/>
      <c r="J169" s="242"/>
      <c r="K169" s="242"/>
    </row>
    <row r="170" spans="1:11">
      <c r="A170" s="353"/>
      <c r="B170" s="1553"/>
      <c r="C170" s="270"/>
      <c r="D170" s="1534" t="s">
        <v>91</v>
      </c>
      <c r="E170" s="1535"/>
      <c r="F170" s="1536"/>
      <c r="G170" s="242"/>
      <c r="H170" s="242"/>
      <c r="I170" s="242"/>
      <c r="J170" s="242"/>
      <c r="K170" s="242"/>
    </row>
    <row r="171" spans="1:11">
      <c r="A171" s="353"/>
      <c r="B171" s="1553"/>
      <c r="C171" s="270"/>
      <c r="D171" s="1534" t="s">
        <v>92</v>
      </c>
      <c r="E171" s="1535"/>
      <c r="F171" s="1536"/>
      <c r="G171" s="242"/>
      <c r="H171" s="242"/>
      <c r="I171" s="242"/>
      <c r="J171" s="242"/>
      <c r="K171" s="242"/>
    </row>
    <row r="172" spans="1:11">
      <c r="A172" s="353"/>
      <c r="B172" s="1553"/>
      <c r="C172" s="270"/>
      <c r="D172" s="1534" t="s">
        <v>93</v>
      </c>
      <c r="E172" s="1535"/>
      <c r="F172" s="1536"/>
      <c r="G172" s="242"/>
      <c r="H172" s="242"/>
      <c r="I172" s="242"/>
      <c r="J172" s="242"/>
      <c r="K172" s="242"/>
    </row>
    <row r="173" spans="1:11">
      <c r="A173" s="353"/>
      <c r="B173" s="1553"/>
      <c r="C173" s="270"/>
      <c r="D173" s="1534" t="s">
        <v>94</v>
      </c>
      <c r="E173" s="1535"/>
      <c r="F173" s="1536"/>
      <c r="G173" s="242"/>
      <c r="H173" s="242"/>
      <c r="I173" s="242"/>
      <c r="J173" s="242"/>
      <c r="K173" s="242"/>
    </row>
    <row r="174" spans="1:11">
      <c r="A174" s="353"/>
      <c r="B174" s="1553"/>
      <c r="C174" s="270"/>
      <c r="D174" s="1534" t="s">
        <v>95</v>
      </c>
      <c r="E174" s="1535"/>
      <c r="F174" s="1536"/>
      <c r="G174" s="242"/>
      <c r="H174" s="242"/>
      <c r="I174" s="242"/>
      <c r="J174" s="242"/>
      <c r="K174" s="242"/>
    </row>
    <row r="175" spans="1:11">
      <c r="A175" s="353"/>
      <c r="B175" s="1553"/>
      <c r="C175" s="270"/>
      <c r="D175" s="1534" t="s">
        <v>96</v>
      </c>
      <c r="E175" s="1535"/>
      <c r="F175" s="1536"/>
      <c r="G175" s="242"/>
      <c r="H175" s="242"/>
      <c r="I175" s="242"/>
      <c r="J175" s="242"/>
      <c r="K175" s="242"/>
    </row>
    <row r="176" spans="1:11">
      <c r="A176" s="353"/>
      <c r="B176" s="1553"/>
      <c r="C176" s="270"/>
      <c r="D176" s="1534" t="s">
        <v>97</v>
      </c>
      <c r="E176" s="1535"/>
      <c r="F176" s="1536"/>
      <c r="G176" s="242"/>
      <c r="H176" s="242"/>
      <c r="I176" s="242"/>
      <c r="J176" s="242"/>
      <c r="K176" s="242"/>
    </row>
    <row r="177" spans="1:11">
      <c r="A177" s="353"/>
      <c r="B177" s="1553"/>
      <c r="C177" s="270"/>
      <c r="D177" s="1534" t="s">
        <v>98</v>
      </c>
      <c r="E177" s="1535"/>
      <c r="F177" s="1536"/>
      <c r="G177" s="242"/>
      <c r="H177" s="242"/>
      <c r="I177" s="242"/>
      <c r="J177" s="242"/>
      <c r="K177" s="242"/>
    </row>
    <row r="178" spans="1:11">
      <c r="A178" s="353"/>
      <c r="B178" s="1553"/>
      <c r="C178" s="270"/>
      <c r="D178" s="1534" t="s">
        <v>99</v>
      </c>
      <c r="E178" s="1535"/>
      <c r="F178" s="1536"/>
      <c r="G178" s="242"/>
      <c r="H178" s="242"/>
      <c r="I178" s="242"/>
      <c r="J178" s="242"/>
      <c r="K178" s="242"/>
    </row>
    <row r="179" spans="1:11">
      <c r="A179" s="353"/>
      <c r="B179" s="1553"/>
      <c r="C179" s="270"/>
      <c r="D179" s="1534" t="s">
        <v>100</v>
      </c>
      <c r="E179" s="1535"/>
      <c r="F179" s="1536"/>
      <c r="G179" s="242"/>
      <c r="H179" s="242"/>
      <c r="I179" s="242"/>
      <c r="J179" s="242"/>
      <c r="K179" s="242"/>
    </row>
    <row r="180" spans="1:11">
      <c r="A180" s="353"/>
      <c r="B180" s="1553"/>
      <c r="C180" s="270"/>
      <c r="D180" s="1534" t="s">
        <v>101</v>
      </c>
      <c r="E180" s="1535"/>
      <c r="F180" s="1536"/>
      <c r="G180" s="242"/>
      <c r="H180" s="242"/>
      <c r="I180" s="242"/>
      <c r="J180" s="242"/>
      <c r="K180" s="242"/>
    </row>
    <row r="181" spans="1:11" ht="15.75" thickBot="1">
      <c r="A181" s="353"/>
      <c r="B181" s="1553"/>
      <c r="C181" s="270"/>
      <c r="D181" s="1537" t="s">
        <v>102</v>
      </c>
      <c r="E181" s="1538"/>
      <c r="F181" s="1539"/>
      <c r="G181" s="242"/>
      <c r="H181" s="242"/>
      <c r="I181" s="242"/>
      <c r="J181" s="242"/>
      <c r="K181" s="242"/>
    </row>
    <row r="182" spans="1:11" ht="24.75" thickBot="1">
      <c r="A182" s="353"/>
      <c r="B182" s="1553"/>
      <c r="C182" s="266"/>
      <c r="D182" s="281" t="s">
        <v>103</v>
      </c>
      <c r="E182" s="281" t="s">
        <v>104</v>
      </c>
      <c r="F182" s="281" t="s">
        <v>105</v>
      </c>
      <c r="G182" s="242"/>
      <c r="H182" s="242"/>
      <c r="I182" s="242"/>
      <c r="J182" s="242"/>
      <c r="K182" s="242"/>
    </row>
    <row r="183" spans="1:11" ht="15.75" thickBot="1">
      <c r="A183" s="353"/>
      <c r="B183" s="1553"/>
      <c r="C183" s="266"/>
      <c r="D183" s="272" t="s">
        <v>106</v>
      </c>
      <c r="E183" s="369">
        <v>0.15</v>
      </c>
      <c r="F183" s="369">
        <v>0.15</v>
      </c>
      <c r="G183" s="242"/>
      <c r="H183" s="242"/>
      <c r="I183" s="242"/>
      <c r="J183" s="242"/>
      <c r="K183" s="242"/>
    </row>
    <row r="184" spans="1:11" ht="15.75" thickBot="1">
      <c r="A184" s="353"/>
      <c r="B184" s="1553"/>
      <c r="C184" s="266"/>
      <c r="D184" s="272" t="s">
        <v>107</v>
      </c>
      <c r="E184" s="369">
        <v>0.18</v>
      </c>
      <c r="F184" s="369">
        <v>0.33</v>
      </c>
      <c r="G184" s="242"/>
      <c r="H184" s="370"/>
      <c r="I184" s="242"/>
      <c r="J184" s="242"/>
      <c r="K184" s="242"/>
    </row>
    <row r="185" spans="1:11" ht="15.75" thickBot="1">
      <c r="A185" s="353"/>
      <c r="B185" s="1553"/>
      <c r="C185" s="266"/>
      <c r="D185" s="272" t="s">
        <v>108</v>
      </c>
      <c r="E185" s="369">
        <v>0.33</v>
      </c>
      <c r="F185" s="369">
        <v>0.66</v>
      </c>
      <c r="G185" s="242"/>
      <c r="H185" s="370"/>
      <c r="I185" s="242"/>
      <c r="J185" s="242"/>
      <c r="K185" s="242"/>
    </row>
    <row r="186" spans="1:11" ht="24.75" thickBot="1">
      <c r="A186" s="353"/>
      <c r="B186" s="1553"/>
      <c r="C186" s="266"/>
      <c r="D186" s="272" t="s">
        <v>109</v>
      </c>
      <c r="E186" s="369">
        <v>0.16</v>
      </c>
      <c r="F186" s="369">
        <v>0.82</v>
      </c>
      <c r="G186" s="242"/>
      <c r="H186" s="370"/>
      <c r="I186" s="242"/>
      <c r="J186" s="242"/>
      <c r="K186" s="242"/>
    </row>
    <row r="187" spans="1:11" ht="15.75" thickBot="1">
      <c r="A187" s="353"/>
      <c r="B187" s="1553"/>
      <c r="C187" s="266"/>
      <c r="D187" s="272" t="s">
        <v>110</v>
      </c>
      <c r="E187" s="369">
        <v>0.18</v>
      </c>
      <c r="F187" s="369">
        <v>1</v>
      </c>
      <c r="G187" s="242"/>
      <c r="H187" s="370"/>
      <c r="I187" s="242"/>
      <c r="J187" s="242"/>
      <c r="K187" s="242"/>
    </row>
    <row r="188" spans="1:11">
      <c r="A188" s="353"/>
      <c r="B188" s="1553"/>
      <c r="C188" s="270"/>
      <c r="D188" s="1540"/>
      <c r="E188" s="1541"/>
      <c r="F188" s="1542"/>
      <c r="G188" s="242"/>
      <c r="H188" s="242"/>
      <c r="I188" s="242"/>
      <c r="J188" s="242"/>
      <c r="K188" s="242"/>
    </row>
    <row r="189" spans="1:11" ht="15.75" thickBot="1">
      <c r="A189" s="353"/>
      <c r="B189" s="1553"/>
      <c r="C189" s="270"/>
      <c r="D189" s="1537" t="s">
        <v>82</v>
      </c>
      <c r="E189" s="1538"/>
      <c r="F189" s="1539"/>
      <c r="G189" s="242"/>
      <c r="H189" s="242"/>
      <c r="I189" s="242"/>
      <c r="J189" s="242"/>
      <c r="K189" s="242"/>
    </row>
    <row r="190" spans="1:11" ht="24.75" thickBot="1">
      <c r="A190" s="353"/>
      <c r="B190" s="1553"/>
      <c r="C190" s="266"/>
      <c r="D190" s="281" t="s">
        <v>103</v>
      </c>
      <c r="E190" s="281" t="s">
        <v>104</v>
      </c>
      <c r="F190" s="281" t="s">
        <v>105</v>
      </c>
      <c r="G190" s="242"/>
      <c r="H190" s="242"/>
      <c r="I190" s="242"/>
      <c r="J190" s="242"/>
      <c r="K190" s="242"/>
    </row>
    <row r="191" spans="1:11" ht="15.75" thickBot="1">
      <c r="A191" s="353"/>
      <c r="B191" s="1553"/>
      <c r="C191" s="266"/>
      <c r="D191" s="272" t="s">
        <v>111</v>
      </c>
      <c r="E191" s="369">
        <v>0.2</v>
      </c>
      <c r="F191" s="369">
        <v>0.2</v>
      </c>
      <c r="G191" s="242"/>
      <c r="H191" s="242"/>
      <c r="I191" s="242"/>
      <c r="J191" s="242"/>
      <c r="K191" s="242"/>
    </row>
    <row r="192" spans="1:11" ht="15.75" thickBot="1">
      <c r="A192" s="353"/>
      <c r="B192" s="1553"/>
      <c r="C192" s="266"/>
      <c r="D192" s="272" t="s">
        <v>112</v>
      </c>
      <c r="E192" s="369">
        <v>0.5</v>
      </c>
      <c r="F192" s="369">
        <v>0.7</v>
      </c>
      <c r="G192" s="242"/>
      <c r="H192" s="370"/>
      <c r="I192" s="242"/>
      <c r="J192" s="242"/>
      <c r="K192" s="242"/>
    </row>
    <row r="193" spans="1:11" ht="15.75" thickBot="1">
      <c r="A193" s="353"/>
      <c r="B193" s="1553"/>
      <c r="C193" s="266"/>
      <c r="D193" s="272" t="s">
        <v>113</v>
      </c>
      <c r="E193" s="369">
        <v>0.3</v>
      </c>
      <c r="F193" s="369">
        <v>1</v>
      </c>
      <c r="G193" s="242"/>
      <c r="H193" s="370"/>
      <c r="I193" s="242"/>
      <c r="J193" s="242"/>
      <c r="K193" s="242"/>
    </row>
    <row r="194" spans="1:11">
      <c r="A194" s="353"/>
      <c r="B194" s="1553"/>
      <c r="C194" s="270"/>
      <c r="D194" s="1543"/>
      <c r="E194" s="1544"/>
      <c r="F194" s="1545"/>
      <c r="G194" s="242"/>
      <c r="H194" s="370"/>
      <c r="I194" s="242"/>
      <c r="J194" s="242"/>
      <c r="K194" s="242"/>
    </row>
    <row r="195" spans="1:11" ht="15.75" thickBot="1">
      <c r="A195" s="353"/>
      <c r="B195" s="1553"/>
      <c r="C195" s="270"/>
      <c r="D195" s="1537" t="s">
        <v>114</v>
      </c>
      <c r="E195" s="1538"/>
      <c r="F195" s="1539"/>
      <c r="G195" s="242"/>
      <c r="H195" s="370"/>
      <c r="I195" s="242"/>
      <c r="J195" s="242"/>
      <c r="K195" s="242"/>
    </row>
    <row r="196" spans="1:11" ht="24.75" thickBot="1">
      <c r="A196" s="353"/>
      <c r="B196" s="1553"/>
      <c r="C196" s="266"/>
      <c r="D196" s="281" t="s">
        <v>103</v>
      </c>
      <c r="E196" s="281" t="s">
        <v>104</v>
      </c>
      <c r="F196" s="281" t="s">
        <v>105</v>
      </c>
      <c r="G196" s="242"/>
      <c r="H196" s="242"/>
      <c r="I196" s="242"/>
      <c r="J196" s="242"/>
      <c r="K196" s="242"/>
    </row>
    <row r="197" spans="1:11" ht="15.75" thickBot="1">
      <c r="A197" s="353"/>
      <c r="B197" s="1553"/>
      <c r="C197" s="266"/>
      <c r="D197" s="272" t="s">
        <v>115</v>
      </c>
      <c r="E197" s="369">
        <v>0.2</v>
      </c>
      <c r="F197" s="369">
        <v>0.2</v>
      </c>
      <c r="G197" s="242"/>
      <c r="H197" s="370"/>
      <c r="I197" s="242"/>
      <c r="J197" s="242"/>
      <c r="K197" s="242"/>
    </row>
    <row r="198" spans="1:11" ht="15.75" thickBot="1">
      <c r="A198" s="353"/>
      <c r="B198" s="1553"/>
      <c r="C198" s="266"/>
      <c r="D198" s="272" t="s">
        <v>112</v>
      </c>
      <c r="E198" s="369">
        <v>0.5</v>
      </c>
      <c r="F198" s="369">
        <v>0.7</v>
      </c>
      <c r="G198" s="242"/>
      <c r="H198" s="370"/>
      <c r="I198" s="242"/>
      <c r="J198" s="242"/>
      <c r="K198" s="242"/>
    </row>
    <row r="199" spans="1:11" ht="15.75" thickBot="1">
      <c r="A199" s="353"/>
      <c r="B199" s="1553"/>
      <c r="C199" s="266"/>
      <c r="D199" s="272" t="s">
        <v>113</v>
      </c>
      <c r="E199" s="369">
        <v>0.3</v>
      </c>
      <c r="F199" s="369">
        <v>1</v>
      </c>
      <c r="G199" s="242"/>
      <c r="H199" s="370"/>
      <c r="I199" s="242"/>
      <c r="J199" s="242"/>
      <c r="K199" s="242"/>
    </row>
    <row r="200" spans="1:11">
      <c r="A200" s="353"/>
      <c r="B200" s="1553"/>
      <c r="C200" s="270"/>
      <c r="D200" s="1543"/>
      <c r="E200" s="1544"/>
      <c r="F200" s="1545"/>
      <c r="G200" s="242"/>
      <c r="H200" s="242"/>
      <c r="I200" s="242"/>
      <c r="J200" s="242"/>
      <c r="K200" s="242"/>
    </row>
    <row r="201" spans="1:11">
      <c r="A201" s="353"/>
      <c r="B201" s="1553"/>
      <c r="C201" s="270"/>
      <c r="D201" s="1546" t="s">
        <v>116</v>
      </c>
      <c r="E201" s="1547"/>
      <c r="F201" s="1548"/>
      <c r="G201" s="242"/>
      <c r="H201" s="242"/>
      <c r="I201" s="242"/>
      <c r="J201" s="242"/>
      <c r="K201" s="242"/>
    </row>
    <row r="202" spans="1:11">
      <c r="A202" s="353"/>
      <c r="B202" s="1553"/>
      <c r="C202" s="270"/>
      <c r="D202" s="1534" t="s">
        <v>117</v>
      </c>
      <c r="E202" s="1535"/>
      <c r="F202" s="1536"/>
      <c r="G202" s="242"/>
      <c r="H202" s="242"/>
      <c r="I202" s="242"/>
      <c r="J202" s="242"/>
      <c r="K202" s="242"/>
    </row>
    <row r="203" spans="1:11">
      <c r="A203" s="353"/>
      <c r="B203" s="1553"/>
      <c r="C203" s="270"/>
      <c r="D203" s="295"/>
      <c r="E203" s="371"/>
      <c r="F203" s="307"/>
      <c r="G203" s="242"/>
      <c r="H203" s="242"/>
      <c r="I203" s="242"/>
      <c r="J203" s="242"/>
      <c r="K203" s="242"/>
    </row>
    <row r="204" spans="1:11">
      <c r="A204" s="353"/>
      <c r="B204" s="1553"/>
      <c r="C204" s="270"/>
      <c r="D204" s="1534" t="s">
        <v>118</v>
      </c>
      <c r="E204" s="1535"/>
      <c r="F204" s="1536"/>
      <c r="G204" s="242"/>
      <c r="H204" s="242"/>
      <c r="I204" s="242"/>
      <c r="J204" s="242"/>
      <c r="K204" s="242"/>
    </row>
    <row r="205" spans="1:11">
      <c r="A205" s="353"/>
      <c r="B205" s="1553"/>
      <c r="C205" s="270"/>
      <c r="D205" s="1534" t="s">
        <v>119</v>
      </c>
      <c r="E205" s="1535"/>
      <c r="F205" s="1536"/>
      <c r="G205" s="242"/>
      <c r="H205" s="242"/>
      <c r="I205" s="242"/>
      <c r="J205" s="242"/>
      <c r="K205" s="242"/>
    </row>
    <row r="206" spans="1:11">
      <c r="A206" s="353"/>
      <c r="B206" s="1553"/>
      <c r="C206" s="270"/>
      <c r="D206" s="1534" t="s">
        <v>120</v>
      </c>
      <c r="E206" s="1535"/>
      <c r="F206" s="1536"/>
      <c r="G206" s="242"/>
      <c r="H206" s="242"/>
      <c r="I206" s="242"/>
      <c r="J206" s="242"/>
      <c r="K206" s="242"/>
    </row>
    <row r="207" spans="1:11">
      <c r="A207" s="353"/>
      <c r="B207" s="1553"/>
      <c r="C207" s="270"/>
      <c r="D207" s="1534" t="s">
        <v>121</v>
      </c>
      <c r="E207" s="1535"/>
      <c r="F207" s="1536"/>
      <c r="G207" s="242"/>
      <c r="H207" s="242"/>
      <c r="I207" s="242"/>
      <c r="J207" s="242"/>
      <c r="K207" s="242"/>
    </row>
    <row r="208" spans="1:11">
      <c r="A208" s="353"/>
      <c r="B208" s="1553"/>
      <c r="C208" s="270"/>
      <c r="D208" s="295"/>
      <c r="E208" s="371"/>
      <c r="F208" s="307"/>
      <c r="G208" s="242"/>
      <c r="H208" s="242"/>
      <c r="I208" s="242"/>
      <c r="J208" s="242"/>
      <c r="K208" s="242"/>
    </row>
    <row r="209" spans="1:11">
      <c r="A209" s="353"/>
      <c r="B209" s="1553"/>
      <c r="C209" s="270"/>
      <c r="D209" s="1546" t="s">
        <v>122</v>
      </c>
      <c r="E209" s="1547"/>
      <c r="F209" s="1548"/>
      <c r="G209" s="242"/>
      <c r="H209" s="242"/>
      <c r="I209" s="242"/>
      <c r="J209" s="242"/>
      <c r="K209" s="242"/>
    </row>
    <row r="210" spans="1:11">
      <c r="A210" s="353"/>
      <c r="B210" s="1553"/>
      <c r="C210" s="270"/>
      <c r="D210" s="1534" t="s">
        <v>123</v>
      </c>
      <c r="E210" s="1535"/>
      <c r="F210" s="1536"/>
      <c r="G210" s="242"/>
      <c r="H210" s="242"/>
      <c r="I210" s="242"/>
      <c r="J210" s="242"/>
      <c r="K210" s="242"/>
    </row>
    <row r="211" spans="1:11" ht="32.1" customHeight="1">
      <c r="A211" s="353"/>
      <c r="B211" s="1553"/>
      <c r="C211" s="270"/>
      <c r="D211" s="1531"/>
      <c r="E211" s="1532"/>
      <c r="F211" s="1533"/>
      <c r="G211" s="242"/>
      <c r="H211" s="242"/>
      <c r="I211" s="242"/>
      <c r="J211" s="242"/>
      <c r="K211" s="242"/>
    </row>
    <row r="212" spans="1:11">
      <c r="A212" s="353"/>
      <c r="B212" s="1553"/>
      <c r="C212" s="270"/>
      <c r="D212" s="1534" t="s">
        <v>124</v>
      </c>
      <c r="E212" s="1535"/>
      <c r="F212" s="1536"/>
      <c r="G212" s="242"/>
      <c r="H212" s="242"/>
      <c r="I212" s="242"/>
      <c r="J212" s="242"/>
      <c r="K212" s="242"/>
    </row>
    <row r="213" spans="1:11">
      <c r="A213" s="353"/>
      <c r="B213" s="1553"/>
      <c r="C213" s="270"/>
      <c r="D213" s="1534" t="s">
        <v>125</v>
      </c>
      <c r="E213" s="1535"/>
      <c r="F213" s="1536"/>
      <c r="G213" s="242"/>
      <c r="H213" s="242"/>
      <c r="I213" s="242"/>
      <c r="J213" s="242"/>
      <c r="K213" s="242"/>
    </row>
    <row r="214" spans="1:11">
      <c r="A214" s="353"/>
      <c r="B214" s="1553"/>
      <c r="C214" s="270"/>
      <c r="D214" s="1534" t="s">
        <v>126</v>
      </c>
      <c r="E214" s="1535"/>
      <c r="F214" s="1536"/>
      <c r="G214" s="242"/>
      <c r="H214" s="242"/>
      <c r="I214" s="242"/>
      <c r="J214" s="242"/>
      <c r="K214" s="242"/>
    </row>
    <row r="215" spans="1:11" ht="15.75" thickBot="1">
      <c r="A215" s="353"/>
      <c r="B215" s="1554"/>
      <c r="C215" s="280"/>
      <c r="D215" s="1549" t="s">
        <v>127</v>
      </c>
      <c r="E215" s="1550"/>
      <c r="F215" s="1551"/>
      <c r="G215" s="242"/>
      <c r="H215" s="242"/>
      <c r="I215" s="242"/>
      <c r="J215" s="242"/>
      <c r="K215" s="242"/>
    </row>
  </sheetData>
  <sheetProtection insertRows="0"/>
  <mergeCells count="103">
    <mergeCell ref="B15:B21"/>
    <mergeCell ref="D95:K95"/>
    <mergeCell ref="D15:K15"/>
    <mergeCell ref="D22:K22"/>
    <mergeCell ref="D23:K23"/>
    <mergeCell ref="D39:K39"/>
    <mergeCell ref="D40:K40"/>
    <mergeCell ref="D41:K41"/>
    <mergeCell ref="D42:K42"/>
    <mergeCell ref="D43:K43"/>
    <mergeCell ref="D59:K59"/>
    <mergeCell ref="D60:K60"/>
    <mergeCell ref="D76:K76"/>
    <mergeCell ref="D77:K77"/>
    <mergeCell ref="D78:K78"/>
    <mergeCell ref="D94:K94"/>
    <mergeCell ref="B107:E107"/>
    <mergeCell ref="B108:B114"/>
    <mergeCell ref="B116:E116"/>
    <mergeCell ref="B117:B123"/>
    <mergeCell ref="B130:F131"/>
    <mergeCell ref="D100:E100"/>
    <mergeCell ref="D101:K101"/>
    <mergeCell ref="D102:K102"/>
    <mergeCell ref="D104:K104"/>
    <mergeCell ref="D105:K105"/>
    <mergeCell ref="D136:F136"/>
    <mergeCell ref="B137:B148"/>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65:F165"/>
    <mergeCell ref="D154:F154"/>
    <mergeCell ref="D155:F155"/>
    <mergeCell ref="D156:F156"/>
    <mergeCell ref="D157:F157"/>
    <mergeCell ref="D158:F158"/>
    <mergeCell ref="D159:F159"/>
    <mergeCell ref="D160:F160"/>
    <mergeCell ref="D161:F161"/>
    <mergeCell ref="D162:F162"/>
    <mergeCell ref="D163:F163"/>
    <mergeCell ref="D164:F164"/>
    <mergeCell ref="D175:F175"/>
    <mergeCell ref="D176:F176"/>
    <mergeCell ref="D177:F177"/>
    <mergeCell ref="D178:F178"/>
    <mergeCell ref="D179:F179"/>
    <mergeCell ref="D180:F180"/>
    <mergeCell ref="D166:F166"/>
    <mergeCell ref="D167:F167"/>
    <mergeCell ref="B168:B215"/>
    <mergeCell ref="D168:F168"/>
    <mergeCell ref="D169:F169"/>
    <mergeCell ref="D170:F170"/>
    <mergeCell ref="D171:F171"/>
    <mergeCell ref="D172:F172"/>
    <mergeCell ref="D173:F173"/>
    <mergeCell ref="D174:F174"/>
    <mergeCell ref="B150:B167"/>
    <mergeCell ref="D150:F150"/>
    <mergeCell ref="D151:F151"/>
    <mergeCell ref="D152:F152"/>
    <mergeCell ref="D153:F153"/>
    <mergeCell ref="D215:F215"/>
    <mergeCell ref="D209:F209"/>
    <mergeCell ref="D210:F210"/>
    <mergeCell ref="D211:F211"/>
    <mergeCell ref="D212:F212"/>
    <mergeCell ref="D213:F213"/>
    <mergeCell ref="D214:F214"/>
    <mergeCell ref="D207:F207"/>
    <mergeCell ref="D181:F181"/>
    <mergeCell ref="D188:F188"/>
    <mergeCell ref="D189:F189"/>
    <mergeCell ref="D194:F194"/>
    <mergeCell ref="D195:F195"/>
    <mergeCell ref="D200:F200"/>
    <mergeCell ref="D201:F201"/>
    <mergeCell ref="D202:F202"/>
    <mergeCell ref="D204:F204"/>
    <mergeCell ref="D205:F205"/>
    <mergeCell ref="D206:F206"/>
    <mergeCell ref="A5:P5"/>
    <mergeCell ref="A1:P1"/>
    <mergeCell ref="A2:P2"/>
    <mergeCell ref="A3:P3"/>
    <mergeCell ref="A4:D4"/>
    <mergeCell ref="B10:D10"/>
    <mergeCell ref="F11:S11"/>
    <mergeCell ref="E12:R12"/>
    <mergeCell ref="E13:R13"/>
    <mergeCell ref="F10:S10"/>
  </mergeCells>
  <conditionalFormatting sqref="D100">
    <cfRule type="containsText" dxfId="131" priority="9" operator="containsText" text="ERROR">
      <formula>NOT(ISERROR(SEARCH("ERROR",D100)))</formula>
    </cfRule>
  </conditionalFormatting>
  <conditionalFormatting sqref="F10">
    <cfRule type="notContainsBlanks" dxfId="130" priority="8">
      <formula>LEN(TRIM(F10))&gt;0</formula>
    </cfRule>
  </conditionalFormatting>
  <conditionalFormatting sqref="F11:S11">
    <cfRule type="expression" dxfId="129" priority="5">
      <formula>E11="NO SE REPORTA"</formula>
    </cfRule>
    <cfRule type="expression" dxfId="128" priority="6">
      <formula>E10="NO APLICA"</formula>
    </cfRule>
  </conditionalFormatting>
  <conditionalFormatting sqref="E12:R12">
    <cfRule type="expression" dxfId="127" priority="2">
      <formula>E11="SI SE REPORTA"</formula>
    </cfRule>
  </conditionalFormatting>
  <dataValidations count="7">
    <dataValidation type="decimal" allowBlank="1" showInputMessage="1" showErrorMessage="1" errorTitle="ERROR" error="Escriba un valor entre 0% y 100%" sqref="E97:F99 G62:J75 G45:J58">
      <formula1>0</formula1>
      <formula2>1</formula2>
    </dataValidation>
    <dataValidation type="whole" operator="greaterThanOrEqual" allowBlank="1" showErrorMessage="1" errorTitle="ERROR" error="Escriba un número igual o mayor que 0" promptTitle="ERROR" prompt="Escriba un número igual o mayor que 0" sqref="E16:E21">
      <formula1>0</formula1>
    </dataValidation>
    <dataValidation type="textLength" allowBlank="1" showInputMessage="1" showErrorMessage="1" errorTitle="ERROR" error="Escriba POMCA, PMM o PMA" promptTitle="ESCRIBA" prompt="POMCA, PMA o PMM" sqref="D25:D38 D45:D58">
      <formula1>1</formula1>
      <formula2>5</formula2>
    </dataValidation>
    <dataValidation type="whole" operator="greaterThanOrEqual" allowBlank="1" showInputMessage="1" showErrorMessage="1" errorTitle="ERROR" error="Valor en HECTAREAS (sin decimales)_x000a_" sqref="G25:G38">
      <formula1>0</formula1>
    </dataValidation>
    <dataValidation allowBlank="1" showInputMessage="1" showErrorMessage="1" promptTitle="ESTADO" prompt="Procesos formales previos_x000a_Aprestamiento_x000a_Diagnóstico_x000a_Prospectiva y Zonificación Ambiental_x000a_Formulación_x000a_Aprobado" sqref="H25:H38"/>
    <dataValidation type="list" allowBlank="1" showInputMessage="1" showErrorMessage="1" sqref="E10">
      <formula1>SI</formula1>
    </dataValidation>
    <dataValidation type="list" allowBlank="1" showInputMessage="1" showErrorMessage="1" sqref="E11">
      <formula1>REPORTE</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showGridLines="0" zoomScale="98" zoomScaleNormal="98" workbookViewId="0">
      <selection activeCell="H4" sqref="H4"/>
    </sheetView>
  </sheetViews>
  <sheetFormatPr baseColWidth="10" defaultRowHeight="15"/>
  <cols>
    <col min="1" max="1" width="1.85546875" customWidth="1"/>
    <col min="2" max="2" width="12.85546875" customWidth="1"/>
    <col min="3" max="3" width="6.14062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131</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row>
    <row r="7" spans="1:21" ht="15.75" thickBot="1">
      <c r="A7" s="239"/>
      <c r="B7" s="245"/>
      <c r="C7" s="254"/>
      <c r="D7" s="242"/>
      <c r="E7" s="247"/>
      <c r="F7" s="242" t="s">
        <v>129</v>
      </c>
      <c r="G7" s="242"/>
      <c r="H7" s="242"/>
      <c r="I7" s="242"/>
      <c r="J7" s="242"/>
      <c r="K7" s="242"/>
    </row>
    <row r="8" spans="1:21" ht="15.75" thickBot="1">
      <c r="A8" s="239"/>
      <c r="B8" s="255" t="s">
        <v>1201</v>
      </c>
      <c r="C8" s="256">
        <v>2020</v>
      </c>
      <c r="D8" s="257" t="str">
        <f>IF(E10="NO APLICA","NO APLICA",IF(E11="NO SE REPORTA","SIN INFORMACION",+E23))</f>
        <v>N.A.</v>
      </c>
      <c r="E8" s="258"/>
      <c r="F8" s="242" t="s">
        <v>130</v>
      </c>
      <c r="G8" s="242"/>
      <c r="H8" s="242"/>
      <c r="I8" s="242"/>
      <c r="J8" s="242"/>
      <c r="K8" s="242"/>
    </row>
    <row r="9" spans="1:21">
      <c r="A9" s="239"/>
      <c r="B9" s="486" t="s">
        <v>1202</v>
      </c>
      <c r="C9" s="259"/>
      <c r="D9" s="260"/>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59"/>
      <c r="D14" s="260"/>
      <c r="E14" s="242"/>
      <c r="F14" s="242"/>
      <c r="G14" s="242"/>
      <c r="H14" s="242"/>
      <c r="I14" s="242"/>
      <c r="J14" s="242"/>
      <c r="K14" s="242"/>
    </row>
    <row r="15" spans="1:21" ht="15.75" thickBot="1">
      <c r="A15" s="239"/>
      <c r="B15" s="1552" t="s">
        <v>2</v>
      </c>
      <c r="C15" s="262"/>
      <c r="D15" s="1543" t="s">
        <v>3</v>
      </c>
      <c r="E15" s="1544"/>
      <c r="F15" s="1544"/>
      <c r="G15" s="1544"/>
      <c r="H15" s="1544"/>
      <c r="I15" s="1544"/>
      <c r="J15" s="1545"/>
      <c r="K15" s="242"/>
    </row>
    <row r="16" spans="1:21" ht="36.75" thickBot="1">
      <c r="A16" s="239"/>
      <c r="B16" s="1553"/>
      <c r="C16" s="266"/>
      <c r="D16" s="267" t="s">
        <v>148</v>
      </c>
      <c r="E16" s="212"/>
      <c r="F16" s="242"/>
      <c r="G16" s="242"/>
      <c r="H16" s="242"/>
      <c r="I16" s="242"/>
      <c r="J16" s="268"/>
      <c r="K16" s="242"/>
    </row>
    <row r="17" spans="1:11" ht="48.75" thickBot="1">
      <c r="A17" s="239"/>
      <c r="B17" s="1553"/>
      <c r="C17" s="266"/>
      <c r="D17" s="269" t="s">
        <v>1869</v>
      </c>
      <c r="E17" s="212"/>
      <c r="F17" s="242"/>
      <c r="G17" s="242"/>
      <c r="H17" s="242"/>
      <c r="I17" s="242"/>
      <c r="J17" s="268"/>
      <c r="K17" s="242"/>
    </row>
    <row r="18" spans="1:11" ht="48.75" thickBot="1">
      <c r="A18" s="239"/>
      <c r="B18" s="1553"/>
      <c r="C18" s="266"/>
      <c r="D18" s="269" t="s">
        <v>149</v>
      </c>
      <c r="E18" s="212"/>
      <c r="F18" s="242"/>
      <c r="G18" s="242"/>
      <c r="H18" s="242"/>
      <c r="I18" s="242"/>
      <c r="J18" s="268"/>
      <c r="K18" s="242"/>
    </row>
    <row r="19" spans="1:11" ht="15.75" thickBot="1">
      <c r="A19" s="239"/>
      <c r="B19" s="1553"/>
      <c r="C19" s="270"/>
      <c r="D19" s="1558"/>
      <c r="E19" s="1559"/>
      <c r="F19" s="1559"/>
      <c r="G19" s="1559"/>
      <c r="H19" s="1559"/>
      <c r="I19" s="1559"/>
      <c r="J19" s="1560"/>
      <c r="K19" s="242"/>
    </row>
    <row r="20" spans="1:11" ht="15.75" thickBot="1">
      <c r="A20" s="239"/>
      <c r="B20" s="1553"/>
      <c r="C20" s="273" t="s">
        <v>19</v>
      </c>
      <c r="D20" s="267" t="s">
        <v>150</v>
      </c>
      <c r="E20" s="274" t="s">
        <v>20</v>
      </c>
      <c r="F20" s="274" t="s">
        <v>21</v>
      </c>
      <c r="G20" s="274" t="s">
        <v>22</v>
      </c>
      <c r="H20" s="274" t="s">
        <v>23</v>
      </c>
      <c r="I20" s="274" t="s">
        <v>151</v>
      </c>
      <c r="J20" s="110"/>
      <c r="K20" s="242"/>
    </row>
    <row r="21" spans="1:11" ht="36.75" thickBot="1">
      <c r="A21" s="239"/>
      <c r="B21" s="1553"/>
      <c r="C21" s="276" t="s">
        <v>152</v>
      </c>
      <c r="D21" s="269" t="s">
        <v>153</v>
      </c>
      <c r="E21" s="212"/>
      <c r="F21" s="212"/>
      <c r="G21" s="212"/>
      <c r="H21" s="212"/>
      <c r="I21" s="277">
        <f>SUM(E21:H21)</f>
        <v>0</v>
      </c>
      <c r="J21" s="111"/>
      <c r="K21" s="242"/>
    </row>
    <row r="22" spans="1:11" ht="36.75" thickBot="1">
      <c r="A22" s="239"/>
      <c r="B22" s="1553"/>
      <c r="C22" s="276" t="s">
        <v>154</v>
      </c>
      <c r="D22" s="269" t="s">
        <v>155</v>
      </c>
      <c r="E22" s="212"/>
      <c r="F22" s="212"/>
      <c r="G22" s="212"/>
      <c r="H22" s="212"/>
      <c r="I22" s="277">
        <f>SUM(E22:H22)</f>
        <v>0</v>
      </c>
      <c r="J22" s="111"/>
      <c r="K22" s="242"/>
    </row>
    <row r="23" spans="1:11" ht="36.75" thickBot="1">
      <c r="A23" s="239"/>
      <c r="B23" s="1554"/>
      <c r="C23" s="276" t="s">
        <v>156</v>
      </c>
      <c r="D23" s="269" t="s">
        <v>157</v>
      </c>
      <c r="E23" s="193" t="str">
        <f>IFERROR(E22/E21,"N.A.")</f>
        <v>N.A.</v>
      </c>
      <c r="F23" s="193" t="str">
        <f>IFERROR(F22/F21,"N.A.")</f>
        <v>N.A.</v>
      </c>
      <c r="G23" s="193" t="str">
        <f>IFERROR(G22/G21,"N.A.")</f>
        <v>N.A.</v>
      </c>
      <c r="H23" s="193" t="str">
        <f>IFERROR(H22/H21,"N.A.")</f>
        <v>N.A.</v>
      </c>
      <c r="I23" s="193" t="str">
        <f>IFERROR(I22/I21,"N.A.")</f>
        <v>N.A.</v>
      </c>
      <c r="J23" s="112"/>
      <c r="K23" s="242"/>
    </row>
    <row r="24" spans="1:11" ht="15.75" thickBot="1">
      <c r="A24" s="239"/>
      <c r="B24" s="279" t="s">
        <v>34</v>
      </c>
      <c r="C24" s="280"/>
      <c r="D24" s="1555" t="s">
        <v>158</v>
      </c>
      <c r="E24" s="1556"/>
      <c r="F24" s="1556"/>
      <c r="G24" s="1556"/>
      <c r="H24" s="1556"/>
      <c r="I24" s="1556"/>
      <c r="J24" s="1557"/>
      <c r="K24" s="242"/>
    </row>
    <row r="25" spans="1:11" ht="24.75" thickBot="1">
      <c r="A25" s="239"/>
      <c r="B25" s="279" t="s">
        <v>36</v>
      </c>
      <c r="C25" s="280"/>
      <c r="D25" s="1555" t="s">
        <v>159</v>
      </c>
      <c r="E25" s="1556"/>
      <c r="F25" s="1556"/>
      <c r="G25" s="1556"/>
      <c r="H25" s="1556"/>
      <c r="I25" s="1556"/>
      <c r="J25" s="1557"/>
      <c r="K25" s="242"/>
    </row>
    <row r="26" spans="1:11" ht="15.75" thickBot="1">
      <c r="A26" s="239"/>
      <c r="B26" s="243"/>
      <c r="C26" s="244"/>
      <c r="D26" s="242"/>
      <c r="E26" s="242"/>
      <c r="F26" s="242"/>
      <c r="G26" s="242"/>
      <c r="H26" s="242"/>
      <c r="I26" s="242"/>
      <c r="J26" s="242"/>
      <c r="K26" s="242"/>
    </row>
    <row r="27" spans="1:11" ht="24" customHeight="1" thickBot="1">
      <c r="A27" s="239"/>
      <c r="B27" s="1561" t="s">
        <v>38</v>
      </c>
      <c r="C27" s="1562"/>
      <c r="D27" s="1562"/>
      <c r="E27" s="1563"/>
      <c r="F27" s="242"/>
      <c r="G27" s="242"/>
      <c r="H27" s="242"/>
      <c r="I27" s="242"/>
      <c r="J27" s="242"/>
      <c r="K27" s="242"/>
    </row>
    <row r="28" spans="1:11" ht="15.75" thickBot="1">
      <c r="A28" s="239"/>
      <c r="B28" s="1552">
        <v>1</v>
      </c>
      <c r="C28" s="266"/>
      <c r="D28" s="283" t="s">
        <v>39</v>
      </c>
      <c r="E28" s="30"/>
      <c r="F28" s="242"/>
      <c r="G28" s="242"/>
      <c r="H28" s="242"/>
      <c r="I28" s="242"/>
      <c r="J28" s="242"/>
      <c r="K28" s="242"/>
    </row>
    <row r="29" spans="1:11" ht="15.75" thickBot="1">
      <c r="A29" s="239"/>
      <c r="B29" s="1553"/>
      <c r="C29" s="266"/>
      <c r="D29" s="269" t="s">
        <v>40</v>
      </c>
      <c r="E29" s="30"/>
      <c r="F29" s="242"/>
      <c r="G29" s="242"/>
      <c r="H29" s="242"/>
      <c r="I29" s="242"/>
      <c r="J29" s="242"/>
      <c r="K29" s="242"/>
    </row>
    <row r="30" spans="1:11" ht="15.75" thickBot="1">
      <c r="A30" s="239"/>
      <c r="B30" s="1553"/>
      <c r="C30" s="266"/>
      <c r="D30" s="269" t="s">
        <v>41</v>
      </c>
      <c r="E30" s="30"/>
      <c r="F30" s="242"/>
      <c r="G30" s="242"/>
      <c r="H30" s="242"/>
      <c r="I30" s="242"/>
      <c r="J30" s="242"/>
      <c r="K30" s="242"/>
    </row>
    <row r="31" spans="1:11" ht="15.75" thickBot="1">
      <c r="A31" s="239"/>
      <c r="B31" s="1553"/>
      <c r="C31" s="266"/>
      <c r="D31" s="269" t="s">
        <v>42</v>
      </c>
      <c r="E31" s="30"/>
      <c r="F31" s="242"/>
      <c r="G31" s="242"/>
      <c r="H31" s="242"/>
      <c r="I31" s="242"/>
      <c r="J31" s="242"/>
      <c r="K31" s="242"/>
    </row>
    <row r="32" spans="1:11" ht="15.75" thickBot="1">
      <c r="A32" s="239"/>
      <c r="B32" s="1553"/>
      <c r="C32" s="266"/>
      <c r="D32" s="269" t="s">
        <v>43</v>
      </c>
      <c r="E32" s="30"/>
      <c r="F32" s="242"/>
      <c r="G32" s="242"/>
      <c r="H32" s="242"/>
      <c r="I32" s="242"/>
      <c r="J32" s="242"/>
      <c r="K32" s="242"/>
    </row>
    <row r="33" spans="1:11" ht="15.75" thickBot="1">
      <c r="A33" s="239"/>
      <c r="B33" s="1553"/>
      <c r="C33" s="266"/>
      <c r="D33" s="269" t="s">
        <v>44</v>
      </c>
      <c r="E33" s="30"/>
      <c r="F33" s="242"/>
      <c r="G33" s="242"/>
      <c r="H33" s="242"/>
      <c r="I33" s="242"/>
      <c r="J33" s="242"/>
      <c r="K33" s="242"/>
    </row>
    <row r="34" spans="1:11" ht="15.75" thickBot="1">
      <c r="A34" s="239"/>
      <c r="B34" s="1554"/>
      <c r="C34" s="276"/>
      <c r="D34" s="269" t="s">
        <v>45</v>
      </c>
      <c r="E34" s="30"/>
      <c r="F34" s="242"/>
      <c r="G34" s="242"/>
      <c r="H34" s="242"/>
      <c r="I34" s="242"/>
      <c r="J34" s="242"/>
      <c r="K34" s="242"/>
    </row>
    <row r="35" spans="1:11" ht="15.75" thickBot="1">
      <c r="A35" s="239"/>
      <c r="B35" s="243"/>
      <c r="C35" s="244"/>
      <c r="D35" s="242"/>
      <c r="E35" s="242"/>
      <c r="F35" s="242"/>
      <c r="G35" s="242"/>
      <c r="H35" s="242"/>
      <c r="I35" s="242"/>
      <c r="J35" s="242"/>
      <c r="K35" s="242"/>
    </row>
    <row r="36" spans="1:11" ht="15.75" thickBot="1">
      <c r="A36" s="239"/>
      <c r="B36" s="1561" t="s">
        <v>46</v>
      </c>
      <c r="C36" s="1562"/>
      <c r="D36" s="1562"/>
      <c r="E36" s="1563"/>
      <c r="F36" s="242"/>
      <c r="G36" s="242"/>
      <c r="H36" s="242"/>
      <c r="I36" s="242"/>
      <c r="J36" s="242"/>
      <c r="K36" s="242"/>
    </row>
    <row r="37" spans="1:11" ht="15.75" thickBot="1">
      <c r="A37" s="239"/>
      <c r="B37" s="1552">
        <v>1</v>
      </c>
      <c r="C37" s="266"/>
      <c r="D37" s="283" t="s">
        <v>39</v>
      </c>
      <c r="E37" s="296" t="s">
        <v>47</v>
      </c>
      <c r="F37" s="242"/>
      <c r="G37" s="242"/>
      <c r="H37" s="242"/>
      <c r="I37" s="242"/>
      <c r="J37" s="242"/>
      <c r="K37" s="242"/>
    </row>
    <row r="38" spans="1:11" ht="15.75" thickBot="1">
      <c r="A38" s="239"/>
      <c r="B38" s="1553"/>
      <c r="C38" s="266"/>
      <c r="D38" s="269" t="s">
        <v>40</v>
      </c>
      <c r="E38" s="296" t="s">
        <v>160</v>
      </c>
      <c r="F38" s="242"/>
      <c r="G38" s="242"/>
      <c r="H38" s="242"/>
      <c r="I38" s="242"/>
      <c r="J38" s="242"/>
      <c r="K38" s="242"/>
    </row>
    <row r="39" spans="1:11" ht="15.75" thickBot="1">
      <c r="A39" s="239"/>
      <c r="B39" s="1553"/>
      <c r="C39" s="266"/>
      <c r="D39" s="269" t="s">
        <v>41</v>
      </c>
      <c r="E39" s="297"/>
      <c r="F39" s="242"/>
      <c r="G39" s="242"/>
      <c r="H39" s="242"/>
      <c r="I39" s="242"/>
      <c r="J39" s="242"/>
      <c r="K39" s="242"/>
    </row>
    <row r="40" spans="1:11" ht="15.75" thickBot="1">
      <c r="A40" s="239"/>
      <c r="B40" s="1553"/>
      <c r="C40" s="266"/>
      <c r="D40" s="269" t="s">
        <v>42</v>
      </c>
      <c r="E40" s="297"/>
      <c r="F40" s="242"/>
      <c r="G40" s="242"/>
      <c r="H40" s="242"/>
      <c r="I40" s="242"/>
      <c r="J40" s="242"/>
      <c r="K40" s="242"/>
    </row>
    <row r="41" spans="1:11" ht="15.75" thickBot="1">
      <c r="A41" s="239"/>
      <c r="B41" s="1553"/>
      <c r="C41" s="266"/>
      <c r="D41" s="269" t="s">
        <v>43</v>
      </c>
      <c r="E41" s="297"/>
      <c r="F41" s="242"/>
      <c r="G41" s="242"/>
      <c r="H41" s="242"/>
      <c r="I41" s="242"/>
      <c r="J41" s="242"/>
      <c r="K41" s="242"/>
    </row>
    <row r="42" spans="1:11" ht="15.75" thickBot="1">
      <c r="A42" s="239"/>
      <c r="B42" s="1553"/>
      <c r="C42" s="266"/>
      <c r="D42" s="269" t="s">
        <v>44</v>
      </c>
      <c r="E42" s="297"/>
      <c r="F42" s="242"/>
      <c r="G42" s="242"/>
      <c r="H42" s="242"/>
      <c r="I42" s="242"/>
      <c r="J42" s="242"/>
      <c r="K42" s="242"/>
    </row>
    <row r="43" spans="1:11" ht="15.75" thickBot="1">
      <c r="A43" s="239"/>
      <c r="B43" s="1554"/>
      <c r="C43" s="276"/>
      <c r="D43" s="269" t="s">
        <v>45</v>
      </c>
      <c r="E43" s="297"/>
      <c r="F43" s="242"/>
      <c r="G43" s="242"/>
      <c r="H43" s="242"/>
      <c r="I43" s="242"/>
      <c r="J43" s="242"/>
      <c r="K43" s="242"/>
    </row>
    <row r="44" spans="1:11" ht="15.75" thickBot="1">
      <c r="A44" s="239"/>
      <c r="B44" s="243"/>
      <c r="C44" s="244"/>
      <c r="D44" s="242"/>
      <c r="E44" s="242"/>
      <c r="F44" s="242"/>
      <c r="G44" s="242"/>
      <c r="H44" s="242"/>
      <c r="I44" s="242"/>
      <c r="J44" s="242"/>
      <c r="K44" s="242"/>
    </row>
    <row r="45" spans="1:11" ht="15" customHeight="1" thickBot="1">
      <c r="A45" s="239"/>
      <c r="B45" s="285" t="s">
        <v>49</v>
      </c>
      <c r="C45" s="286"/>
      <c r="D45" s="286"/>
      <c r="E45" s="286"/>
      <c r="F45" s="287"/>
      <c r="G45" s="242"/>
      <c r="H45" s="242"/>
      <c r="I45" s="242"/>
      <c r="J45" s="242"/>
      <c r="K45" s="242"/>
    </row>
    <row r="46" spans="1:11" ht="15.75" thickBot="1">
      <c r="A46" s="239"/>
      <c r="B46" s="279" t="s">
        <v>50</v>
      </c>
      <c r="C46" s="288" t="s">
        <v>51</v>
      </c>
      <c r="D46" s="288" t="s">
        <v>52</v>
      </c>
      <c r="E46" s="288" t="s">
        <v>53</v>
      </c>
      <c r="F46" s="242"/>
      <c r="G46" s="242"/>
      <c r="H46" s="242"/>
      <c r="I46" s="242"/>
      <c r="J46" s="242"/>
      <c r="K46" s="239"/>
    </row>
    <row r="47" spans="1:11" ht="72.75" thickBot="1">
      <c r="A47" s="239"/>
      <c r="B47" s="289">
        <v>42401</v>
      </c>
      <c r="C47" s="288">
        <v>0.01</v>
      </c>
      <c r="D47" s="290" t="s">
        <v>161</v>
      </c>
      <c r="E47" s="288"/>
      <c r="F47" s="242"/>
      <c r="G47" s="242"/>
      <c r="H47" s="242"/>
      <c r="I47" s="242"/>
      <c r="J47" s="242"/>
      <c r="K47" s="239"/>
    </row>
    <row r="48" spans="1:11" ht="15.75" thickBot="1">
      <c r="A48" s="239"/>
      <c r="B48" s="243"/>
      <c r="C48" s="244"/>
      <c r="D48" s="242"/>
      <c r="E48" s="242"/>
      <c r="F48" s="242"/>
      <c r="G48" s="242"/>
      <c r="H48" s="242"/>
      <c r="I48" s="242"/>
      <c r="J48" s="242"/>
      <c r="K48" s="242"/>
    </row>
    <row r="49" spans="1:11">
      <c r="A49" s="239"/>
      <c r="B49" s="291" t="s">
        <v>55</v>
      </c>
      <c r="C49" s="292"/>
      <c r="D49" s="242"/>
      <c r="E49" s="242"/>
      <c r="F49" s="242"/>
      <c r="G49" s="242"/>
      <c r="H49" s="242"/>
      <c r="I49" s="242"/>
      <c r="J49" s="242"/>
      <c r="K49" s="242"/>
    </row>
    <row r="50" spans="1:11">
      <c r="A50" s="239"/>
      <c r="B50" s="1578"/>
      <c r="C50" s="1579"/>
      <c r="D50" s="1579"/>
      <c r="E50" s="1579"/>
      <c r="F50" s="1579"/>
      <c r="G50" s="1579"/>
      <c r="H50" s="1579"/>
      <c r="I50" s="1579"/>
      <c r="J50" s="1580"/>
      <c r="K50" s="242"/>
    </row>
    <row r="51" spans="1:11">
      <c r="A51" s="239"/>
      <c r="B51" s="242"/>
      <c r="C51" s="259"/>
      <c r="D51" s="242"/>
      <c r="E51" s="242"/>
      <c r="F51" s="242"/>
      <c r="G51" s="242"/>
      <c r="H51" s="242"/>
      <c r="I51" s="242"/>
      <c r="J51" s="242"/>
      <c r="K51" s="242"/>
    </row>
    <row r="52" spans="1:11" ht="15.75" thickBot="1">
      <c r="A52" s="239"/>
      <c r="B52" s="242"/>
      <c r="C52" s="259"/>
      <c r="D52" s="242"/>
      <c r="E52" s="242"/>
      <c r="F52" s="242"/>
      <c r="G52" s="242"/>
      <c r="H52" s="242"/>
      <c r="I52" s="242"/>
      <c r="J52" s="242"/>
      <c r="K52" s="242"/>
    </row>
    <row r="53" spans="1:11" ht="15.75" thickBot="1">
      <c r="A53" s="239"/>
      <c r="B53" s="1561" t="s">
        <v>56</v>
      </c>
      <c r="C53" s="1562"/>
      <c r="D53" s="1563"/>
      <c r="E53" s="242"/>
      <c r="F53" s="242"/>
      <c r="G53" s="242"/>
      <c r="H53" s="242"/>
      <c r="I53" s="242"/>
      <c r="J53" s="242"/>
      <c r="K53" s="242"/>
    </row>
    <row r="54" spans="1:11" ht="15.75" thickBot="1">
      <c r="A54" s="239"/>
      <c r="B54" s="243"/>
      <c r="C54" s="244"/>
      <c r="D54" s="242"/>
      <c r="E54" s="242"/>
      <c r="F54" s="242"/>
      <c r="G54" s="242"/>
      <c r="H54" s="242"/>
      <c r="I54" s="242"/>
      <c r="J54" s="242"/>
      <c r="K54" s="242"/>
    </row>
    <row r="55" spans="1:11" ht="24" customHeight="1" thickBot="1">
      <c r="A55" s="239"/>
      <c r="B55" s="293" t="s">
        <v>57</v>
      </c>
      <c r="C55" s="294"/>
      <c r="D55" s="1555" t="s">
        <v>132</v>
      </c>
      <c r="E55" s="1556"/>
      <c r="F55" s="1556"/>
      <c r="G55" s="1556"/>
      <c r="H55" s="1556"/>
      <c r="I55" s="1556"/>
      <c r="J55" s="1557"/>
      <c r="K55" s="242"/>
    </row>
    <row r="56" spans="1:11">
      <c r="A56" s="239"/>
      <c r="B56" s="1552" t="s">
        <v>59</v>
      </c>
      <c r="C56" s="262"/>
      <c r="D56" s="1540" t="s">
        <v>60</v>
      </c>
      <c r="E56" s="1541"/>
      <c r="F56" s="1541"/>
      <c r="G56" s="1541"/>
      <c r="H56" s="1541"/>
      <c r="I56" s="1541"/>
      <c r="J56" s="1542"/>
      <c r="K56" s="242"/>
    </row>
    <row r="57" spans="1:11" ht="24" customHeight="1">
      <c r="A57" s="239"/>
      <c r="B57" s="1553"/>
      <c r="C57" s="270"/>
      <c r="D57" s="1534" t="s">
        <v>133</v>
      </c>
      <c r="E57" s="1577"/>
      <c r="F57" s="1577"/>
      <c r="G57" s="1577"/>
      <c r="H57" s="1577"/>
      <c r="I57" s="1577"/>
      <c r="J57" s="1536"/>
      <c r="K57" s="242"/>
    </row>
    <row r="58" spans="1:11">
      <c r="A58" s="239"/>
      <c r="B58" s="1553"/>
      <c r="C58" s="270"/>
      <c r="D58" s="1546" t="s">
        <v>134</v>
      </c>
      <c r="E58" s="1581"/>
      <c r="F58" s="1581"/>
      <c r="G58" s="1581"/>
      <c r="H58" s="1581"/>
      <c r="I58" s="1581"/>
      <c r="J58" s="1548"/>
      <c r="K58" s="242"/>
    </row>
    <row r="59" spans="1:11">
      <c r="A59" s="239"/>
      <c r="B59" s="1553"/>
      <c r="C59" s="270"/>
      <c r="D59" s="1534" t="s">
        <v>135</v>
      </c>
      <c r="E59" s="1577"/>
      <c r="F59" s="1577"/>
      <c r="G59" s="1577"/>
      <c r="H59" s="1577"/>
      <c r="I59" s="1577"/>
      <c r="J59" s="1536"/>
      <c r="K59" s="242"/>
    </row>
    <row r="60" spans="1:11">
      <c r="A60" s="239"/>
      <c r="B60" s="1553"/>
      <c r="C60" s="270"/>
      <c r="D60" s="1534" t="s">
        <v>136</v>
      </c>
      <c r="E60" s="1577"/>
      <c r="F60" s="1577"/>
      <c r="G60" s="1577"/>
      <c r="H60" s="1577"/>
      <c r="I60" s="1577"/>
      <c r="J60" s="1536"/>
      <c r="K60" s="242"/>
    </row>
    <row r="61" spans="1:11">
      <c r="A61" s="239"/>
      <c r="B61" s="1553"/>
      <c r="C61" s="270"/>
      <c r="D61" s="1534" t="s">
        <v>137</v>
      </c>
      <c r="E61" s="1577"/>
      <c r="F61" s="1577"/>
      <c r="G61" s="1577"/>
      <c r="H61" s="1577"/>
      <c r="I61" s="1577"/>
      <c r="J61" s="1536"/>
      <c r="K61" s="242"/>
    </row>
    <row r="62" spans="1:11" ht="24" customHeight="1">
      <c r="A62" s="239"/>
      <c r="B62" s="1553"/>
      <c r="C62" s="270"/>
      <c r="D62" s="1534" t="s">
        <v>138</v>
      </c>
      <c r="E62" s="1577"/>
      <c r="F62" s="1577"/>
      <c r="G62" s="1577"/>
      <c r="H62" s="1577"/>
      <c r="I62" s="1577"/>
      <c r="J62" s="1536"/>
      <c r="K62" s="242"/>
    </row>
    <row r="63" spans="1:11" ht="24" customHeight="1">
      <c r="A63" s="239"/>
      <c r="B63" s="1553"/>
      <c r="C63" s="270"/>
      <c r="D63" s="1534" t="s">
        <v>139</v>
      </c>
      <c r="E63" s="1577"/>
      <c r="F63" s="1577"/>
      <c r="G63" s="1577"/>
      <c r="H63" s="1577"/>
      <c r="I63" s="1577"/>
      <c r="J63" s="1536"/>
      <c r="K63" s="242"/>
    </row>
    <row r="64" spans="1:11">
      <c r="A64" s="239"/>
      <c r="B64" s="1553"/>
      <c r="C64" s="270"/>
      <c r="D64" s="1534" t="s">
        <v>140</v>
      </c>
      <c r="E64" s="1577"/>
      <c r="F64" s="1577"/>
      <c r="G64" s="1577"/>
      <c r="H64" s="1577"/>
      <c r="I64" s="1577"/>
      <c r="J64" s="1536"/>
      <c r="K64" s="242"/>
    </row>
    <row r="65" spans="1:11">
      <c r="A65" s="239"/>
      <c r="B65" s="1553"/>
      <c r="C65" s="270"/>
      <c r="D65" s="1546" t="s">
        <v>141</v>
      </c>
      <c r="E65" s="1581"/>
      <c r="F65" s="1581"/>
      <c r="G65" s="1581"/>
      <c r="H65" s="1581"/>
      <c r="I65" s="1581"/>
      <c r="J65" s="1548"/>
      <c r="K65" s="242"/>
    </row>
    <row r="66" spans="1:11" ht="15.75" thickBot="1">
      <c r="A66" s="239"/>
      <c r="B66" s="1554"/>
      <c r="C66" s="280"/>
      <c r="D66" s="1558" t="s">
        <v>142</v>
      </c>
      <c r="E66" s="1559"/>
      <c r="F66" s="1559"/>
      <c r="G66" s="1559"/>
      <c r="H66" s="1559"/>
      <c r="I66" s="1559"/>
      <c r="J66" s="1560"/>
      <c r="K66" s="242"/>
    </row>
    <row r="67" spans="1:11" ht="24.75" thickBot="1">
      <c r="A67" s="239"/>
      <c r="B67" s="279" t="s">
        <v>72</v>
      </c>
      <c r="C67" s="280"/>
      <c r="D67" s="1555"/>
      <c r="E67" s="1556"/>
      <c r="F67" s="1556"/>
      <c r="G67" s="1556"/>
      <c r="H67" s="1556"/>
      <c r="I67" s="1556"/>
      <c r="J67" s="1557"/>
      <c r="K67" s="242"/>
    </row>
    <row r="68" spans="1:11" ht="24.75" thickBot="1">
      <c r="A68" s="239"/>
      <c r="B68" s="279" t="s">
        <v>73</v>
      </c>
      <c r="C68" s="280"/>
      <c r="D68" s="1555" t="s">
        <v>143</v>
      </c>
      <c r="E68" s="1556"/>
      <c r="F68" s="1556"/>
      <c r="G68" s="1556"/>
      <c r="H68" s="1556"/>
      <c r="I68" s="1556"/>
      <c r="J68" s="1557"/>
      <c r="K68" s="242"/>
    </row>
    <row r="69" spans="1:11">
      <c r="A69" s="239"/>
      <c r="B69" s="1552" t="s">
        <v>90</v>
      </c>
      <c r="C69" s="262"/>
      <c r="D69" s="1543"/>
      <c r="E69" s="1544"/>
      <c r="F69" s="1544"/>
      <c r="G69" s="1544"/>
      <c r="H69" s="1544"/>
      <c r="I69" s="1544"/>
      <c r="J69" s="1545"/>
      <c r="K69" s="242"/>
    </row>
    <row r="70" spans="1:11">
      <c r="A70" s="239"/>
      <c r="B70" s="1553"/>
      <c r="C70" s="270"/>
      <c r="D70" s="1531"/>
      <c r="E70" s="1576"/>
      <c r="F70" s="1576"/>
      <c r="G70" s="1576"/>
      <c r="H70" s="1576"/>
      <c r="I70" s="1576"/>
      <c r="J70" s="1533"/>
      <c r="K70" s="242"/>
    </row>
    <row r="71" spans="1:11">
      <c r="A71" s="239"/>
      <c r="B71" s="1553"/>
      <c r="C71" s="270"/>
      <c r="D71" s="1534" t="s">
        <v>91</v>
      </c>
      <c r="E71" s="1577"/>
      <c r="F71" s="1577"/>
      <c r="G71" s="1577"/>
      <c r="H71" s="1577"/>
      <c r="I71" s="1577"/>
      <c r="J71" s="1536"/>
      <c r="K71" s="242"/>
    </row>
    <row r="72" spans="1:11" ht="26.45" customHeight="1">
      <c r="A72" s="239"/>
      <c r="B72" s="1553"/>
      <c r="C72" s="270"/>
      <c r="D72" s="1534" t="s">
        <v>144</v>
      </c>
      <c r="E72" s="1577"/>
      <c r="F72" s="1577"/>
      <c r="G72" s="1577"/>
      <c r="H72" s="1577"/>
      <c r="I72" s="1577"/>
      <c r="J72" s="1536"/>
      <c r="K72" s="242"/>
    </row>
    <row r="73" spans="1:11" ht="14.45" customHeight="1">
      <c r="A73" s="239"/>
      <c r="B73" s="1553"/>
      <c r="C73" s="270"/>
      <c r="D73" s="1534" t="s">
        <v>145</v>
      </c>
      <c r="E73" s="1577"/>
      <c r="F73" s="1577"/>
      <c r="G73" s="1577"/>
      <c r="H73" s="1577"/>
      <c r="I73" s="1577"/>
      <c r="J73" s="1536"/>
      <c r="K73" s="242"/>
    </row>
    <row r="74" spans="1:11" ht="14.45" customHeight="1">
      <c r="A74" s="239"/>
      <c r="B74" s="1553"/>
      <c r="C74" s="270"/>
      <c r="D74" s="1534" t="s">
        <v>146</v>
      </c>
      <c r="E74" s="1577"/>
      <c r="F74" s="1577"/>
      <c r="G74" s="1577"/>
      <c r="H74" s="1577"/>
      <c r="I74" s="1577"/>
      <c r="J74" s="1536"/>
      <c r="K74" s="242"/>
    </row>
    <row r="75" spans="1:11" ht="24" customHeight="1" thickBot="1">
      <c r="A75" s="239"/>
      <c r="B75" s="1554"/>
      <c r="C75" s="280"/>
      <c r="D75" s="1558" t="s">
        <v>147</v>
      </c>
      <c r="E75" s="1559"/>
      <c r="F75" s="1559"/>
      <c r="G75" s="1559"/>
      <c r="H75" s="1559"/>
      <c r="I75" s="1559"/>
      <c r="J75" s="1560"/>
      <c r="K75" s="242"/>
    </row>
    <row r="76" spans="1:11">
      <c r="A76" s="239"/>
      <c r="B76" s="242"/>
      <c r="C76" s="259"/>
      <c r="D76" s="242"/>
      <c r="E76" s="242"/>
      <c r="F76" s="242"/>
      <c r="G76" s="242"/>
      <c r="H76" s="242"/>
      <c r="I76" s="242"/>
      <c r="J76" s="242"/>
      <c r="K76" s="242"/>
    </row>
  </sheetData>
  <mergeCells count="44">
    <mergeCell ref="B10:D10"/>
    <mergeCell ref="F10:S10"/>
    <mergeCell ref="F11:S11"/>
    <mergeCell ref="E12:R12"/>
    <mergeCell ref="E13:R13"/>
    <mergeCell ref="B50:J50"/>
    <mergeCell ref="D68:J68"/>
    <mergeCell ref="B53:D53"/>
    <mergeCell ref="D55:J55"/>
    <mergeCell ref="B56:B66"/>
    <mergeCell ref="D56:J56"/>
    <mergeCell ref="D57:J57"/>
    <mergeCell ref="D58:J58"/>
    <mergeCell ref="D59:J59"/>
    <mergeCell ref="D60:J60"/>
    <mergeCell ref="D61:J61"/>
    <mergeCell ref="D62:J62"/>
    <mergeCell ref="D63:J63"/>
    <mergeCell ref="D64:J64"/>
    <mergeCell ref="D65:J65"/>
    <mergeCell ref="D66:J66"/>
    <mergeCell ref="D67:J67"/>
    <mergeCell ref="B69:B75"/>
    <mergeCell ref="D69:J69"/>
    <mergeCell ref="D70:J70"/>
    <mergeCell ref="D71:J71"/>
    <mergeCell ref="D72:J72"/>
    <mergeCell ref="D73:J73"/>
    <mergeCell ref="D74:J74"/>
    <mergeCell ref="D75:J75"/>
    <mergeCell ref="B28:B34"/>
    <mergeCell ref="B36:E36"/>
    <mergeCell ref="B37:B43"/>
    <mergeCell ref="B15:B23"/>
    <mergeCell ref="D15:J15"/>
    <mergeCell ref="D19:J19"/>
    <mergeCell ref="D24:J24"/>
    <mergeCell ref="D25:J25"/>
    <mergeCell ref="B27:E27"/>
    <mergeCell ref="A1:P1"/>
    <mergeCell ref="A2:P2"/>
    <mergeCell ref="A3:P3"/>
    <mergeCell ref="A4:D4"/>
    <mergeCell ref="A5:P5"/>
  </mergeCells>
  <conditionalFormatting sqref="F10">
    <cfRule type="notContainsBlanks" dxfId="126" priority="4">
      <formula>LEN(TRIM(F10))&gt;0</formula>
    </cfRule>
  </conditionalFormatting>
  <conditionalFormatting sqref="F11:S11">
    <cfRule type="expression" dxfId="125" priority="2">
      <formula>E11="NO SE REPORTA"</formula>
    </cfRule>
    <cfRule type="expression" dxfId="124" priority="3">
      <formula>E10="NO APLICA"</formula>
    </cfRule>
  </conditionalFormatting>
  <conditionalFormatting sqref="E12:R12">
    <cfRule type="expression" dxfId="123"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formula1>0</formula1>
    </dataValidation>
    <dataValidation allowBlank="1" showInputMessage="1" showErrorMessage="1" sqref="I21:I22"/>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showGridLines="0" topLeftCell="A8" zoomScale="98" zoomScaleNormal="98" workbookViewId="0">
      <selection activeCell="E12" sqref="E12:R12"/>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 min="9" max="9" width="13.425781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162</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row>
    <row r="7" spans="1:21" ht="15.75" thickBot="1">
      <c r="A7" s="239"/>
      <c r="B7" s="245"/>
      <c r="C7" s="246"/>
      <c r="D7" s="242"/>
      <c r="E7" s="247"/>
      <c r="F7" s="242" t="s">
        <v>129</v>
      </c>
      <c r="G7" s="242"/>
      <c r="H7" s="242"/>
      <c r="I7" s="242"/>
      <c r="J7" s="242"/>
      <c r="K7" s="242"/>
    </row>
    <row r="8" spans="1:21" ht="15.75" thickBot="1">
      <c r="A8" s="239"/>
      <c r="B8" s="255" t="s">
        <v>1201</v>
      </c>
      <c r="C8" s="256">
        <v>2020</v>
      </c>
      <c r="D8" s="251">
        <f>IF(E10="NO APLICA","NO APLICA",IF(E11="NO SE REPORTA","SIN INFORMACION",+E22))</f>
        <v>0.53846153846153844</v>
      </c>
      <c r="E8" s="258"/>
      <c r="F8" s="242" t="s">
        <v>130</v>
      </c>
      <c r="G8" s="242"/>
      <c r="H8" s="242"/>
      <c r="I8" s="242"/>
      <c r="J8" s="242"/>
      <c r="K8" s="242"/>
    </row>
    <row r="9" spans="1:21">
      <c r="A9" s="239"/>
      <c r="B9" s="486" t="s">
        <v>1202</v>
      </c>
      <c r="C9" s="298"/>
      <c r="D9" s="242"/>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t="s">
        <v>2318</v>
      </c>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98"/>
      <c r="D14" s="242"/>
      <c r="E14" s="242"/>
      <c r="F14" s="242"/>
      <c r="G14" s="242"/>
      <c r="H14" s="242"/>
      <c r="I14" s="242"/>
      <c r="J14" s="242"/>
      <c r="K14" s="242"/>
    </row>
    <row r="15" spans="1:21" ht="15.75" thickBot="1">
      <c r="A15" s="239"/>
      <c r="B15" s="1552" t="s">
        <v>2</v>
      </c>
      <c r="C15" s="262"/>
      <c r="D15" s="1543" t="s">
        <v>3</v>
      </c>
      <c r="E15" s="1544"/>
      <c r="F15" s="1544"/>
      <c r="G15" s="1544"/>
      <c r="H15" s="1544"/>
      <c r="I15" s="1544"/>
      <c r="J15" s="1545"/>
      <c r="K15" s="242"/>
    </row>
    <row r="16" spans="1:21" ht="36.75" thickBot="1">
      <c r="A16" s="239"/>
      <c r="B16" s="1553"/>
      <c r="C16" s="266"/>
      <c r="D16" s="267" t="s">
        <v>176</v>
      </c>
      <c r="E16" s="212">
        <v>13</v>
      </c>
      <c r="F16" s="242"/>
      <c r="G16" s="242"/>
      <c r="H16" s="242"/>
      <c r="I16" s="242"/>
      <c r="J16" s="268"/>
      <c r="K16" s="242"/>
    </row>
    <row r="17" spans="1:11" ht="48.75" thickBot="1">
      <c r="A17" s="239"/>
      <c r="B17" s="1553"/>
      <c r="C17" s="266"/>
      <c r="D17" s="269" t="s">
        <v>177</v>
      </c>
      <c r="E17" s="212"/>
      <c r="F17" s="242"/>
      <c r="G17" s="242"/>
      <c r="H17" s="242"/>
      <c r="I17" s="242"/>
      <c r="J17" s="268"/>
      <c r="K17" s="242"/>
    </row>
    <row r="18" spans="1:11" ht="15.75" thickBot="1">
      <c r="A18" s="239"/>
      <c r="B18" s="1553"/>
      <c r="C18" s="270"/>
      <c r="D18" s="1558"/>
      <c r="E18" s="1559"/>
      <c r="F18" s="1559"/>
      <c r="G18" s="1559"/>
      <c r="H18" s="1559"/>
      <c r="I18" s="1559"/>
      <c r="J18" s="1560"/>
      <c r="K18" s="242"/>
    </row>
    <row r="19" spans="1:11" ht="15.75" thickBot="1">
      <c r="A19" s="239"/>
      <c r="B19" s="1553"/>
      <c r="C19" s="273" t="s">
        <v>19</v>
      </c>
      <c r="D19" s="267" t="s">
        <v>150</v>
      </c>
      <c r="E19" s="274" t="s">
        <v>20</v>
      </c>
      <c r="F19" s="274" t="s">
        <v>21</v>
      </c>
      <c r="G19" s="274" t="s">
        <v>22</v>
      </c>
      <c r="H19" s="274" t="s">
        <v>23</v>
      </c>
      <c r="I19" s="228" t="s">
        <v>55</v>
      </c>
      <c r="J19" s="110"/>
      <c r="K19" s="242"/>
    </row>
    <row r="20" spans="1:11" ht="36.75" thickBot="1">
      <c r="A20" s="239"/>
      <c r="B20" s="1553"/>
      <c r="C20" s="276" t="s">
        <v>152</v>
      </c>
      <c r="D20" s="269" t="s">
        <v>178</v>
      </c>
      <c r="E20" s="212">
        <v>13</v>
      </c>
      <c r="F20" s="212"/>
      <c r="G20" s="212"/>
      <c r="H20" s="212"/>
      <c r="I20" s="30"/>
      <c r="J20" s="111"/>
      <c r="K20" s="242"/>
    </row>
    <row r="21" spans="1:11" ht="36.75" thickBot="1">
      <c r="A21" s="239"/>
      <c r="B21" s="1553"/>
      <c r="C21" s="276" t="s">
        <v>154</v>
      </c>
      <c r="D21" s="269" t="s">
        <v>179</v>
      </c>
      <c r="E21" s="212">
        <v>7</v>
      </c>
      <c r="F21" s="212"/>
      <c r="G21" s="212"/>
      <c r="H21" s="212"/>
      <c r="I21" s="30"/>
      <c r="J21" s="111"/>
      <c r="K21" s="242"/>
    </row>
    <row r="22" spans="1:11" ht="36.75" thickBot="1">
      <c r="A22" s="239"/>
      <c r="B22" s="1554"/>
      <c r="C22" s="276" t="s">
        <v>156</v>
      </c>
      <c r="D22" s="269" t="s">
        <v>180</v>
      </c>
      <c r="E22" s="193">
        <f>IFERROR(E21/E20,"N.A.")</f>
        <v>0.53846153846153844</v>
      </c>
      <c r="F22" s="193" t="str">
        <f>IFERROR(F21/F20,"N.A.")</f>
        <v>N.A.</v>
      </c>
      <c r="G22" s="193" t="str">
        <f>IFERROR(G21/G20,"N.A.")</f>
        <v>N.A.</v>
      </c>
      <c r="H22" s="193" t="str">
        <f>IFERROR(H21/H20,"N.A.")</f>
        <v>N.A.</v>
      </c>
      <c r="I22" s="484"/>
      <c r="J22" s="112"/>
      <c r="K22" s="242"/>
    </row>
    <row r="23" spans="1:11" ht="24" customHeight="1" thickBot="1">
      <c r="A23" s="239"/>
      <c r="B23" s="279" t="s">
        <v>34</v>
      </c>
      <c r="C23" s="280"/>
      <c r="D23" s="1555" t="s">
        <v>181</v>
      </c>
      <c r="E23" s="1556"/>
      <c r="F23" s="1556"/>
      <c r="G23" s="1556"/>
      <c r="H23" s="1556"/>
      <c r="I23" s="1556"/>
      <c r="J23" s="1557"/>
      <c r="K23" s="242"/>
    </row>
    <row r="24" spans="1:11" ht="24.75" thickBot="1">
      <c r="A24" s="239"/>
      <c r="B24" s="279" t="s">
        <v>36</v>
      </c>
      <c r="C24" s="280"/>
      <c r="D24" s="1555" t="s">
        <v>159</v>
      </c>
      <c r="E24" s="1556"/>
      <c r="F24" s="1556"/>
      <c r="G24" s="1556"/>
      <c r="H24" s="1556"/>
      <c r="I24" s="1556"/>
      <c r="J24" s="1557"/>
      <c r="K24" s="242"/>
    </row>
    <row r="25" spans="1:11" ht="15.75" thickBot="1">
      <c r="A25" s="239"/>
      <c r="B25" s="243"/>
      <c r="C25" s="244"/>
      <c r="D25" s="242"/>
      <c r="E25" s="242"/>
      <c r="F25" s="242"/>
      <c r="G25" s="242"/>
      <c r="H25" s="242"/>
      <c r="I25" s="242"/>
      <c r="J25" s="242"/>
      <c r="K25" s="242"/>
    </row>
    <row r="26" spans="1:11" ht="24" customHeight="1" thickBot="1">
      <c r="A26" s="239"/>
      <c r="B26" s="1561" t="s">
        <v>38</v>
      </c>
      <c r="C26" s="1562"/>
      <c r="D26" s="1562"/>
      <c r="E26" s="1563"/>
      <c r="F26" s="242"/>
      <c r="G26" s="242"/>
      <c r="H26" s="242"/>
      <c r="I26" s="242"/>
      <c r="J26" s="242"/>
      <c r="K26" s="242"/>
    </row>
    <row r="27" spans="1:11" ht="15.75" thickBot="1">
      <c r="A27" s="239"/>
      <c r="B27" s="1552">
        <v>1</v>
      </c>
      <c r="C27" s="266"/>
      <c r="D27" s="283" t="s">
        <v>39</v>
      </c>
      <c r="E27" s="30"/>
      <c r="F27" s="242"/>
      <c r="G27" s="242"/>
      <c r="H27" s="242"/>
      <c r="I27" s="242"/>
      <c r="J27" s="242"/>
      <c r="K27" s="242"/>
    </row>
    <row r="28" spans="1:11" ht="15.75" thickBot="1">
      <c r="A28" s="239"/>
      <c r="B28" s="1553"/>
      <c r="C28" s="266"/>
      <c r="D28" s="269" t="s">
        <v>40</v>
      </c>
      <c r="E28" s="30"/>
      <c r="F28" s="242"/>
      <c r="G28" s="242"/>
      <c r="H28" s="242"/>
      <c r="I28" s="242"/>
      <c r="J28" s="242"/>
      <c r="K28" s="242"/>
    </row>
    <row r="29" spans="1:11" ht="15.75" thickBot="1">
      <c r="A29" s="239"/>
      <c r="B29" s="1553"/>
      <c r="C29" s="266"/>
      <c r="D29" s="269" t="s">
        <v>41</v>
      </c>
      <c r="E29" s="30"/>
      <c r="F29" s="242"/>
      <c r="G29" s="242"/>
      <c r="H29" s="242"/>
      <c r="I29" s="242"/>
      <c r="J29" s="242"/>
      <c r="K29" s="242"/>
    </row>
    <row r="30" spans="1:11" ht="15.75" thickBot="1">
      <c r="A30" s="239"/>
      <c r="B30" s="1553"/>
      <c r="C30" s="266"/>
      <c r="D30" s="269" t="s">
        <v>42</v>
      </c>
      <c r="E30" s="30"/>
      <c r="F30" s="242"/>
      <c r="G30" s="242"/>
      <c r="H30" s="242"/>
      <c r="I30" s="242"/>
      <c r="J30" s="242"/>
      <c r="K30" s="242"/>
    </row>
    <row r="31" spans="1:11" ht="15.75" thickBot="1">
      <c r="A31" s="239"/>
      <c r="B31" s="1553"/>
      <c r="C31" s="266"/>
      <c r="D31" s="269" t="s">
        <v>43</v>
      </c>
      <c r="E31" s="30"/>
      <c r="F31" s="242"/>
      <c r="G31" s="242"/>
      <c r="H31" s="242"/>
      <c r="I31" s="242"/>
      <c r="J31" s="242"/>
      <c r="K31" s="242"/>
    </row>
    <row r="32" spans="1:11" ht="15.75" thickBot="1">
      <c r="A32" s="239"/>
      <c r="B32" s="1553"/>
      <c r="C32" s="266"/>
      <c r="D32" s="269" t="s">
        <v>44</v>
      </c>
      <c r="E32" s="30"/>
      <c r="F32" s="242"/>
      <c r="G32" s="242"/>
      <c r="H32" s="242"/>
      <c r="I32" s="242"/>
      <c r="J32" s="242"/>
      <c r="K32" s="242"/>
    </row>
    <row r="33" spans="1:11" ht="15.75" thickBot="1">
      <c r="A33" s="239"/>
      <c r="B33" s="1554"/>
      <c r="C33" s="276"/>
      <c r="D33" s="269" t="s">
        <v>45</v>
      </c>
      <c r="E33" s="30"/>
      <c r="F33" s="242"/>
      <c r="G33" s="242"/>
      <c r="H33" s="242"/>
      <c r="I33" s="242"/>
      <c r="J33" s="242"/>
      <c r="K33" s="242"/>
    </row>
    <row r="34" spans="1:11" ht="15.75" thickBot="1">
      <c r="A34" s="239"/>
      <c r="B34" s="243"/>
      <c r="C34" s="244"/>
      <c r="D34" s="242"/>
      <c r="E34" s="242"/>
      <c r="F34" s="242"/>
      <c r="G34" s="242"/>
      <c r="H34" s="242"/>
      <c r="I34" s="242"/>
      <c r="J34" s="242"/>
      <c r="K34" s="242"/>
    </row>
    <row r="35" spans="1:11" ht="15.75" thickBot="1">
      <c r="A35" s="239"/>
      <c r="B35" s="1561" t="s">
        <v>46</v>
      </c>
      <c r="C35" s="1562"/>
      <c r="D35" s="1562"/>
      <c r="E35" s="1563"/>
      <c r="F35" s="242"/>
      <c r="G35" s="242"/>
      <c r="H35" s="242"/>
      <c r="I35" s="242"/>
      <c r="J35" s="242"/>
      <c r="K35" s="242"/>
    </row>
    <row r="36" spans="1:11" ht="15.75" thickBot="1">
      <c r="A36" s="239"/>
      <c r="B36" s="1552">
        <v>1</v>
      </c>
      <c r="C36" s="266"/>
      <c r="D36" s="283" t="s">
        <v>39</v>
      </c>
      <c r="E36" s="296" t="s">
        <v>47</v>
      </c>
      <c r="F36" s="242"/>
      <c r="G36" s="242"/>
      <c r="H36" s="242"/>
      <c r="I36" s="242"/>
      <c r="J36" s="242"/>
      <c r="K36" s="242"/>
    </row>
    <row r="37" spans="1:11" ht="15.75" thickBot="1">
      <c r="A37" s="239"/>
      <c r="B37" s="1553"/>
      <c r="C37" s="266"/>
      <c r="D37" s="269" t="s">
        <v>40</v>
      </c>
      <c r="E37" s="296" t="s">
        <v>160</v>
      </c>
      <c r="F37" s="242"/>
      <c r="G37" s="242"/>
      <c r="H37" s="242"/>
      <c r="I37" s="242"/>
      <c r="J37" s="242"/>
      <c r="K37" s="242"/>
    </row>
    <row r="38" spans="1:11" ht="15.75" thickBot="1">
      <c r="A38" s="239"/>
      <c r="B38" s="1553"/>
      <c r="C38" s="266"/>
      <c r="D38" s="269" t="s">
        <v>41</v>
      </c>
      <c r="E38" s="309"/>
      <c r="F38" s="242"/>
      <c r="G38" s="242"/>
      <c r="H38" s="242"/>
      <c r="I38" s="242"/>
      <c r="J38" s="242"/>
      <c r="K38" s="242"/>
    </row>
    <row r="39" spans="1:11" ht="15.75" thickBot="1">
      <c r="A39" s="239"/>
      <c r="B39" s="1553"/>
      <c r="C39" s="266"/>
      <c r="D39" s="269" t="s">
        <v>42</v>
      </c>
      <c r="E39" s="309"/>
      <c r="F39" s="242"/>
      <c r="G39" s="242"/>
      <c r="H39" s="242"/>
      <c r="I39" s="242"/>
      <c r="J39" s="242"/>
      <c r="K39" s="242"/>
    </row>
    <row r="40" spans="1:11" ht="15.75" thickBot="1">
      <c r="A40" s="239"/>
      <c r="B40" s="1553"/>
      <c r="C40" s="266"/>
      <c r="D40" s="269" t="s">
        <v>43</v>
      </c>
      <c r="E40" s="309"/>
      <c r="F40" s="242"/>
      <c r="G40" s="242"/>
      <c r="H40" s="242"/>
      <c r="I40" s="242"/>
      <c r="J40" s="242"/>
      <c r="K40" s="242"/>
    </row>
    <row r="41" spans="1:11" ht="15.75" thickBot="1">
      <c r="A41" s="239"/>
      <c r="B41" s="1553"/>
      <c r="C41" s="266"/>
      <c r="D41" s="269" t="s">
        <v>44</v>
      </c>
      <c r="E41" s="309"/>
      <c r="F41" s="242"/>
      <c r="G41" s="242"/>
      <c r="H41" s="242"/>
      <c r="I41" s="242"/>
      <c r="J41" s="242"/>
      <c r="K41" s="242"/>
    </row>
    <row r="42" spans="1:11" ht="15.75" thickBot="1">
      <c r="A42" s="239"/>
      <c r="B42" s="1554"/>
      <c r="C42" s="276"/>
      <c r="D42" s="269" t="s">
        <v>45</v>
      </c>
      <c r="E42" s="309"/>
      <c r="F42" s="242"/>
      <c r="G42" s="242"/>
      <c r="H42" s="242"/>
      <c r="I42" s="242"/>
      <c r="J42" s="242"/>
      <c r="K42" s="242"/>
    </row>
    <row r="43" spans="1:11" ht="15.75" thickBot="1">
      <c r="A43" s="239"/>
      <c r="B43" s="243"/>
      <c r="C43" s="244"/>
      <c r="D43" s="242"/>
      <c r="E43" s="242"/>
      <c r="F43" s="242"/>
      <c r="G43" s="242"/>
      <c r="H43" s="242"/>
      <c r="I43" s="242"/>
      <c r="J43" s="242"/>
      <c r="K43" s="242"/>
    </row>
    <row r="44" spans="1:11" ht="15" customHeight="1" thickBot="1">
      <c r="A44" s="239"/>
      <c r="B44" s="300" t="s">
        <v>49</v>
      </c>
      <c r="C44" s="286"/>
      <c r="D44" s="286"/>
      <c r="E44" s="287"/>
      <c r="F44" s="239"/>
      <c r="G44" s="242"/>
      <c r="H44" s="242"/>
      <c r="I44" s="242"/>
      <c r="J44" s="242"/>
      <c r="K44" s="242"/>
    </row>
    <row r="45" spans="1:11" ht="24.75" thickBot="1">
      <c r="A45" s="239"/>
      <c r="B45" s="279" t="s">
        <v>50</v>
      </c>
      <c r="C45" s="269" t="s">
        <v>51</v>
      </c>
      <c r="D45" s="269" t="s">
        <v>52</v>
      </c>
      <c r="E45" s="269" t="s">
        <v>53</v>
      </c>
      <c r="F45" s="242"/>
      <c r="G45" s="242"/>
      <c r="H45" s="242"/>
      <c r="I45" s="242"/>
      <c r="J45" s="242"/>
      <c r="K45" s="239"/>
    </row>
    <row r="46" spans="1:11" ht="72.75" thickBot="1">
      <c r="A46" s="239"/>
      <c r="B46" s="289">
        <v>42401</v>
      </c>
      <c r="C46" s="269">
        <v>0.01</v>
      </c>
      <c r="D46" s="301" t="s">
        <v>182</v>
      </c>
      <c r="E46" s="269"/>
      <c r="F46" s="242"/>
      <c r="G46" s="242"/>
      <c r="H46" s="242"/>
      <c r="I46" s="242"/>
      <c r="J46" s="242"/>
      <c r="K46" s="239"/>
    </row>
    <row r="47" spans="1:11" ht="15.75" thickBot="1">
      <c r="A47" s="239"/>
      <c r="B47" s="302"/>
      <c r="C47" s="303"/>
      <c r="D47" s="242"/>
      <c r="E47" s="242"/>
      <c r="F47" s="242"/>
      <c r="G47" s="242"/>
      <c r="H47" s="242"/>
      <c r="I47" s="242"/>
      <c r="J47" s="242"/>
      <c r="K47" s="242"/>
    </row>
    <row r="48" spans="1:11">
      <c r="A48" s="239"/>
      <c r="B48" s="291" t="s">
        <v>55</v>
      </c>
      <c r="C48" s="292"/>
      <c r="D48" s="242"/>
      <c r="E48" s="242"/>
      <c r="F48" s="242"/>
      <c r="G48" s="242"/>
      <c r="H48" s="242"/>
      <c r="I48" s="242"/>
      <c r="J48" s="242"/>
      <c r="K48" s="242"/>
    </row>
    <row r="49" spans="1:11">
      <c r="A49" s="239"/>
      <c r="B49" s="1582"/>
      <c r="C49" s="1583"/>
      <c r="D49" s="1583"/>
      <c r="E49" s="1584"/>
      <c r="F49" s="242"/>
      <c r="G49" s="242"/>
      <c r="H49" s="242"/>
      <c r="I49" s="242"/>
      <c r="J49" s="242"/>
      <c r="K49" s="242"/>
    </row>
    <row r="50" spans="1:11" ht="15.75" thickBot="1">
      <c r="A50" s="239"/>
      <c r="B50" s="242"/>
      <c r="C50" s="259"/>
      <c r="D50" s="242"/>
      <c r="E50" s="242"/>
      <c r="F50" s="242"/>
      <c r="G50" s="242"/>
      <c r="H50" s="242"/>
      <c r="I50" s="242"/>
      <c r="J50" s="242"/>
      <c r="K50" s="242"/>
    </row>
    <row r="51" spans="1:11" ht="24.75" thickBot="1">
      <c r="A51" s="239"/>
      <c r="B51" s="304" t="s">
        <v>56</v>
      </c>
      <c r="C51" s="305"/>
      <c r="D51" s="242"/>
      <c r="E51" s="242"/>
      <c r="F51" s="242"/>
      <c r="G51" s="242"/>
      <c r="H51" s="242"/>
      <c r="I51" s="242"/>
      <c r="J51" s="242"/>
      <c r="K51" s="242"/>
    </row>
    <row r="52" spans="1:11" ht="15.75" thickBot="1">
      <c r="A52" s="239"/>
      <c r="B52" s="243"/>
      <c r="C52" s="244"/>
      <c r="D52" s="242"/>
      <c r="E52" s="242"/>
      <c r="F52" s="242"/>
      <c r="G52" s="242"/>
      <c r="H52" s="242"/>
      <c r="I52" s="242"/>
      <c r="J52" s="242"/>
      <c r="K52" s="242"/>
    </row>
    <row r="53" spans="1:11" ht="60.75" thickBot="1">
      <c r="A53" s="239"/>
      <c r="B53" s="293" t="s">
        <v>57</v>
      </c>
      <c r="C53" s="273"/>
      <c r="D53" s="267" t="s">
        <v>163</v>
      </c>
      <c r="E53" s="242"/>
      <c r="F53" s="242"/>
      <c r="G53" s="242"/>
      <c r="H53" s="242"/>
      <c r="I53" s="242"/>
      <c r="J53" s="242"/>
      <c r="K53" s="242"/>
    </row>
    <row r="54" spans="1:11">
      <c r="A54" s="239"/>
      <c r="B54" s="1552" t="s">
        <v>59</v>
      </c>
      <c r="C54" s="266"/>
      <c r="D54" s="306" t="s">
        <v>60</v>
      </c>
      <c r="E54" s="242"/>
      <c r="F54" s="242"/>
      <c r="G54" s="242"/>
      <c r="H54" s="242"/>
      <c r="I54" s="242"/>
      <c r="J54" s="242"/>
      <c r="K54" s="242"/>
    </row>
    <row r="55" spans="1:11" ht="60">
      <c r="A55" s="239"/>
      <c r="B55" s="1553"/>
      <c r="C55" s="266"/>
      <c r="D55" s="307" t="s">
        <v>164</v>
      </c>
      <c r="E55" s="242"/>
      <c r="F55" s="242"/>
      <c r="G55" s="242"/>
      <c r="H55" s="242"/>
      <c r="I55" s="242"/>
      <c r="J55" s="242"/>
      <c r="K55" s="242"/>
    </row>
    <row r="56" spans="1:11">
      <c r="A56" s="239"/>
      <c r="B56" s="1553"/>
      <c r="C56" s="266"/>
      <c r="D56" s="306" t="s">
        <v>134</v>
      </c>
      <c r="E56" s="242"/>
      <c r="F56" s="242"/>
      <c r="G56" s="242"/>
      <c r="H56" s="242"/>
      <c r="I56" s="242"/>
      <c r="J56" s="242"/>
      <c r="K56" s="242"/>
    </row>
    <row r="57" spans="1:11">
      <c r="A57" s="239"/>
      <c r="B57" s="1553"/>
      <c r="C57" s="266"/>
      <c r="D57" s="307" t="s">
        <v>64</v>
      </c>
      <c r="E57" s="242"/>
      <c r="F57" s="242"/>
      <c r="G57" s="242"/>
      <c r="H57" s="242"/>
      <c r="I57" s="242"/>
      <c r="J57" s="242"/>
      <c r="K57" s="242"/>
    </row>
    <row r="58" spans="1:11">
      <c r="A58" s="239"/>
      <c r="B58" s="1553"/>
      <c r="C58" s="266"/>
      <c r="D58" s="307" t="s">
        <v>165</v>
      </c>
      <c r="E58" s="242"/>
      <c r="F58" s="242"/>
      <c r="G58" s="242"/>
      <c r="H58" s="242"/>
      <c r="I58" s="242"/>
      <c r="J58" s="242"/>
      <c r="K58" s="242"/>
    </row>
    <row r="59" spans="1:11">
      <c r="A59" s="239"/>
      <c r="B59" s="1553"/>
      <c r="C59" s="266"/>
      <c r="D59" s="307" t="s">
        <v>166</v>
      </c>
      <c r="E59" s="242"/>
      <c r="F59" s="242"/>
      <c r="G59" s="242"/>
      <c r="H59" s="242"/>
      <c r="I59" s="242"/>
      <c r="J59" s="242"/>
      <c r="K59" s="242"/>
    </row>
    <row r="60" spans="1:11">
      <c r="A60" s="239"/>
      <c r="B60" s="1553"/>
      <c r="C60" s="266"/>
      <c r="D60" s="307" t="s">
        <v>167</v>
      </c>
      <c r="E60" s="242"/>
      <c r="F60" s="242"/>
      <c r="G60" s="242"/>
      <c r="H60" s="242"/>
      <c r="I60" s="242"/>
      <c r="J60" s="242"/>
      <c r="K60" s="242"/>
    </row>
    <row r="61" spans="1:11">
      <c r="A61" s="239"/>
      <c r="B61" s="1553"/>
      <c r="C61" s="266"/>
      <c r="D61" s="307" t="s">
        <v>168</v>
      </c>
      <c r="E61" s="242"/>
      <c r="F61" s="242"/>
      <c r="G61" s="242"/>
      <c r="H61" s="242"/>
      <c r="I61" s="242"/>
      <c r="J61" s="242"/>
      <c r="K61" s="242"/>
    </row>
    <row r="62" spans="1:11" ht="15.75" thickBot="1">
      <c r="A62" s="239"/>
      <c r="B62" s="1554"/>
      <c r="C62" s="276"/>
      <c r="D62" s="301"/>
      <c r="E62" s="242"/>
      <c r="F62" s="242"/>
      <c r="G62" s="242"/>
      <c r="H62" s="242"/>
      <c r="I62" s="242"/>
      <c r="J62" s="242"/>
      <c r="K62" s="242"/>
    </row>
    <row r="63" spans="1:11" ht="24.75" thickBot="1">
      <c r="A63" s="239"/>
      <c r="B63" s="279" t="s">
        <v>72</v>
      </c>
      <c r="C63" s="276"/>
      <c r="D63" s="269"/>
      <c r="E63" s="242"/>
      <c r="F63" s="242"/>
      <c r="G63" s="242"/>
      <c r="H63" s="242"/>
      <c r="I63" s="242"/>
      <c r="J63" s="242"/>
      <c r="K63" s="242"/>
    </row>
    <row r="64" spans="1:11" ht="108">
      <c r="A64" s="239"/>
      <c r="B64" s="1552" t="s">
        <v>73</v>
      </c>
      <c r="C64" s="266"/>
      <c r="D64" s="307" t="s">
        <v>169</v>
      </c>
      <c r="E64" s="242"/>
      <c r="F64" s="242"/>
      <c r="G64" s="242"/>
      <c r="H64" s="242"/>
      <c r="I64" s="242"/>
      <c r="J64" s="242"/>
      <c r="K64" s="242"/>
    </row>
    <row r="65" spans="1:11" ht="96">
      <c r="A65" s="239"/>
      <c r="B65" s="1553"/>
      <c r="C65" s="266"/>
      <c r="D65" s="307" t="s">
        <v>170</v>
      </c>
      <c r="E65" s="242"/>
      <c r="F65" s="242"/>
      <c r="G65" s="242"/>
      <c r="H65" s="242"/>
      <c r="I65" s="242"/>
      <c r="J65" s="242"/>
      <c r="K65" s="242"/>
    </row>
    <row r="66" spans="1:11" ht="120.75" thickBot="1">
      <c r="A66" s="239"/>
      <c r="B66" s="1554"/>
      <c r="C66" s="276"/>
      <c r="D66" s="269" t="s">
        <v>171</v>
      </c>
      <c r="E66" s="242"/>
      <c r="F66" s="242"/>
      <c r="G66" s="242"/>
      <c r="H66" s="242"/>
      <c r="I66" s="242"/>
      <c r="J66" s="242"/>
      <c r="K66" s="242"/>
    </row>
    <row r="67" spans="1:11">
      <c r="A67" s="239"/>
      <c r="B67" s="1552" t="s">
        <v>90</v>
      </c>
      <c r="C67" s="266"/>
      <c r="D67" s="307"/>
      <c r="E67" s="242"/>
      <c r="F67" s="242"/>
      <c r="G67" s="242"/>
      <c r="H67" s="242"/>
      <c r="I67" s="242"/>
      <c r="J67" s="242"/>
      <c r="K67" s="242"/>
    </row>
    <row r="68" spans="1:11">
      <c r="A68" s="239"/>
      <c r="B68" s="1553"/>
      <c r="C68" s="266"/>
      <c r="D68" s="308"/>
      <c r="E68" s="242"/>
      <c r="F68" s="242"/>
      <c r="G68" s="242"/>
      <c r="H68" s="242"/>
      <c r="I68" s="242"/>
      <c r="J68" s="242"/>
      <c r="K68" s="242"/>
    </row>
    <row r="69" spans="1:11">
      <c r="A69" s="239"/>
      <c r="B69" s="1553"/>
      <c r="C69" s="266"/>
      <c r="D69" s="307" t="s">
        <v>91</v>
      </c>
      <c r="E69" s="242"/>
      <c r="F69" s="242"/>
      <c r="G69" s="242"/>
      <c r="H69" s="242"/>
      <c r="I69" s="242"/>
      <c r="J69" s="242"/>
      <c r="K69" s="242"/>
    </row>
    <row r="70" spans="1:11" ht="37.5">
      <c r="A70" s="239"/>
      <c r="B70" s="1553"/>
      <c r="C70" s="266"/>
      <c r="D70" s="307" t="s">
        <v>172</v>
      </c>
      <c r="E70" s="242"/>
      <c r="F70" s="242"/>
      <c r="G70" s="242"/>
      <c r="H70" s="242"/>
      <c r="I70" s="242"/>
      <c r="J70" s="242"/>
      <c r="K70" s="242"/>
    </row>
    <row r="71" spans="1:11" ht="37.5">
      <c r="A71" s="239"/>
      <c r="B71" s="1553"/>
      <c r="C71" s="266"/>
      <c r="D71" s="307" t="s">
        <v>173</v>
      </c>
      <c r="E71" s="242"/>
      <c r="F71" s="242"/>
      <c r="G71" s="242"/>
      <c r="H71" s="242"/>
      <c r="I71" s="242"/>
      <c r="J71" s="242"/>
      <c r="K71" s="242"/>
    </row>
    <row r="72" spans="1:11" ht="37.5">
      <c r="A72" s="239"/>
      <c r="B72" s="1553"/>
      <c r="C72" s="266"/>
      <c r="D72" s="307" t="s">
        <v>174</v>
      </c>
      <c r="E72" s="242"/>
      <c r="F72" s="242"/>
      <c r="G72" s="242"/>
      <c r="H72" s="242"/>
      <c r="I72" s="242"/>
      <c r="J72" s="242"/>
      <c r="K72" s="242"/>
    </row>
    <row r="73" spans="1:11" ht="48.75" thickBot="1">
      <c r="A73" s="239"/>
      <c r="B73" s="1554"/>
      <c r="C73" s="276"/>
      <c r="D73" s="269" t="s">
        <v>175</v>
      </c>
      <c r="E73" s="242"/>
      <c r="F73" s="242"/>
      <c r="G73" s="242"/>
      <c r="H73" s="242"/>
      <c r="I73" s="242"/>
      <c r="J73" s="242"/>
      <c r="K73" s="242"/>
    </row>
    <row r="74" spans="1:11">
      <c r="A74" s="239"/>
      <c r="B74" s="242"/>
      <c r="C74" s="259"/>
      <c r="D74" s="242"/>
      <c r="E74" s="242"/>
      <c r="F74" s="242"/>
      <c r="G74" s="242"/>
      <c r="H74" s="242"/>
      <c r="I74" s="242"/>
      <c r="J74" s="242"/>
      <c r="K74" s="242"/>
    </row>
    <row r="75" spans="1:11">
      <c r="A75" s="239"/>
      <c r="B75" s="242"/>
      <c r="C75" s="259"/>
      <c r="D75" s="242"/>
      <c r="E75" s="242"/>
      <c r="F75" s="242"/>
      <c r="G75" s="242"/>
      <c r="H75" s="242"/>
      <c r="I75" s="242"/>
      <c r="J75" s="242"/>
      <c r="K75" s="242"/>
    </row>
  </sheetData>
  <mergeCells count="23">
    <mergeCell ref="B10:D10"/>
    <mergeCell ref="F10:S10"/>
    <mergeCell ref="F11:S11"/>
    <mergeCell ref="E12:R12"/>
    <mergeCell ref="E13:R13"/>
    <mergeCell ref="B67:B73"/>
    <mergeCell ref="B15:B22"/>
    <mergeCell ref="D23:J23"/>
    <mergeCell ref="D24:J24"/>
    <mergeCell ref="B26:E26"/>
    <mergeCell ref="B27:B33"/>
    <mergeCell ref="B35:E35"/>
    <mergeCell ref="D15:J15"/>
    <mergeCell ref="D18:J18"/>
    <mergeCell ref="B36:B42"/>
    <mergeCell ref="B54:B62"/>
    <mergeCell ref="B64:B66"/>
    <mergeCell ref="B49:E49"/>
    <mergeCell ref="A1:P1"/>
    <mergeCell ref="A2:P2"/>
    <mergeCell ref="A3:P3"/>
    <mergeCell ref="A4:D4"/>
    <mergeCell ref="A5:P5"/>
  </mergeCells>
  <conditionalFormatting sqref="F10">
    <cfRule type="notContainsBlanks" dxfId="122" priority="5">
      <formula>LEN(TRIM(F10))&gt;0</formula>
    </cfRule>
  </conditionalFormatting>
  <conditionalFormatting sqref="F11:S11">
    <cfRule type="expression" dxfId="121" priority="3">
      <formula>E11="NO SE REPORTA"</formula>
    </cfRule>
    <cfRule type="expression" dxfId="120" priority="4">
      <formula>E10="NO APLICA"</formula>
    </cfRule>
  </conditionalFormatting>
  <conditionalFormatting sqref="E12:R12">
    <cfRule type="expression" dxfId="119"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showGridLines="0" zoomScale="98" zoomScaleNormal="98" workbookViewId="0">
      <selection activeCell="F11" sqref="F11:S11"/>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183</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row>
    <row r="7" spans="1:21" ht="15.75" thickBot="1">
      <c r="A7" s="239"/>
      <c r="B7" s="245"/>
      <c r="C7" s="246"/>
      <c r="D7" s="242"/>
      <c r="E7" s="247"/>
      <c r="F7" s="242" t="s">
        <v>129</v>
      </c>
      <c r="G7" s="242"/>
      <c r="H7" s="242"/>
      <c r="I7" s="242"/>
      <c r="J7" s="242"/>
      <c r="K7" s="242"/>
    </row>
    <row r="8" spans="1:21" ht="15.75" thickBot="1">
      <c r="A8" s="239"/>
      <c r="B8" s="255" t="s">
        <v>1201</v>
      </c>
      <c r="C8" s="256">
        <v>2020</v>
      </c>
      <c r="D8" s="251" t="str">
        <f>+E23</f>
        <v>N.A.</v>
      </c>
      <c r="E8" s="258"/>
      <c r="F8" s="242" t="s">
        <v>130</v>
      </c>
      <c r="G8" s="242"/>
      <c r="H8" s="242"/>
      <c r="I8" s="242"/>
      <c r="J8" s="242"/>
      <c r="K8" s="242"/>
    </row>
    <row r="9" spans="1:21">
      <c r="A9" s="239"/>
      <c r="B9" s="486" t="s">
        <v>1202</v>
      </c>
      <c r="C9" s="298"/>
      <c r="D9" s="242"/>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98"/>
      <c r="D14" s="242"/>
      <c r="E14" s="242"/>
      <c r="F14" s="242"/>
      <c r="G14" s="242"/>
      <c r="H14" s="242"/>
      <c r="I14" s="242"/>
      <c r="J14" s="242"/>
      <c r="K14" s="242"/>
    </row>
    <row r="15" spans="1:21" ht="15.75" thickBot="1">
      <c r="A15" s="239"/>
      <c r="B15" s="1552" t="s">
        <v>2</v>
      </c>
      <c r="C15" s="262"/>
      <c r="D15" s="1543" t="s">
        <v>3</v>
      </c>
      <c r="E15" s="1544"/>
      <c r="F15" s="1544"/>
      <c r="G15" s="1544"/>
      <c r="H15" s="1544"/>
      <c r="I15" s="1544"/>
      <c r="J15" s="1545"/>
      <c r="K15" s="242"/>
    </row>
    <row r="16" spans="1:21" ht="24.75" thickBot="1">
      <c r="A16" s="239"/>
      <c r="B16" s="1553"/>
      <c r="C16" s="266"/>
      <c r="D16" s="267" t="s">
        <v>193</v>
      </c>
      <c r="E16" s="212"/>
      <c r="F16" s="242"/>
      <c r="G16" s="242"/>
      <c r="H16" s="242"/>
      <c r="I16" s="242"/>
      <c r="J16" s="268"/>
      <c r="K16" s="242"/>
    </row>
    <row r="17" spans="1:11" ht="40.5" customHeight="1" thickBot="1">
      <c r="A17" s="239"/>
      <c r="B17" s="1553"/>
      <c r="C17" s="266"/>
      <c r="D17" s="269" t="s">
        <v>1870</v>
      </c>
      <c r="E17" s="212"/>
      <c r="F17" s="242"/>
      <c r="G17" s="242"/>
      <c r="H17" s="242"/>
      <c r="I17" s="242"/>
      <c r="J17" s="268"/>
      <c r="K17" s="242"/>
    </row>
    <row r="18" spans="1:11" ht="36.75" thickBot="1">
      <c r="A18" s="239"/>
      <c r="B18" s="1553"/>
      <c r="C18" s="266"/>
      <c r="D18" s="269" t="s">
        <v>194</v>
      </c>
      <c r="E18" s="212"/>
      <c r="F18" s="242"/>
      <c r="G18" s="242"/>
      <c r="H18" s="242"/>
      <c r="I18" s="242"/>
      <c r="J18" s="268"/>
      <c r="K18" s="242"/>
    </row>
    <row r="19" spans="1:11" ht="15.75" thickBot="1">
      <c r="A19" s="239"/>
      <c r="B19" s="1553"/>
      <c r="C19" s="270"/>
      <c r="D19" s="1558"/>
      <c r="E19" s="1559"/>
      <c r="F19" s="1559"/>
      <c r="G19" s="1559"/>
      <c r="H19" s="1559"/>
      <c r="I19" s="1559"/>
      <c r="J19" s="1560"/>
      <c r="K19" s="242"/>
    </row>
    <row r="20" spans="1:11" ht="15.75" thickBot="1">
      <c r="A20" s="239"/>
      <c r="B20" s="1553"/>
      <c r="C20" s="273" t="s">
        <v>19</v>
      </c>
      <c r="D20" s="267" t="s">
        <v>150</v>
      </c>
      <c r="E20" s="274" t="s">
        <v>20</v>
      </c>
      <c r="F20" s="274" t="s">
        <v>21</v>
      </c>
      <c r="G20" s="274" t="s">
        <v>22</v>
      </c>
      <c r="H20" s="274" t="s">
        <v>23</v>
      </c>
      <c r="I20" s="274" t="s">
        <v>151</v>
      </c>
      <c r="J20" s="110"/>
      <c r="K20" s="242"/>
    </row>
    <row r="21" spans="1:11" ht="36.75" thickBot="1">
      <c r="A21" s="239"/>
      <c r="B21" s="1553"/>
      <c r="C21" s="276" t="s">
        <v>152</v>
      </c>
      <c r="D21" s="269" t="s">
        <v>195</v>
      </c>
      <c r="E21" s="212"/>
      <c r="F21" s="212"/>
      <c r="G21" s="212"/>
      <c r="H21" s="212"/>
      <c r="I21" s="277">
        <f>SUM(E21:H21)</f>
        <v>0</v>
      </c>
      <c r="J21" s="111"/>
      <c r="K21" s="242"/>
    </row>
    <row r="22" spans="1:11" ht="36.75" thickBot="1">
      <c r="A22" s="239"/>
      <c r="B22" s="1553"/>
      <c r="C22" s="276" t="s">
        <v>154</v>
      </c>
      <c r="D22" s="269" t="s">
        <v>196</v>
      </c>
      <c r="E22" s="212"/>
      <c r="F22" s="212"/>
      <c r="G22" s="212"/>
      <c r="H22" s="212"/>
      <c r="I22" s="277">
        <f>SUM(E22:H22)</f>
        <v>0</v>
      </c>
      <c r="J22" s="111"/>
      <c r="K22" s="242"/>
    </row>
    <row r="23" spans="1:11" ht="36.75" thickBot="1">
      <c r="A23" s="239"/>
      <c r="B23" s="1554"/>
      <c r="C23" s="276" t="s">
        <v>156</v>
      </c>
      <c r="D23" s="269" t="s">
        <v>197</v>
      </c>
      <c r="E23" s="193" t="str">
        <f>IFERROR(E22/E21,"N.A.")</f>
        <v>N.A.</v>
      </c>
      <c r="F23" s="193" t="str">
        <f>IFERROR(F22/F21,"N.A.")</f>
        <v>N.A.</v>
      </c>
      <c r="G23" s="193" t="str">
        <f>IFERROR(G22/G21,"N.A.")</f>
        <v>N.A.</v>
      </c>
      <c r="H23" s="193" t="str">
        <f>IFERROR(H22/H21,"N.A.")</f>
        <v>N.A.</v>
      </c>
      <c r="I23" s="193" t="str">
        <f>IFERROR(I22/I21,"N.A.")</f>
        <v>N.A.</v>
      </c>
      <c r="J23" s="112"/>
      <c r="K23" s="242"/>
    </row>
    <row r="24" spans="1:11" ht="24" customHeight="1" thickBot="1">
      <c r="A24" s="239"/>
      <c r="B24" s="279" t="s">
        <v>34</v>
      </c>
      <c r="C24" s="280"/>
      <c r="D24" s="1555" t="s">
        <v>198</v>
      </c>
      <c r="E24" s="1556"/>
      <c r="F24" s="1556"/>
      <c r="G24" s="1556"/>
      <c r="H24" s="1556"/>
      <c r="I24" s="1556"/>
      <c r="J24" s="1557"/>
      <c r="K24" s="242"/>
    </row>
    <row r="25" spans="1:11" ht="24.75" thickBot="1">
      <c r="A25" s="239"/>
      <c r="B25" s="279" t="s">
        <v>36</v>
      </c>
      <c r="C25" s="280"/>
      <c r="D25" s="1555" t="s">
        <v>159</v>
      </c>
      <c r="E25" s="1556"/>
      <c r="F25" s="1556"/>
      <c r="G25" s="1556"/>
      <c r="H25" s="1556"/>
      <c r="I25" s="1556"/>
      <c r="J25" s="1557"/>
      <c r="K25" s="242"/>
    </row>
    <row r="26" spans="1:11" ht="15.75" thickBot="1">
      <c r="A26" s="239"/>
      <c r="B26" s="243"/>
      <c r="C26" s="244"/>
      <c r="D26" s="242"/>
      <c r="E26" s="242"/>
      <c r="F26" s="242"/>
      <c r="G26" s="242"/>
      <c r="H26" s="242"/>
      <c r="I26" s="242"/>
      <c r="J26" s="242"/>
      <c r="K26" s="242"/>
    </row>
    <row r="27" spans="1:11" ht="15" customHeight="1" thickBot="1">
      <c r="A27" s="239"/>
      <c r="B27" s="285" t="s">
        <v>38</v>
      </c>
      <c r="C27" s="286"/>
      <c r="D27" s="286"/>
      <c r="E27" s="286"/>
      <c r="F27" s="287"/>
      <c r="G27" s="242"/>
      <c r="H27" s="242"/>
      <c r="I27" s="242"/>
      <c r="J27" s="242"/>
      <c r="K27" s="242"/>
    </row>
    <row r="28" spans="1:11" ht="15.75" thickBot="1">
      <c r="A28" s="239"/>
      <c r="B28" s="1552">
        <v>1</v>
      </c>
      <c r="C28" s="266"/>
      <c r="D28" s="283" t="s">
        <v>39</v>
      </c>
      <c r="E28" s="164"/>
      <c r="F28" s="310"/>
      <c r="G28" s="242"/>
      <c r="H28" s="242"/>
      <c r="I28" s="242"/>
      <c r="J28" s="242"/>
      <c r="K28" s="242"/>
    </row>
    <row r="29" spans="1:11" ht="15.75" thickBot="1">
      <c r="A29" s="239"/>
      <c r="B29" s="1553"/>
      <c r="C29" s="266"/>
      <c r="D29" s="269" t="s">
        <v>40</v>
      </c>
      <c r="E29" s="164"/>
      <c r="F29" s="310"/>
      <c r="G29" s="242"/>
      <c r="H29" s="242"/>
      <c r="I29" s="242"/>
      <c r="J29" s="242"/>
      <c r="K29" s="242"/>
    </row>
    <row r="30" spans="1:11" ht="15.75" thickBot="1">
      <c r="A30" s="239"/>
      <c r="B30" s="1553"/>
      <c r="C30" s="266"/>
      <c r="D30" s="269" t="s">
        <v>41</v>
      </c>
      <c r="E30" s="164"/>
      <c r="F30" s="310"/>
      <c r="G30" s="242"/>
      <c r="H30" s="242"/>
      <c r="I30" s="242"/>
      <c r="J30" s="242"/>
      <c r="K30" s="242"/>
    </row>
    <row r="31" spans="1:11" ht="15.75" thickBot="1">
      <c r="A31" s="239"/>
      <c r="B31" s="1553"/>
      <c r="C31" s="266"/>
      <c r="D31" s="269" t="s">
        <v>42</v>
      </c>
      <c r="E31" s="164"/>
      <c r="F31" s="310"/>
      <c r="G31" s="242"/>
      <c r="H31" s="242"/>
      <c r="I31" s="242"/>
      <c r="J31" s="242"/>
      <c r="K31" s="242"/>
    </row>
    <row r="32" spans="1:11" ht="15.75" thickBot="1">
      <c r="A32" s="239"/>
      <c r="B32" s="1553"/>
      <c r="C32" s="266"/>
      <c r="D32" s="269" t="s">
        <v>43</v>
      </c>
      <c r="E32" s="164"/>
      <c r="F32" s="310"/>
      <c r="G32" s="242"/>
      <c r="H32" s="242"/>
      <c r="I32" s="242"/>
      <c r="J32" s="242"/>
      <c r="K32" s="242"/>
    </row>
    <row r="33" spans="1:11" ht="15.75" thickBot="1">
      <c r="A33" s="239"/>
      <c r="B33" s="1553"/>
      <c r="C33" s="266"/>
      <c r="D33" s="269" t="s">
        <v>44</v>
      </c>
      <c r="E33" s="164"/>
      <c r="F33" s="310"/>
      <c r="G33" s="242"/>
      <c r="H33" s="242"/>
      <c r="I33" s="242"/>
      <c r="J33" s="242"/>
      <c r="K33" s="242"/>
    </row>
    <row r="34" spans="1:11" ht="15.75" thickBot="1">
      <c r="A34" s="239"/>
      <c r="B34" s="1554"/>
      <c r="C34" s="276"/>
      <c r="D34" s="269" t="s">
        <v>45</v>
      </c>
      <c r="E34" s="164"/>
      <c r="F34" s="310"/>
      <c r="G34" s="242"/>
      <c r="H34" s="242"/>
      <c r="I34" s="242"/>
      <c r="J34" s="242"/>
      <c r="K34" s="242"/>
    </row>
    <row r="35" spans="1:11" ht="15.75" thickBot="1">
      <c r="A35" s="239"/>
      <c r="B35" s="243"/>
      <c r="C35" s="244"/>
      <c r="D35" s="242"/>
      <c r="E35" s="242"/>
      <c r="F35" s="242"/>
      <c r="G35" s="242"/>
      <c r="H35" s="242"/>
      <c r="I35" s="242"/>
      <c r="J35" s="242"/>
      <c r="K35" s="242"/>
    </row>
    <row r="36" spans="1:11" ht="15" customHeight="1" thickBot="1">
      <c r="A36" s="239"/>
      <c r="B36" s="285" t="s">
        <v>46</v>
      </c>
      <c r="C36" s="286"/>
      <c r="D36" s="286"/>
      <c r="E36" s="286"/>
      <c r="F36" s="287"/>
      <c r="G36" s="242"/>
      <c r="H36" s="242"/>
      <c r="I36" s="242"/>
      <c r="J36" s="242"/>
      <c r="K36" s="242"/>
    </row>
    <row r="37" spans="1:11" ht="15.75" thickBot="1">
      <c r="A37" s="239"/>
      <c r="B37" s="1552">
        <v>1</v>
      </c>
      <c r="C37" s="266"/>
      <c r="D37" s="283" t="s">
        <v>39</v>
      </c>
      <c r="E37" s="296" t="s">
        <v>47</v>
      </c>
      <c r="F37" s="310"/>
      <c r="G37" s="242"/>
      <c r="H37" s="242"/>
      <c r="I37" s="242"/>
      <c r="J37" s="242"/>
      <c r="K37" s="242"/>
    </row>
    <row r="38" spans="1:11" ht="15.75" thickBot="1">
      <c r="A38" s="239"/>
      <c r="B38" s="1553"/>
      <c r="C38" s="266"/>
      <c r="D38" s="269" t="s">
        <v>40</v>
      </c>
      <c r="E38" s="296" t="s">
        <v>160</v>
      </c>
      <c r="F38" s="310"/>
      <c r="G38" s="242"/>
      <c r="H38" s="242"/>
      <c r="I38" s="242"/>
      <c r="J38" s="242"/>
      <c r="K38" s="242"/>
    </row>
    <row r="39" spans="1:11" ht="15.75" thickBot="1">
      <c r="A39" s="239"/>
      <c r="B39" s="1553"/>
      <c r="C39" s="266"/>
      <c r="D39" s="269" t="s">
        <v>41</v>
      </c>
      <c r="E39" s="309"/>
      <c r="F39" s="310"/>
      <c r="G39" s="242"/>
      <c r="H39" s="242"/>
      <c r="I39" s="242"/>
      <c r="J39" s="242"/>
      <c r="K39" s="242"/>
    </row>
    <row r="40" spans="1:11" ht="15.75" thickBot="1">
      <c r="A40" s="239"/>
      <c r="B40" s="1553"/>
      <c r="C40" s="266"/>
      <c r="D40" s="269" t="s">
        <v>42</v>
      </c>
      <c r="E40" s="309"/>
      <c r="F40" s="310"/>
      <c r="G40" s="242"/>
      <c r="H40" s="242"/>
      <c r="I40" s="242"/>
      <c r="J40" s="242"/>
      <c r="K40" s="242"/>
    </row>
    <row r="41" spans="1:11" ht="15.75" thickBot="1">
      <c r="A41" s="239"/>
      <c r="B41" s="1553"/>
      <c r="C41" s="266"/>
      <c r="D41" s="269" t="s">
        <v>43</v>
      </c>
      <c r="E41" s="309"/>
      <c r="F41" s="310"/>
      <c r="G41" s="242"/>
      <c r="H41" s="242"/>
      <c r="I41" s="242"/>
      <c r="J41" s="242"/>
      <c r="K41" s="242"/>
    </row>
    <row r="42" spans="1:11" ht="15.75" thickBot="1">
      <c r="A42" s="239"/>
      <c r="B42" s="1553"/>
      <c r="C42" s="266"/>
      <c r="D42" s="269" t="s">
        <v>44</v>
      </c>
      <c r="E42" s="309"/>
      <c r="F42" s="310"/>
      <c r="G42" s="242"/>
      <c r="H42" s="242"/>
      <c r="I42" s="242"/>
      <c r="J42" s="242"/>
      <c r="K42" s="242"/>
    </row>
    <row r="43" spans="1:11" ht="15.75" thickBot="1">
      <c r="A43" s="239"/>
      <c r="B43" s="1554"/>
      <c r="C43" s="276"/>
      <c r="D43" s="269" t="s">
        <v>45</v>
      </c>
      <c r="E43" s="309"/>
      <c r="F43" s="310"/>
      <c r="G43" s="242"/>
      <c r="H43" s="242"/>
      <c r="I43" s="242"/>
      <c r="J43" s="242"/>
      <c r="K43" s="242"/>
    </row>
    <row r="44" spans="1:11" ht="15.75" thickBot="1">
      <c r="A44" s="239"/>
      <c r="B44" s="243"/>
      <c r="C44" s="244"/>
      <c r="D44" s="242"/>
      <c r="E44" s="242"/>
      <c r="F44" s="242"/>
      <c r="G44" s="242"/>
      <c r="H44" s="242"/>
      <c r="I44" s="242"/>
      <c r="J44" s="242"/>
      <c r="K44" s="242"/>
    </row>
    <row r="45" spans="1:11" ht="15" customHeight="1" thickBot="1">
      <c r="A45" s="239"/>
      <c r="B45" s="285" t="s">
        <v>49</v>
      </c>
      <c r="C45" s="286"/>
      <c r="D45" s="286"/>
      <c r="E45" s="287"/>
      <c r="F45" s="239"/>
      <c r="G45" s="242"/>
      <c r="H45" s="242"/>
      <c r="I45" s="242"/>
      <c r="J45" s="242"/>
      <c r="K45" s="242"/>
    </row>
    <row r="46" spans="1:11" ht="24.75" thickBot="1">
      <c r="A46" s="239"/>
      <c r="B46" s="279" t="s">
        <v>50</v>
      </c>
      <c r="C46" s="269" t="s">
        <v>51</v>
      </c>
      <c r="D46" s="269" t="s">
        <v>52</v>
      </c>
      <c r="E46" s="269" t="s">
        <v>53</v>
      </c>
      <c r="F46" s="242"/>
      <c r="G46" s="242"/>
      <c r="H46" s="242"/>
      <c r="I46" s="242"/>
      <c r="J46" s="242"/>
      <c r="K46" s="239"/>
    </row>
    <row r="47" spans="1:11" ht="72.75" thickBot="1">
      <c r="A47" s="239"/>
      <c r="B47" s="289">
        <v>42401</v>
      </c>
      <c r="C47" s="269">
        <v>0.01</v>
      </c>
      <c r="D47" s="301" t="s">
        <v>199</v>
      </c>
      <c r="E47" s="269"/>
      <c r="F47" s="242"/>
      <c r="G47" s="242"/>
      <c r="H47" s="242"/>
      <c r="I47" s="242"/>
      <c r="J47" s="242"/>
      <c r="K47" s="239"/>
    </row>
    <row r="48" spans="1:11" ht="15.75" thickBot="1">
      <c r="A48" s="239"/>
      <c r="B48" s="302"/>
      <c r="C48" s="303"/>
      <c r="D48" s="242"/>
      <c r="E48" s="242"/>
      <c r="F48" s="242"/>
      <c r="G48" s="242"/>
      <c r="H48" s="242"/>
      <c r="I48" s="242"/>
      <c r="J48" s="242"/>
      <c r="K48" s="242"/>
    </row>
    <row r="49" spans="1:11">
      <c r="A49" s="239"/>
      <c r="B49" s="291" t="s">
        <v>55</v>
      </c>
      <c r="C49" s="292"/>
      <c r="D49" s="242"/>
      <c r="E49" s="242"/>
      <c r="F49" s="242"/>
      <c r="G49" s="242"/>
      <c r="H49" s="242"/>
      <c r="I49" s="242"/>
      <c r="J49" s="242"/>
      <c r="K49" s="242"/>
    </row>
    <row r="50" spans="1:11">
      <c r="A50" s="239"/>
      <c r="B50" s="1585"/>
      <c r="C50" s="1586"/>
      <c r="D50" s="1586"/>
      <c r="E50" s="1587"/>
      <c r="F50" s="242"/>
      <c r="G50" s="242"/>
      <c r="H50" s="242"/>
      <c r="I50" s="242"/>
      <c r="J50" s="242"/>
      <c r="K50" s="242"/>
    </row>
    <row r="51" spans="1:11">
      <c r="A51" s="239"/>
      <c r="B51" s="1588"/>
      <c r="C51" s="1589"/>
      <c r="D51" s="1589"/>
      <c r="E51" s="1590"/>
      <c r="F51" s="242"/>
      <c r="G51" s="242"/>
      <c r="H51" s="242"/>
      <c r="I51" s="242"/>
      <c r="J51" s="242"/>
      <c r="K51" s="242"/>
    </row>
    <row r="52" spans="1:11" ht="15.75" thickBot="1">
      <c r="A52" s="239"/>
      <c r="B52" s="242"/>
      <c r="C52" s="259"/>
      <c r="D52" s="242"/>
      <c r="E52" s="242"/>
      <c r="F52" s="242"/>
      <c r="G52" s="242"/>
      <c r="H52" s="242"/>
      <c r="I52" s="242"/>
      <c r="J52" s="242"/>
      <c r="K52" s="242"/>
    </row>
    <row r="53" spans="1:11" ht="24.75" thickBot="1">
      <c r="A53" s="239"/>
      <c r="B53" s="304" t="s">
        <v>56</v>
      </c>
      <c r="C53" s="305"/>
      <c r="D53" s="242"/>
      <c r="E53" s="242"/>
      <c r="F53" s="242"/>
      <c r="G53" s="242"/>
      <c r="H53" s="242"/>
      <c r="I53" s="242"/>
      <c r="J53" s="242"/>
      <c r="K53" s="242"/>
    </row>
    <row r="54" spans="1:11" ht="15.75" thickBot="1">
      <c r="A54" s="239"/>
      <c r="B54" s="243"/>
      <c r="C54" s="244"/>
      <c r="D54" s="242"/>
      <c r="E54" s="242"/>
      <c r="F54" s="242"/>
      <c r="G54" s="242"/>
      <c r="H54" s="242"/>
      <c r="I54" s="242"/>
      <c r="J54" s="242"/>
      <c r="K54" s="242"/>
    </row>
    <row r="55" spans="1:11" ht="60.75" thickBot="1">
      <c r="A55" s="239"/>
      <c r="B55" s="293" t="s">
        <v>57</v>
      </c>
      <c r="C55" s="273"/>
      <c r="D55" s="267" t="s">
        <v>184</v>
      </c>
      <c r="E55" s="242"/>
      <c r="F55" s="242"/>
      <c r="G55" s="242"/>
      <c r="H55" s="242"/>
      <c r="I55" s="242"/>
      <c r="J55" s="242"/>
      <c r="K55" s="242"/>
    </row>
    <row r="56" spans="1:11">
      <c r="A56" s="239"/>
      <c r="B56" s="1552" t="s">
        <v>59</v>
      </c>
      <c r="C56" s="266"/>
      <c r="D56" s="306" t="s">
        <v>60</v>
      </c>
      <c r="E56" s="242"/>
      <c r="F56" s="242"/>
      <c r="G56" s="242"/>
      <c r="H56" s="242"/>
      <c r="I56" s="242"/>
      <c r="J56" s="242"/>
      <c r="K56" s="242"/>
    </row>
    <row r="57" spans="1:11" ht="60">
      <c r="A57" s="239"/>
      <c r="B57" s="1553"/>
      <c r="C57" s="266"/>
      <c r="D57" s="307" t="s">
        <v>185</v>
      </c>
      <c r="E57" s="242"/>
      <c r="F57" s="242"/>
      <c r="G57" s="242"/>
      <c r="H57" s="242"/>
      <c r="I57" s="242"/>
      <c r="J57" s="242"/>
      <c r="K57" s="242"/>
    </row>
    <row r="58" spans="1:11">
      <c r="A58" s="239"/>
      <c r="B58" s="1553"/>
      <c r="C58" s="266"/>
      <c r="D58" s="306" t="s">
        <v>134</v>
      </c>
      <c r="E58" s="242"/>
      <c r="F58" s="242"/>
      <c r="G58" s="242"/>
      <c r="H58" s="242"/>
      <c r="I58" s="242"/>
      <c r="J58" s="242"/>
      <c r="K58" s="242"/>
    </row>
    <row r="59" spans="1:11" ht="24">
      <c r="A59" s="239"/>
      <c r="B59" s="1553"/>
      <c r="C59" s="266"/>
      <c r="D59" s="307" t="s">
        <v>136</v>
      </c>
      <c r="E59" s="242"/>
      <c r="F59" s="242"/>
      <c r="G59" s="242"/>
      <c r="H59" s="242"/>
      <c r="I59" s="242"/>
      <c r="J59" s="242"/>
      <c r="K59" s="242"/>
    </row>
    <row r="60" spans="1:11">
      <c r="A60" s="239"/>
      <c r="B60" s="1553"/>
      <c r="C60" s="266"/>
      <c r="D60" s="307" t="s">
        <v>165</v>
      </c>
      <c r="E60" s="242"/>
      <c r="F60" s="242"/>
      <c r="G60" s="242"/>
      <c r="H60" s="242"/>
      <c r="I60" s="242"/>
      <c r="J60" s="242"/>
      <c r="K60" s="242"/>
    </row>
    <row r="61" spans="1:11" ht="36">
      <c r="A61" s="239"/>
      <c r="B61" s="1553"/>
      <c r="C61" s="266"/>
      <c r="D61" s="307" t="s">
        <v>140</v>
      </c>
      <c r="E61" s="242"/>
      <c r="F61" s="242"/>
      <c r="G61" s="242"/>
      <c r="H61" s="242"/>
      <c r="I61" s="242"/>
      <c r="J61" s="242"/>
      <c r="K61" s="242"/>
    </row>
    <row r="62" spans="1:11">
      <c r="A62" s="239"/>
      <c r="B62" s="1553"/>
      <c r="C62" s="266"/>
      <c r="D62" s="306" t="s">
        <v>141</v>
      </c>
      <c r="E62" s="242"/>
      <c r="F62" s="242"/>
      <c r="G62" s="242"/>
      <c r="H62" s="242"/>
      <c r="I62" s="242"/>
      <c r="J62" s="242"/>
      <c r="K62" s="242"/>
    </row>
    <row r="63" spans="1:11" ht="24.75" thickBot="1">
      <c r="A63" s="239"/>
      <c r="B63" s="1554"/>
      <c r="C63" s="276"/>
      <c r="D63" s="269" t="s">
        <v>142</v>
      </c>
      <c r="E63" s="242"/>
      <c r="F63" s="242"/>
      <c r="G63" s="242"/>
      <c r="H63" s="242"/>
      <c r="I63" s="242"/>
      <c r="J63" s="242"/>
      <c r="K63" s="242"/>
    </row>
    <row r="64" spans="1:11" ht="24.75" thickBot="1">
      <c r="A64" s="239"/>
      <c r="B64" s="279" t="s">
        <v>72</v>
      </c>
      <c r="C64" s="276"/>
      <c r="D64" s="269"/>
      <c r="E64" s="242"/>
      <c r="F64" s="242"/>
      <c r="G64" s="242"/>
      <c r="H64" s="242"/>
      <c r="I64" s="242"/>
      <c r="J64" s="242"/>
      <c r="K64" s="242"/>
    </row>
    <row r="65" spans="1:11" ht="108">
      <c r="A65" s="239"/>
      <c r="B65" s="1552" t="s">
        <v>73</v>
      </c>
      <c r="C65" s="266"/>
      <c r="D65" s="307" t="s">
        <v>186</v>
      </c>
      <c r="E65" s="242"/>
      <c r="F65" s="242"/>
      <c r="G65" s="242"/>
      <c r="H65" s="242"/>
      <c r="I65" s="242"/>
      <c r="J65" s="242"/>
      <c r="K65" s="242"/>
    </row>
    <row r="66" spans="1:11" ht="240">
      <c r="A66" s="239"/>
      <c r="B66" s="1553"/>
      <c r="C66" s="266"/>
      <c r="D66" s="307" t="s">
        <v>187</v>
      </c>
      <c r="E66" s="242"/>
      <c r="F66" s="242"/>
      <c r="G66" s="242"/>
      <c r="H66" s="242"/>
      <c r="I66" s="242"/>
      <c r="J66" s="242"/>
      <c r="K66" s="242"/>
    </row>
    <row r="67" spans="1:11" ht="48.75" thickBot="1">
      <c r="A67" s="239"/>
      <c r="B67" s="1554"/>
      <c r="C67" s="276"/>
      <c r="D67" s="269" t="s">
        <v>188</v>
      </c>
      <c r="E67" s="242"/>
      <c r="F67" s="242"/>
      <c r="G67" s="242"/>
      <c r="H67" s="242"/>
      <c r="I67" s="242"/>
      <c r="J67" s="242"/>
      <c r="K67" s="242"/>
    </row>
    <row r="68" spans="1:11">
      <c r="A68" s="239"/>
      <c r="B68" s="1552" t="s">
        <v>90</v>
      </c>
      <c r="C68" s="266"/>
      <c r="D68" s="307"/>
      <c r="E68" s="242"/>
      <c r="F68" s="242"/>
      <c r="G68" s="242"/>
      <c r="H68" s="242"/>
      <c r="I68" s="242"/>
      <c r="J68" s="242"/>
      <c r="K68" s="242"/>
    </row>
    <row r="69" spans="1:11">
      <c r="A69" s="239"/>
      <c r="B69" s="1553"/>
      <c r="C69" s="266"/>
      <c r="D69" s="308"/>
      <c r="E69" s="242"/>
      <c r="F69" s="242"/>
      <c r="G69" s="242"/>
      <c r="H69" s="242"/>
      <c r="I69" s="242"/>
      <c r="J69" s="242"/>
      <c r="K69" s="242"/>
    </row>
    <row r="70" spans="1:11">
      <c r="A70" s="239"/>
      <c r="B70" s="1553"/>
      <c r="C70" s="266"/>
      <c r="D70" s="307" t="s">
        <v>91</v>
      </c>
      <c r="E70" s="242"/>
      <c r="F70" s="242"/>
      <c r="G70" s="242"/>
      <c r="H70" s="242"/>
      <c r="I70" s="242"/>
      <c r="J70" s="242"/>
      <c r="K70" s="242"/>
    </row>
    <row r="71" spans="1:11" ht="37.5">
      <c r="A71" s="239"/>
      <c r="B71" s="1553"/>
      <c r="C71" s="266"/>
      <c r="D71" s="307" t="s">
        <v>189</v>
      </c>
      <c r="E71" s="242"/>
      <c r="F71" s="242"/>
      <c r="G71" s="242"/>
      <c r="H71" s="242"/>
      <c r="I71" s="242"/>
      <c r="J71" s="242"/>
      <c r="K71" s="242"/>
    </row>
    <row r="72" spans="1:11" ht="37.5">
      <c r="A72" s="239"/>
      <c r="B72" s="1553"/>
      <c r="C72" s="266"/>
      <c r="D72" s="307" t="s">
        <v>190</v>
      </c>
      <c r="E72" s="242"/>
      <c r="F72" s="242"/>
      <c r="G72" s="242"/>
      <c r="H72" s="242"/>
      <c r="I72" s="242"/>
      <c r="J72" s="242"/>
      <c r="K72" s="242"/>
    </row>
    <row r="73" spans="1:11" ht="37.5">
      <c r="A73" s="239"/>
      <c r="B73" s="1553"/>
      <c r="C73" s="266"/>
      <c r="D73" s="307" t="s">
        <v>191</v>
      </c>
      <c r="E73" s="242"/>
      <c r="F73" s="242"/>
      <c r="G73" s="242"/>
      <c r="H73" s="242"/>
      <c r="I73" s="242"/>
      <c r="J73" s="242"/>
      <c r="K73" s="242"/>
    </row>
    <row r="74" spans="1:11" ht="48.75" thickBot="1">
      <c r="A74" s="239"/>
      <c r="B74" s="1554"/>
      <c r="C74" s="276"/>
      <c r="D74" s="269" t="s">
        <v>192</v>
      </c>
      <c r="E74" s="242"/>
      <c r="F74" s="242"/>
      <c r="G74" s="242"/>
      <c r="H74" s="242"/>
      <c r="I74" s="242"/>
      <c r="J74" s="242"/>
      <c r="K74" s="242"/>
    </row>
    <row r="75" spans="1:11">
      <c r="A75" s="239"/>
      <c r="B75" s="242"/>
      <c r="C75" s="259"/>
      <c r="D75" s="242"/>
      <c r="E75" s="242"/>
      <c r="F75" s="242"/>
      <c r="G75" s="242"/>
      <c r="H75" s="242"/>
      <c r="I75" s="242"/>
      <c r="J75" s="242"/>
      <c r="K75" s="242"/>
    </row>
  </sheetData>
  <mergeCells count="21">
    <mergeCell ref="B10:D10"/>
    <mergeCell ref="F10:S10"/>
    <mergeCell ref="F11:S11"/>
    <mergeCell ref="E12:R12"/>
    <mergeCell ref="E13:R13"/>
    <mergeCell ref="B56:B63"/>
    <mergeCell ref="B65:B67"/>
    <mergeCell ref="B68:B74"/>
    <mergeCell ref="B15:B23"/>
    <mergeCell ref="D15:J15"/>
    <mergeCell ref="D19:J19"/>
    <mergeCell ref="D24:J24"/>
    <mergeCell ref="D25:J25"/>
    <mergeCell ref="B28:B34"/>
    <mergeCell ref="B37:B43"/>
    <mergeCell ref="B50:E51"/>
    <mergeCell ref="A1:P1"/>
    <mergeCell ref="A2:P2"/>
    <mergeCell ref="A3:P3"/>
    <mergeCell ref="A4:D4"/>
    <mergeCell ref="A5:P5"/>
  </mergeCells>
  <conditionalFormatting sqref="F10">
    <cfRule type="notContainsBlanks" dxfId="118" priority="4">
      <formula>LEN(TRIM(F10))&gt;0</formula>
    </cfRule>
  </conditionalFormatting>
  <conditionalFormatting sqref="F11:S11">
    <cfRule type="expression" dxfId="117" priority="2">
      <formula>E11="NO SE REPORTA"</formula>
    </cfRule>
    <cfRule type="expression" dxfId="116" priority="3">
      <formula>E10="NO APLICA"</formula>
    </cfRule>
  </conditionalFormatting>
  <conditionalFormatting sqref="E12:R12">
    <cfRule type="expression" dxfId="115"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formula1>0</formula1>
    </dataValidation>
    <dataValidation allowBlank="1" showInputMessage="1" showErrorMessage="1" sqref="I21:I22"/>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
  <sheetViews>
    <sheetView showGridLines="0" topLeftCell="A16" zoomScale="98" zoomScaleNormal="98" workbookViewId="0">
      <selection activeCell="G17" sqref="G17"/>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 min="9" max="9" width="13.28515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200</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row>
    <row r="7" spans="1:21" ht="15.75" thickBot="1">
      <c r="A7" s="239"/>
      <c r="B7" s="245"/>
      <c r="C7" s="246"/>
      <c r="D7" s="242"/>
      <c r="E7" s="247"/>
      <c r="F7" s="242" t="s">
        <v>129</v>
      </c>
      <c r="G7" s="242"/>
      <c r="H7" s="242"/>
      <c r="I7" s="242"/>
      <c r="J7" s="242"/>
      <c r="K7" s="242"/>
    </row>
    <row r="8" spans="1:21" ht="15.75" thickBot="1">
      <c r="A8" s="239"/>
      <c r="B8" s="255" t="s">
        <v>1201</v>
      </c>
      <c r="C8" s="256">
        <v>2020</v>
      </c>
      <c r="D8" s="251">
        <f>IF(E10="NO APLICA","NO APLICA",IF(E11="NO SE REPORTA","SIN INFORMACION",+E22))</f>
        <v>0.36363636363636365</v>
      </c>
      <c r="E8" s="258"/>
      <c r="F8" s="242" t="s">
        <v>130</v>
      </c>
      <c r="G8" s="242"/>
      <c r="H8" s="242"/>
      <c r="I8" s="242"/>
      <c r="J8" s="242"/>
      <c r="K8" s="242"/>
    </row>
    <row r="9" spans="1:21">
      <c r="A9" s="239"/>
      <c r="B9" s="486" t="s">
        <v>1202</v>
      </c>
      <c r="C9" s="298"/>
      <c r="D9" s="242"/>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t="s">
        <v>2318</v>
      </c>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98"/>
      <c r="D14" s="242"/>
      <c r="E14" s="242"/>
      <c r="F14" s="242"/>
      <c r="G14" s="242"/>
      <c r="H14" s="242"/>
      <c r="I14" s="242"/>
      <c r="J14" s="242"/>
      <c r="K14" s="242"/>
    </row>
    <row r="15" spans="1:21" ht="15.75" thickBot="1">
      <c r="A15" s="239"/>
      <c r="B15" s="1552" t="s">
        <v>2</v>
      </c>
      <c r="C15" s="262"/>
      <c r="D15" s="1543" t="s">
        <v>3</v>
      </c>
      <c r="E15" s="1544"/>
      <c r="F15" s="1544"/>
      <c r="G15" s="1544"/>
      <c r="H15" s="1544"/>
      <c r="I15" s="1544"/>
      <c r="J15" s="1545"/>
      <c r="K15" s="242"/>
    </row>
    <row r="16" spans="1:21" ht="48.75" thickBot="1">
      <c r="A16" s="239"/>
      <c r="B16" s="1553"/>
      <c r="C16" s="266"/>
      <c r="D16" s="1287" t="s">
        <v>1871</v>
      </c>
      <c r="E16" s="212">
        <v>11</v>
      </c>
      <c r="F16" s="242"/>
      <c r="G16" s="242"/>
      <c r="H16" s="242"/>
      <c r="I16" s="242"/>
      <c r="J16" s="268"/>
      <c r="K16" s="242"/>
    </row>
    <row r="17" spans="1:11" ht="48.75" thickBot="1">
      <c r="A17" s="239"/>
      <c r="B17" s="1553"/>
      <c r="C17" s="266"/>
      <c r="D17" s="1288" t="s">
        <v>214</v>
      </c>
      <c r="E17" s="212"/>
      <c r="F17" s="242"/>
      <c r="G17" s="242"/>
      <c r="H17" s="242"/>
      <c r="I17" s="242"/>
      <c r="J17" s="268"/>
      <c r="K17" s="242"/>
    </row>
    <row r="18" spans="1:11" ht="15.75" thickBot="1">
      <c r="A18" s="239"/>
      <c r="B18" s="1553"/>
      <c r="C18" s="270"/>
      <c r="D18" s="1558"/>
      <c r="E18" s="1559"/>
      <c r="F18" s="1559"/>
      <c r="G18" s="1559"/>
      <c r="H18" s="1559"/>
      <c r="I18" s="1559"/>
      <c r="J18" s="1560"/>
      <c r="K18" s="242"/>
    </row>
    <row r="19" spans="1:11" ht="15.75" thickBot="1">
      <c r="A19" s="239"/>
      <c r="B19" s="1553"/>
      <c r="C19" s="273" t="s">
        <v>19</v>
      </c>
      <c r="D19" s="267" t="s">
        <v>150</v>
      </c>
      <c r="E19" s="311" t="s">
        <v>20</v>
      </c>
      <c r="F19" s="311" t="s">
        <v>21</v>
      </c>
      <c r="G19" s="311" t="s">
        <v>22</v>
      </c>
      <c r="H19" s="311" t="s">
        <v>23</v>
      </c>
      <c r="I19" s="228" t="s">
        <v>55</v>
      </c>
      <c r="J19" s="110"/>
      <c r="K19" s="242"/>
    </row>
    <row r="20" spans="1:11" ht="36.75" thickBot="1">
      <c r="A20" s="239"/>
      <c r="B20" s="1553"/>
      <c r="C20" s="276" t="s">
        <v>152</v>
      </c>
      <c r="D20" s="269" t="s">
        <v>215</v>
      </c>
      <c r="E20" s="725">
        <v>11</v>
      </c>
      <c r="F20" s="725"/>
      <c r="G20" s="725"/>
      <c r="H20" s="725"/>
      <c r="I20" s="1286"/>
      <c r="J20" s="111"/>
      <c r="K20" s="242"/>
    </row>
    <row r="21" spans="1:11" ht="36.75" thickBot="1">
      <c r="A21" s="239"/>
      <c r="B21" s="1553"/>
      <c r="C21" s="276" t="s">
        <v>154</v>
      </c>
      <c r="D21" s="269" t="s">
        <v>216</v>
      </c>
      <c r="E21" s="725">
        <v>4</v>
      </c>
      <c r="F21" s="725"/>
      <c r="G21" s="725"/>
      <c r="H21" s="725"/>
      <c r="I21" s="1286"/>
      <c r="J21" s="111"/>
      <c r="K21" s="242"/>
    </row>
    <row r="22" spans="1:11" ht="36.75" thickBot="1">
      <c r="A22" s="239"/>
      <c r="B22" s="1554"/>
      <c r="C22" s="276" t="s">
        <v>156</v>
      </c>
      <c r="D22" s="269" t="s">
        <v>217</v>
      </c>
      <c r="E22" s="193">
        <f>IFERROR(E21/E20,"N.A.")</f>
        <v>0.36363636363636365</v>
      </c>
      <c r="F22" s="193" t="str">
        <f>IFERROR(F21/F20,"N.A.")</f>
        <v>N.A.</v>
      </c>
      <c r="G22" s="193" t="str">
        <f>IFERROR(G21/G20,"N.A.")</f>
        <v>N.A.</v>
      </c>
      <c r="H22" s="193" t="str">
        <f>IFERROR(H21/H20,"N.A.")</f>
        <v>N.A.</v>
      </c>
      <c r="I22" s="484"/>
      <c r="J22" s="112"/>
      <c r="K22" s="242"/>
    </row>
    <row r="23" spans="1:11" ht="24" customHeight="1" thickBot="1">
      <c r="A23" s="239"/>
      <c r="B23" s="279" t="s">
        <v>34</v>
      </c>
      <c r="C23" s="280"/>
      <c r="D23" s="1555" t="s">
        <v>218</v>
      </c>
      <c r="E23" s="1556"/>
      <c r="F23" s="1556"/>
      <c r="G23" s="1556"/>
      <c r="H23" s="1556"/>
      <c r="I23" s="1556"/>
      <c r="J23" s="1557"/>
      <c r="K23" s="242"/>
    </row>
    <row r="24" spans="1:11" ht="24.75" thickBot="1">
      <c r="A24" s="239"/>
      <c r="B24" s="279" t="s">
        <v>36</v>
      </c>
      <c r="C24" s="280"/>
      <c r="D24" s="1555" t="s">
        <v>159</v>
      </c>
      <c r="E24" s="1556"/>
      <c r="F24" s="1556"/>
      <c r="G24" s="1556"/>
      <c r="H24" s="1556"/>
      <c r="I24" s="1556"/>
      <c r="J24" s="1557"/>
      <c r="K24" s="242"/>
    </row>
    <row r="25" spans="1:11" ht="15.75" thickBot="1">
      <c r="A25" s="239"/>
      <c r="B25" s="312"/>
      <c r="C25" s="298"/>
      <c r="D25" s="242"/>
      <c r="E25" s="242"/>
      <c r="F25" s="242"/>
      <c r="G25" s="242"/>
      <c r="H25" s="242"/>
      <c r="I25" s="242"/>
      <c r="J25" s="313"/>
      <c r="K25" s="242"/>
    </row>
    <row r="26" spans="1:11" ht="15" customHeight="1" thickBot="1">
      <c r="A26" s="239"/>
      <c r="B26" s="285" t="s">
        <v>38</v>
      </c>
      <c r="C26" s="314"/>
      <c r="D26" s="314"/>
      <c r="E26" s="314"/>
      <c r="F26" s="314"/>
      <c r="G26" s="314"/>
      <c r="H26" s="314"/>
      <c r="I26" s="314"/>
      <c r="J26" s="315"/>
      <c r="K26" s="242"/>
    </row>
    <row r="27" spans="1:11" ht="15.75" thickBot="1">
      <c r="A27" s="239"/>
      <c r="B27" s="1552">
        <v>1</v>
      </c>
      <c r="C27" s="262"/>
      <c r="D27" s="316" t="s">
        <v>39</v>
      </c>
      <c r="E27" s="1600"/>
      <c r="F27" s="1601"/>
      <c r="G27" s="239"/>
      <c r="H27" s="239"/>
      <c r="I27" s="310"/>
      <c r="J27" s="317"/>
      <c r="K27" s="242"/>
    </row>
    <row r="28" spans="1:11" ht="15.75" thickBot="1">
      <c r="A28" s="239"/>
      <c r="B28" s="1553"/>
      <c r="C28" s="270"/>
      <c r="D28" s="318" t="s">
        <v>40</v>
      </c>
      <c r="E28" s="1600"/>
      <c r="F28" s="1601"/>
      <c r="G28" s="239"/>
      <c r="H28" s="239"/>
      <c r="I28" s="310"/>
      <c r="J28" s="268"/>
      <c r="K28" s="242"/>
    </row>
    <row r="29" spans="1:11" ht="15.75" thickBot="1">
      <c r="A29" s="239"/>
      <c r="B29" s="1553"/>
      <c r="C29" s="270"/>
      <c r="D29" s="318" t="s">
        <v>41</v>
      </c>
      <c r="E29" s="1600"/>
      <c r="F29" s="1601"/>
      <c r="G29" s="239"/>
      <c r="H29" s="239"/>
      <c r="I29" s="310"/>
      <c r="J29" s="268"/>
      <c r="K29" s="242"/>
    </row>
    <row r="30" spans="1:11" ht="15.75" thickBot="1">
      <c r="A30" s="239"/>
      <c r="B30" s="1553"/>
      <c r="C30" s="270"/>
      <c r="D30" s="318" t="s">
        <v>42</v>
      </c>
      <c r="E30" s="1600"/>
      <c r="F30" s="1601"/>
      <c r="G30" s="239"/>
      <c r="H30" s="239"/>
      <c r="I30" s="310"/>
      <c r="J30" s="268"/>
      <c r="K30" s="242"/>
    </row>
    <row r="31" spans="1:11" ht="15.75" thickBot="1">
      <c r="A31" s="239"/>
      <c r="B31" s="1553"/>
      <c r="C31" s="270"/>
      <c r="D31" s="318" t="s">
        <v>43</v>
      </c>
      <c r="E31" s="1600"/>
      <c r="F31" s="1601"/>
      <c r="G31" s="239"/>
      <c r="H31" s="239"/>
      <c r="I31" s="310"/>
      <c r="J31" s="268"/>
      <c r="K31" s="242"/>
    </row>
    <row r="32" spans="1:11" ht="15.75" thickBot="1">
      <c r="A32" s="239"/>
      <c r="B32" s="1553"/>
      <c r="C32" s="270"/>
      <c r="D32" s="318" t="s">
        <v>44</v>
      </c>
      <c r="E32" s="1600"/>
      <c r="F32" s="1601"/>
      <c r="G32" s="239"/>
      <c r="H32" s="239"/>
      <c r="I32" s="310"/>
      <c r="J32" s="268"/>
      <c r="K32" s="242"/>
    </row>
    <row r="33" spans="1:11" ht="15.75" thickBot="1">
      <c r="A33" s="239"/>
      <c r="B33" s="1554"/>
      <c r="C33" s="280"/>
      <c r="D33" s="318" t="s">
        <v>45</v>
      </c>
      <c r="E33" s="1600"/>
      <c r="F33" s="1601"/>
      <c r="G33" s="239"/>
      <c r="H33" s="239"/>
      <c r="I33" s="319"/>
      <c r="J33" s="320"/>
      <c r="K33" s="242"/>
    </row>
    <row r="34" spans="1:11" ht="15" customHeight="1" thickBot="1">
      <c r="A34" s="239"/>
      <c r="B34" s="285" t="s">
        <v>46</v>
      </c>
      <c r="C34" s="286"/>
      <c r="D34" s="286"/>
      <c r="E34" s="286"/>
      <c r="F34" s="286"/>
      <c r="G34" s="286"/>
      <c r="H34" s="286"/>
      <c r="I34" s="314"/>
      <c r="J34" s="315"/>
      <c r="K34" s="242"/>
    </row>
    <row r="35" spans="1:11" ht="14.45" customHeight="1" thickBot="1">
      <c r="A35" s="239"/>
      <c r="B35" s="1552">
        <v>1</v>
      </c>
      <c r="C35" s="262"/>
      <c r="D35" s="321" t="s">
        <v>39</v>
      </c>
      <c r="E35" s="227" t="s">
        <v>47</v>
      </c>
      <c r="F35" s="228"/>
      <c r="G35" s="239"/>
      <c r="H35" s="239"/>
      <c r="I35" s="310"/>
      <c r="J35" s="317"/>
      <c r="K35" s="242"/>
    </row>
    <row r="36" spans="1:11" ht="15.75" thickBot="1">
      <c r="A36" s="239"/>
      <c r="B36" s="1553"/>
      <c r="C36" s="270"/>
      <c r="D36" s="322" t="s">
        <v>40</v>
      </c>
      <c r="E36" s="227" t="s">
        <v>160</v>
      </c>
      <c r="F36" s="227"/>
      <c r="G36" s="239"/>
      <c r="H36" s="239"/>
      <c r="I36" s="310"/>
      <c r="J36" s="268"/>
      <c r="K36" s="242"/>
    </row>
    <row r="37" spans="1:11" ht="15.75" thickBot="1">
      <c r="A37" s="239"/>
      <c r="B37" s="1553"/>
      <c r="C37" s="270"/>
      <c r="D37" s="322" t="s">
        <v>41</v>
      </c>
      <c r="E37" s="1598"/>
      <c r="F37" s="1599"/>
      <c r="G37" s="239"/>
      <c r="H37" s="239"/>
      <c r="I37" s="310"/>
      <c r="J37" s="268"/>
      <c r="K37" s="242"/>
    </row>
    <row r="38" spans="1:11" ht="15.75" thickBot="1">
      <c r="A38" s="239"/>
      <c r="B38" s="1553"/>
      <c r="C38" s="270"/>
      <c r="D38" s="322" t="s">
        <v>42</v>
      </c>
      <c r="E38" s="1598"/>
      <c r="F38" s="1599"/>
      <c r="G38" s="239"/>
      <c r="H38" s="239"/>
      <c r="I38" s="310"/>
      <c r="J38" s="268"/>
      <c r="K38" s="242"/>
    </row>
    <row r="39" spans="1:11" ht="15.75" thickBot="1">
      <c r="A39" s="239"/>
      <c r="B39" s="1553"/>
      <c r="C39" s="270"/>
      <c r="D39" s="322" t="s">
        <v>43</v>
      </c>
      <c r="E39" s="1598"/>
      <c r="F39" s="1599"/>
      <c r="G39" s="239"/>
      <c r="H39" s="239"/>
      <c r="I39" s="310"/>
      <c r="J39" s="268"/>
      <c r="K39" s="242"/>
    </row>
    <row r="40" spans="1:11" ht="15.75" thickBot="1">
      <c r="A40" s="239"/>
      <c r="B40" s="1553"/>
      <c r="C40" s="270"/>
      <c r="D40" s="322" t="s">
        <v>44</v>
      </c>
      <c r="E40" s="1598"/>
      <c r="F40" s="1599"/>
      <c r="G40" s="239"/>
      <c r="H40" s="239"/>
      <c r="I40" s="310"/>
      <c r="J40" s="268"/>
      <c r="K40" s="242"/>
    </row>
    <row r="41" spans="1:11" ht="15.75" thickBot="1">
      <c r="A41" s="239"/>
      <c r="B41" s="1554"/>
      <c r="C41" s="280"/>
      <c r="D41" s="322" t="s">
        <v>45</v>
      </c>
      <c r="E41" s="1598"/>
      <c r="F41" s="1599"/>
      <c r="G41" s="239"/>
      <c r="H41" s="239"/>
      <c r="I41" s="319"/>
      <c r="J41" s="320"/>
      <c r="K41" s="242"/>
    </row>
    <row r="42" spans="1:11" ht="15.75" thickBot="1">
      <c r="A42" s="239"/>
      <c r="B42" s="323"/>
      <c r="C42" s="324"/>
      <c r="D42" s="325"/>
      <c r="E42" s="325"/>
      <c r="F42" s="325"/>
      <c r="G42" s="314"/>
      <c r="H42" s="314"/>
      <c r="I42" s="314"/>
      <c r="J42" s="315"/>
      <c r="K42" s="242"/>
    </row>
    <row r="43" spans="1:11" ht="15.75" thickBot="1">
      <c r="A43" s="239"/>
      <c r="B43" s="1561" t="s">
        <v>49</v>
      </c>
      <c r="C43" s="1562"/>
      <c r="D43" s="1562"/>
      <c r="E43" s="1562"/>
      <c r="F43" s="1562"/>
      <c r="G43" s="1562"/>
      <c r="H43" s="1562"/>
      <c r="I43" s="1563"/>
      <c r="J43" s="315"/>
      <c r="K43" s="242"/>
    </row>
    <row r="44" spans="1:11" ht="24" customHeight="1" thickBot="1">
      <c r="A44" s="239"/>
      <c r="B44" s="1555" t="s">
        <v>50</v>
      </c>
      <c r="C44" s="1556"/>
      <c r="D44" s="1557"/>
      <c r="E44" s="269" t="s">
        <v>51</v>
      </c>
      <c r="F44" s="1555" t="s">
        <v>52</v>
      </c>
      <c r="G44" s="1557"/>
      <c r="H44" s="1555" t="s">
        <v>53</v>
      </c>
      <c r="I44" s="1557"/>
      <c r="J44" s="275"/>
      <c r="K44" s="242"/>
    </row>
    <row r="45" spans="1:11" ht="108" customHeight="1" thickBot="1">
      <c r="A45" s="239"/>
      <c r="B45" s="1593">
        <v>42401</v>
      </c>
      <c r="C45" s="1594"/>
      <c r="D45" s="1595"/>
      <c r="E45" s="269">
        <v>0.01</v>
      </c>
      <c r="F45" s="1596" t="s">
        <v>219</v>
      </c>
      <c r="G45" s="1597"/>
      <c r="H45" s="1555"/>
      <c r="I45" s="1557"/>
      <c r="J45" s="278"/>
      <c r="K45" s="242"/>
    </row>
    <row r="46" spans="1:11">
      <c r="A46" s="239"/>
      <c r="B46" s="327"/>
      <c r="C46" s="328"/>
      <c r="D46" s="327"/>
      <c r="E46" s="327"/>
      <c r="F46" s="327"/>
      <c r="G46" s="327"/>
      <c r="H46" s="327"/>
      <c r="I46" s="327"/>
      <c r="J46" s="242"/>
      <c r="K46" s="242"/>
    </row>
    <row r="47" spans="1:11" ht="15.75" thickBot="1">
      <c r="A47" s="239"/>
      <c r="B47" s="243"/>
      <c r="C47" s="244"/>
      <c r="D47" s="242"/>
      <c r="E47" s="242"/>
      <c r="F47" s="242"/>
      <c r="G47" s="242"/>
      <c r="H47" s="242"/>
      <c r="I47" s="242"/>
      <c r="J47" s="242"/>
      <c r="K47" s="242"/>
    </row>
    <row r="48" spans="1:11" ht="15.75" thickBot="1">
      <c r="A48" s="239"/>
      <c r="B48" s="329" t="s">
        <v>55</v>
      </c>
      <c r="C48" s="292"/>
      <c r="D48" s="242"/>
      <c r="E48" s="242"/>
      <c r="F48" s="242"/>
      <c r="G48" s="242"/>
      <c r="H48" s="242"/>
      <c r="I48" s="242"/>
      <c r="J48" s="242"/>
      <c r="K48" s="242"/>
    </row>
    <row r="49" spans="1:11">
      <c r="A49" s="239"/>
      <c r="B49" s="1591"/>
      <c r="C49" s="1592"/>
      <c r="D49" s="1592"/>
      <c r="E49" s="1592"/>
      <c r="F49" s="1592"/>
      <c r="G49" s="1592"/>
      <c r="H49" s="1592"/>
      <c r="I49" s="1592"/>
      <c r="J49" s="1592"/>
      <c r="K49" s="242"/>
    </row>
    <row r="50" spans="1:11">
      <c r="A50" s="239"/>
      <c r="B50" s="1591"/>
      <c r="C50" s="1592"/>
      <c r="D50" s="1592"/>
      <c r="E50" s="1592"/>
      <c r="F50" s="1592"/>
      <c r="G50" s="1592"/>
      <c r="H50" s="1592"/>
      <c r="I50" s="1592"/>
      <c r="J50" s="1592"/>
      <c r="K50" s="242"/>
    </row>
    <row r="51" spans="1:11">
      <c r="A51" s="239"/>
      <c r="B51" s="243"/>
      <c r="C51" s="244"/>
      <c r="D51" s="242"/>
      <c r="E51" s="242"/>
      <c r="F51" s="242"/>
      <c r="G51" s="242"/>
      <c r="H51" s="242"/>
      <c r="I51" s="242"/>
      <c r="J51" s="242"/>
      <c r="K51" s="242"/>
    </row>
    <row r="52" spans="1:11" ht="15.75" thickBot="1">
      <c r="A52" s="239"/>
      <c r="B52" s="242"/>
      <c r="C52" s="259"/>
      <c r="D52" s="242"/>
      <c r="E52" s="242"/>
      <c r="F52" s="242"/>
      <c r="G52" s="242"/>
      <c r="H52" s="242"/>
      <c r="I52" s="242"/>
      <c r="J52" s="242"/>
      <c r="K52" s="242"/>
    </row>
    <row r="53" spans="1:11" ht="24.75" thickBot="1">
      <c r="A53" s="239"/>
      <c r="B53" s="304" t="s">
        <v>56</v>
      </c>
      <c r="C53" s="305"/>
      <c r="D53" s="242"/>
      <c r="E53" s="242"/>
      <c r="F53" s="242"/>
      <c r="G53" s="242"/>
      <c r="H53" s="242"/>
      <c r="I53" s="242"/>
      <c r="J53" s="242"/>
      <c r="K53" s="242"/>
    </row>
    <row r="54" spans="1:11" ht="15.75" thickBot="1">
      <c r="A54" s="239"/>
      <c r="B54" s="243"/>
      <c r="C54" s="244"/>
      <c r="D54" s="242"/>
      <c r="E54" s="242"/>
      <c r="F54" s="242"/>
      <c r="G54" s="242"/>
      <c r="H54" s="242"/>
      <c r="I54" s="242"/>
      <c r="J54" s="242"/>
      <c r="K54" s="242"/>
    </row>
    <row r="55" spans="1:11" ht="72.75" thickBot="1">
      <c r="A55" s="239"/>
      <c r="B55" s="293" t="s">
        <v>57</v>
      </c>
      <c r="C55" s="273"/>
      <c r="D55" s="267" t="s">
        <v>201</v>
      </c>
      <c r="E55" s="242"/>
      <c r="F55" s="242"/>
      <c r="G55" s="242"/>
      <c r="H55" s="242"/>
      <c r="I55" s="242"/>
      <c r="J55" s="242"/>
      <c r="K55" s="242"/>
    </row>
    <row r="56" spans="1:11">
      <c r="A56" s="239"/>
      <c r="B56" s="1552" t="s">
        <v>59</v>
      </c>
      <c r="C56" s="266"/>
      <c r="D56" s="306" t="s">
        <v>60</v>
      </c>
      <c r="E56" s="242"/>
      <c r="F56" s="242"/>
      <c r="G56" s="242"/>
      <c r="H56" s="242"/>
      <c r="I56" s="242"/>
      <c r="J56" s="242"/>
      <c r="K56" s="242"/>
    </row>
    <row r="57" spans="1:11" ht="60">
      <c r="A57" s="239"/>
      <c r="B57" s="1553"/>
      <c r="C57" s="266"/>
      <c r="D57" s="307" t="s">
        <v>202</v>
      </c>
      <c r="E57" s="242"/>
      <c r="F57" s="242"/>
      <c r="G57" s="242"/>
      <c r="H57" s="242"/>
      <c r="I57" s="242"/>
      <c r="J57" s="242"/>
      <c r="K57" s="242"/>
    </row>
    <row r="58" spans="1:11">
      <c r="A58" s="239"/>
      <c r="B58" s="1553"/>
      <c r="C58" s="266"/>
      <c r="D58" s="306" t="s">
        <v>134</v>
      </c>
      <c r="E58" s="242"/>
      <c r="F58" s="242"/>
      <c r="G58" s="242"/>
      <c r="H58" s="242"/>
      <c r="I58" s="242"/>
      <c r="J58" s="242"/>
      <c r="K58" s="242"/>
    </row>
    <row r="59" spans="1:11">
      <c r="A59" s="239"/>
      <c r="B59" s="1553"/>
      <c r="C59" s="266"/>
      <c r="D59" s="307" t="s">
        <v>64</v>
      </c>
      <c r="E59" s="242"/>
      <c r="F59" s="242"/>
      <c r="G59" s="242"/>
      <c r="H59" s="242"/>
      <c r="I59" s="242"/>
      <c r="J59" s="242"/>
      <c r="K59" s="242"/>
    </row>
    <row r="60" spans="1:11">
      <c r="A60" s="239"/>
      <c r="B60" s="1553"/>
      <c r="C60" s="266"/>
      <c r="D60" s="307" t="s">
        <v>165</v>
      </c>
      <c r="E60" s="242"/>
      <c r="F60" s="242"/>
      <c r="G60" s="242"/>
      <c r="H60" s="242"/>
      <c r="I60" s="242"/>
      <c r="J60" s="242"/>
      <c r="K60" s="242"/>
    </row>
    <row r="61" spans="1:11">
      <c r="A61" s="239"/>
      <c r="B61" s="1553"/>
      <c r="C61" s="266"/>
      <c r="D61" s="307" t="s">
        <v>203</v>
      </c>
      <c r="E61" s="242"/>
      <c r="F61" s="242"/>
      <c r="G61" s="242"/>
      <c r="H61" s="242"/>
      <c r="I61" s="242"/>
      <c r="J61" s="242"/>
      <c r="K61" s="242"/>
    </row>
    <row r="62" spans="1:11">
      <c r="A62" s="239"/>
      <c r="B62" s="1553"/>
      <c r="C62" s="266"/>
      <c r="D62" s="307" t="s">
        <v>204</v>
      </c>
      <c r="E62" s="242"/>
      <c r="F62" s="242"/>
      <c r="G62" s="242"/>
      <c r="H62" s="242"/>
      <c r="I62" s="242"/>
      <c r="J62" s="242"/>
      <c r="K62" s="242"/>
    </row>
    <row r="63" spans="1:11" ht="24">
      <c r="A63" s="239"/>
      <c r="B63" s="1553"/>
      <c r="C63" s="266"/>
      <c r="D63" s="307" t="s">
        <v>205</v>
      </c>
      <c r="E63" s="242"/>
      <c r="F63" s="242"/>
      <c r="G63" s="242"/>
      <c r="H63" s="242"/>
      <c r="I63" s="242"/>
      <c r="J63" s="242"/>
      <c r="K63" s="242"/>
    </row>
    <row r="64" spans="1:11">
      <c r="A64" s="239"/>
      <c r="B64" s="1553"/>
      <c r="C64" s="266"/>
      <c r="D64" s="306" t="s">
        <v>141</v>
      </c>
      <c r="E64" s="242"/>
      <c r="F64" s="242"/>
      <c r="G64" s="242"/>
      <c r="H64" s="242"/>
      <c r="I64" s="242"/>
      <c r="J64" s="242"/>
      <c r="K64" s="242"/>
    </row>
    <row r="65" spans="1:11" ht="15.75" thickBot="1">
      <c r="A65" s="239"/>
      <c r="B65" s="1554"/>
      <c r="C65" s="276"/>
      <c r="D65" s="301"/>
      <c r="E65" s="242"/>
      <c r="F65" s="242"/>
      <c r="G65" s="242"/>
      <c r="H65" s="242"/>
      <c r="I65" s="242"/>
      <c r="J65" s="242"/>
      <c r="K65" s="242"/>
    </row>
    <row r="66" spans="1:11" ht="24.75" thickBot="1">
      <c r="A66" s="239"/>
      <c r="B66" s="279" t="s">
        <v>72</v>
      </c>
      <c r="C66" s="276"/>
      <c r="D66" s="269"/>
      <c r="E66" s="242"/>
      <c r="F66" s="242"/>
      <c r="G66" s="242"/>
      <c r="H66" s="242"/>
      <c r="I66" s="242"/>
      <c r="J66" s="242"/>
      <c r="K66" s="242"/>
    </row>
    <row r="67" spans="1:11" ht="156">
      <c r="A67" s="239"/>
      <c r="B67" s="1552" t="s">
        <v>73</v>
      </c>
      <c r="C67" s="266"/>
      <c r="D67" s="307" t="s">
        <v>206</v>
      </c>
      <c r="E67" s="242"/>
      <c r="F67" s="242"/>
      <c r="G67" s="242"/>
      <c r="H67" s="242"/>
      <c r="I67" s="242"/>
      <c r="J67" s="242"/>
      <c r="K67" s="242"/>
    </row>
    <row r="68" spans="1:11" ht="132">
      <c r="A68" s="239"/>
      <c r="B68" s="1553"/>
      <c r="C68" s="266"/>
      <c r="D68" s="307" t="s">
        <v>207</v>
      </c>
      <c r="E68" s="242"/>
      <c r="F68" s="242"/>
      <c r="G68" s="242"/>
      <c r="H68" s="242"/>
      <c r="I68" s="242"/>
      <c r="J68" s="242"/>
      <c r="K68" s="242"/>
    </row>
    <row r="69" spans="1:11" ht="216">
      <c r="A69" s="239"/>
      <c r="B69" s="1553"/>
      <c r="C69" s="266"/>
      <c r="D69" s="307" t="s">
        <v>208</v>
      </c>
      <c r="E69" s="242"/>
      <c r="F69" s="242"/>
      <c r="G69" s="242"/>
      <c r="H69" s="242"/>
      <c r="I69" s="242"/>
      <c r="J69" s="242"/>
      <c r="K69" s="242"/>
    </row>
    <row r="70" spans="1:11" ht="72">
      <c r="A70" s="239"/>
      <c r="B70" s="1553"/>
      <c r="C70" s="266"/>
      <c r="D70" s="307" t="s">
        <v>209</v>
      </c>
      <c r="E70" s="242"/>
      <c r="F70" s="242"/>
      <c r="G70" s="242"/>
      <c r="H70" s="242"/>
      <c r="I70" s="242"/>
      <c r="J70" s="242"/>
      <c r="K70" s="242"/>
    </row>
    <row r="71" spans="1:11" ht="15.75" thickBot="1">
      <c r="A71" s="239"/>
      <c r="B71" s="1554"/>
      <c r="C71" s="276"/>
      <c r="D71" s="269"/>
      <c r="E71" s="242"/>
      <c r="F71" s="242"/>
      <c r="G71" s="242"/>
      <c r="H71" s="242"/>
      <c r="I71" s="242"/>
      <c r="J71" s="242"/>
      <c r="K71" s="242"/>
    </row>
    <row r="72" spans="1:11">
      <c r="A72" s="239"/>
      <c r="B72" s="1552" t="s">
        <v>90</v>
      </c>
      <c r="C72" s="266"/>
      <c r="D72" s="307"/>
      <c r="E72" s="242"/>
      <c r="F72" s="242"/>
      <c r="G72" s="242"/>
      <c r="H72" s="242"/>
      <c r="I72" s="242"/>
      <c r="J72" s="242"/>
      <c r="K72" s="242"/>
    </row>
    <row r="73" spans="1:11">
      <c r="A73" s="239"/>
      <c r="B73" s="1553"/>
      <c r="C73" s="266"/>
      <c r="D73" s="308"/>
      <c r="E73" s="242"/>
      <c r="F73" s="242"/>
      <c r="G73" s="242"/>
      <c r="H73" s="242"/>
      <c r="I73" s="242"/>
      <c r="J73" s="242"/>
      <c r="K73" s="242"/>
    </row>
    <row r="74" spans="1:11">
      <c r="A74" s="239"/>
      <c r="B74" s="1553"/>
      <c r="C74" s="266"/>
      <c r="D74" s="307" t="s">
        <v>91</v>
      </c>
      <c r="E74" s="242"/>
      <c r="F74" s="242"/>
      <c r="G74" s="242"/>
      <c r="H74" s="242"/>
      <c r="I74" s="242"/>
      <c r="J74" s="242"/>
      <c r="K74" s="242"/>
    </row>
    <row r="75" spans="1:11" ht="37.5">
      <c r="A75" s="239"/>
      <c r="B75" s="1553"/>
      <c r="C75" s="266"/>
      <c r="D75" s="307" t="s">
        <v>210</v>
      </c>
      <c r="E75" s="242"/>
      <c r="F75" s="242"/>
      <c r="G75" s="242"/>
      <c r="H75" s="242"/>
      <c r="I75" s="242"/>
      <c r="J75" s="242"/>
      <c r="K75" s="242"/>
    </row>
    <row r="76" spans="1:11" ht="37.5">
      <c r="A76" s="239"/>
      <c r="B76" s="1553"/>
      <c r="C76" s="266"/>
      <c r="D76" s="307" t="s">
        <v>211</v>
      </c>
      <c r="E76" s="242"/>
      <c r="F76" s="242"/>
      <c r="G76" s="242"/>
      <c r="H76" s="242"/>
      <c r="I76" s="242"/>
      <c r="J76" s="242"/>
      <c r="K76" s="242"/>
    </row>
    <row r="77" spans="1:11" ht="37.5">
      <c r="A77" s="239"/>
      <c r="B77" s="1553"/>
      <c r="C77" s="266"/>
      <c r="D77" s="307" t="s">
        <v>212</v>
      </c>
      <c r="E77" s="242"/>
      <c r="F77" s="242"/>
      <c r="G77" s="242"/>
      <c r="H77" s="242"/>
      <c r="I77" s="242"/>
      <c r="J77" s="242"/>
      <c r="K77" s="242"/>
    </row>
    <row r="78" spans="1:11" ht="48.75" thickBot="1">
      <c r="A78" s="239"/>
      <c r="B78" s="1554"/>
      <c r="C78" s="276"/>
      <c r="D78" s="269" t="s">
        <v>213</v>
      </c>
      <c r="E78" s="242"/>
      <c r="F78" s="242"/>
      <c r="G78" s="242"/>
      <c r="H78" s="242"/>
      <c r="I78" s="242"/>
      <c r="J78" s="242"/>
      <c r="K78" s="242"/>
    </row>
  </sheetData>
  <sheetProtection insertColumns="0" insertRows="0"/>
  <mergeCells count="40">
    <mergeCell ref="B10:D10"/>
    <mergeCell ref="F10:S10"/>
    <mergeCell ref="F11:S11"/>
    <mergeCell ref="E12:R12"/>
    <mergeCell ref="E13:R13"/>
    <mergeCell ref="B56:B65"/>
    <mergeCell ref="B67:B71"/>
    <mergeCell ref="B72:B78"/>
    <mergeCell ref="B15:B22"/>
    <mergeCell ref="D15:J15"/>
    <mergeCell ref="D18:J18"/>
    <mergeCell ref="E30:F30"/>
    <mergeCell ref="E31:F31"/>
    <mergeCell ref="E32:F32"/>
    <mergeCell ref="D23:J23"/>
    <mergeCell ref="D24:J24"/>
    <mergeCell ref="E27:F27"/>
    <mergeCell ref="E28:F28"/>
    <mergeCell ref="E29:F29"/>
    <mergeCell ref="E38:F38"/>
    <mergeCell ref="E39:F39"/>
    <mergeCell ref="E40:F40"/>
    <mergeCell ref="E33:F33"/>
    <mergeCell ref="B35:B41"/>
    <mergeCell ref="E37:F37"/>
    <mergeCell ref="B27:B33"/>
    <mergeCell ref="B49:J50"/>
    <mergeCell ref="B45:D45"/>
    <mergeCell ref="F45:G45"/>
    <mergeCell ref="H45:I45"/>
    <mergeCell ref="E41:F41"/>
    <mergeCell ref="B43:I43"/>
    <mergeCell ref="B44:D44"/>
    <mergeCell ref="F44:G44"/>
    <mergeCell ref="H44:I44"/>
    <mergeCell ref="A1:P1"/>
    <mergeCell ref="A2:P2"/>
    <mergeCell ref="A3:P3"/>
    <mergeCell ref="A4:D4"/>
    <mergeCell ref="A5:P5"/>
  </mergeCells>
  <conditionalFormatting sqref="F10">
    <cfRule type="notContainsBlanks" dxfId="114" priority="4">
      <formula>LEN(TRIM(F10))&gt;0</formula>
    </cfRule>
  </conditionalFormatting>
  <conditionalFormatting sqref="F11:S11">
    <cfRule type="expression" dxfId="113" priority="2">
      <formula>E11="NO SE REPORTA"</formula>
    </cfRule>
    <cfRule type="expression" dxfId="112" priority="3">
      <formula>E10="NO APLICA"</formula>
    </cfRule>
  </conditionalFormatting>
  <conditionalFormatting sqref="E12:R12">
    <cfRule type="expression" dxfId="111"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7"/>
  <sheetViews>
    <sheetView showGridLines="0" topLeftCell="A22" zoomScale="98" zoomScaleNormal="98" workbookViewId="0">
      <selection activeCell="H32" sqref="H32"/>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 min="8" max="8" width="12.7109375" customWidth="1"/>
    <col min="10" max="10" width="12.8554687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220</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5" t="s">
        <v>1201</v>
      </c>
      <c r="C8" s="216">
        <v>2020</v>
      </c>
      <c r="D8" s="220">
        <f>IF(E10="NO APLICA","NO APLICA",IF(E11="NO SE REPORTA","SIN INFORMACION",))+E27</f>
        <v>0.5</v>
      </c>
      <c r="E8" s="217"/>
      <c r="F8" s="6" t="s">
        <v>130</v>
      </c>
      <c r="G8" s="6"/>
      <c r="H8" s="6"/>
      <c r="I8" s="6"/>
      <c r="J8" s="6"/>
      <c r="K8" s="6"/>
    </row>
    <row r="9" spans="1:21">
      <c r="B9" s="486" t="s">
        <v>1202</v>
      </c>
      <c r="C9" s="85"/>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5"/>
      <c r="D14" s="6"/>
      <c r="E14" s="6"/>
      <c r="F14" s="6"/>
      <c r="G14" s="6"/>
      <c r="H14" s="6"/>
      <c r="I14" s="6"/>
      <c r="J14" s="6"/>
      <c r="K14" s="6"/>
    </row>
    <row r="15" spans="1:21" ht="15" customHeight="1" thickTop="1">
      <c r="B15" s="1617" t="s">
        <v>2</v>
      </c>
      <c r="C15" s="86"/>
      <c r="D15" s="1619" t="s">
        <v>3</v>
      </c>
      <c r="E15" s="1620"/>
      <c r="F15" s="1620"/>
      <c r="G15" s="1620"/>
      <c r="H15" s="1620"/>
      <c r="I15" s="1620"/>
      <c r="J15" s="1620"/>
      <c r="K15" s="1621"/>
    </row>
    <row r="16" spans="1:21" ht="15.75" thickBot="1">
      <c r="B16" s="1618"/>
      <c r="C16" s="89"/>
      <c r="D16" s="1608" t="s">
        <v>252</v>
      </c>
      <c r="E16" s="1609"/>
      <c r="F16" s="1609"/>
      <c r="G16" s="1609"/>
      <c r="H16" s="1609"/>
      <c r="I16" s="1609"/>
      <c r="J16" s="1609"/>
      <c r="K16" s="1610"/>
    </row>
    <row r="17" spans="2:11" ht="15.75" thickBot="1">
      <c r="B17" s="1618"/>
      <c r="C17" s="95" t="s">
        <v>19</v>
      </c>
      <c r="D17" s="38" t="s">
        <v>253</v>
      </c>
      <c r="E17" s="38" t="s">
        <v>20</v>
      </c>
      <c r="F17" s="38" t="s">
        <v>21</v>
      </c>
      <c r="G17" s="38" t="s">
        <v>22</v>
      </c>
      <c r="H17" s="38" t="s">
        <v>23</v>
      </c>
      <c r="I17" s="228"/>
      <c r="K17" s="21"/>
    </row>
    <row r="18" spans="2:11" ht="15.75" thickBot="1">
      <c r="B18" s="1618"/>
      <c r="C18" s="3" t="s">
        <v>152</v>
      </c>
      <c r="D18" s="39" t="s">
        <v>255</v>
      </c>
      <c r="E18" s="212">
        <v>4</v>
      </c>
      <c r="F18" s="212"/>
      <c r="G18" s="212"/>
      <c r="H18" s="212"/>
      <c r="I18" s="335"/>
      <c r="K18" s="21"/>
    </row>
    <row r="19" spans="2:11" ht="15.75" thickBot="1">
      <c r="B19" s="1618"/>
      <c r="C19" s="3" t="s">
        <v>154</v>
      </c>
      <c r="D19" s="39" t="s">
        <v>256</v>
      </c>
      <c r="E19" s="212">
        <v>2</v>
      </c>
      <c r="F19" s="212"/>
      <c r="G19" s="212"/>
      <c r="H19" s="212"/>
      <c r="I19" s="335"/>
      <c r="K19" s="21"/>
    </row>
    <row r="20" spans="2:11" ht="15.75" thickBot="1">
      <c r="B20" s="1618"/>
      <c r="C20" s="3" t="s">
        <v>156</v>
      </c>
      <c r="D20" s="39" t="s">
        <v>257</v>
      </c>
      <c r="E20" s="212"/>
      <c r="F20" s="212"/>
      <c r="G20" s="212"/>
      <c r="H20" s="212"/>
      <c r="I20" s="335"/>
      <c r="K20" s="21"/>
    </row>
    <row r="21" spans="2:11" ht="15.75" thickBot="1">
      <c r="B21" s="1618"/>
      <c r="C21" s="3" t="s">
        <v>258</v>
      </c>
      <c r="D21" s="39" t="s">
        <v>259</v>
      </c>
      <c r="E21" s="212"/>
      <c r="F21" s="212"/>
      <c r="G21" s="212"/>
      <c r="H21" s="212"/>
      <c r="I21" s="335"/>
      <c r="K21" s="21"/>
    </row>
    <row r="22" spans="2:11" ht="15.75" thickBot="1">
      <c r="B22" s="1618"/>
      <c r="C22" s="3" t="s">
        <v>260</v>
      </c>
      <c r="D22" s="39" t="s">
        <v>261</v>
      </c>
      <c r="E22" s="212"/>
      <c r="F22" s="212"/>
      <c r="G22" s="212"/>
      <c r="H22" s="212"/>
      <c r="I22" s="335"/>
      <c r="K22" s="21"/>
    </row>
    <row r="23" spans="2:11" ht="15.75" thickBot="1">
      <c r="B23" s="1618"/>
      <c r="C23" s="3" t="s">
        <v>262</v>
      </c>
      <c r="D23" s="39" t="s">
        <v>263</v>
      </c>
      <c r="E23" s="212"/>
      <c r="F23" s="212"/>
      <c r="G23" s="212"/>
      <c r="H23" s="212"/>
      <c r="I23" s="335"/>
      <c r="K23" s="21"/>
    </row>
    <row r="24" spans="2:11" ht="15.75" thickBot="1">
      <c r="B24" s="1618"/>
      <c r="C24" s="3" t="s">
        <v>264</v>
      </c>
      <c r="D24" s="39" t="s">
        <v>265</v>
      </c>
      <c r="E24" s="193">
        <f>IFERROR(E19/E18,"N.A.")</f>
        <v>0.5</v>
      </c>
      <c r="F24" s="193" t="str">
        <f>IFERROR(F19/F18,"N.A.")</f>
        <v>N.A.</v>
      </c>
      <c r="G24" s="193" t="str">
        <f>IFERROR(G19/G18,"N.A.")</f>
        <v>N.A.</v>
      </c>
      <c r="H24" s="193" t="str">
        <f>IFERROR(H19/H18,"N.A.")</f>
        <v>N.A.</v>
      </c>
      <c r="I24" s="299"/>
      <c r="K24" s="21"/>
    </row>
    <row r="25" spans="2:11" ht="15.75" thickBot="1">
      <c r="B25" s="1618"/>
      <c r="C25" s="3" t="s">
        <v>266</v>
      </c>
      <c r="D25" s="39" t="s">
        <v>267</v>
      </c>
      <c r="E25" s="193" t="str">
        <f>IFERROR(E21/E20,"N.A.")</f>
        <v>N.A.</v>
      </c>
      <c r="F25" s="193" t="str">
        <f>IFERROR(F21/F20,"N.A.")</f>
        <v>N.A.</v>
      </c>
      <c r="G25" s="193" t="str">
        <f>IFERROR(G21/G20,"N.A.")</f>
        <v>N.A.</v>
      </c>
      <c r="H25" s="193" t="str">
        <f>IFERROR(H21/H20,"N.A.")</f>
        <v>N.A.</v>
      </c>
      <c r="I25" s="299"/>
      <c r="K25" s="21"/>
    </row>
    <row r="26" spans="2:11" ht="15.75" thickBot="1">
      <c r="B26" s="1618"/>
      <c r="C26" s="3" t="s">
        <v>268</v>
      </c>
      <c r="D26" s="39" t="s">
        <v>269</v>
      </c>
      <c r="E26" s="193" t="str">
        <f>IFERROR(E23/E22,"N.A.")</f>
        <v>N.A.</v>
      </c>
      <c r="F26" s="193" t="str">
        <f>IFERROR(F23/F22,"N.A.")</f>
        <v>N.A.</v>
      </c>
      <c r="G26" s="193" t="str">
        <f>IFERROR(G23/G22,"N.A.")</f>
        <v>N.A.</v>
      </c>
      <c r="H26" s="193" t="str">
        <f>IFERROR(H23/H22,"N.A.")</f>
        <v>N.A.</v>
      </c>
      <c r="I26" s="299"/>
      <c r="K26" s="21"/>
    </row>
    <row r="27" spans="2:11" ht="15.75" thickBot="1">
      <c r="B27" s="332"/>
      <c r="C27" s="128"/>
      <c r="D27" s="333" t="s">
        <v>1216</v>
      </c>
      <c r="E27" s="193">
        <f>IFERROR(AVERAGE(E24:E26),"N.A.")</f>
        <v>0.5</v>
      </c>
      <c r="F27" s="193" t="str">
        <f>IFERROR(AVERAGE(F24:F26),"N.A.")</f>
        <v>N.A.</v>
      </c>
      <c r="G27" s="193" t="str">
        <f>IFERROR(AVERAGE(G24:G26),"N.A.")</f>
        <v>N.A.</v>
      </c>
      <c r="H27" s="193" t="str">
        <f>IFERROR(AVERAGE(H24:H26),"N.A.")</f>
        <v>N.A.</v>
      </c>
      <c r="I27" s="299"/>
      <c r="K27" s="21"/>
    </row>
    <row r="28" spans="2:11">
      <c r="B28" s="224"/>
      <c r="C28" s="89"/>
      <c r="D28" s="1622"/>
      <c r="E28" s="1623"/>
      <c r="F28" s="1623"/>
      <c r="G28" s="1623"/>
      <c r="H28" s="1623"/>
      <c r="I28" s="1623"/>
      <c r="J28" s="1623"/>
      <c r="K28" s="1624"/>
    </row>
    <row r="29" spans="2:11">
      <c r="B29" s="224"/>
      <c r="C29" s="89"/>
      <c r="D29" s="1608" t="s">
        <v>246</v>
      </c>
      <c r="E29" s="1609"/>
      <c r="F29" s="1609"/>
      <c r="G29" s="1609"/>
      <c r="H29" s="1609"/>
      <c r="I29" s="1609"/>
      <c r="J29" s="1609"/>
      <c r="K29" s="1610"/>
    </row>
    <row r="30" spans="2:11" ht="15.75" thickBot="1">
      <c r="B30" s="224"/>
      <c r="C30" s="89"/>
      <c r="D30" s="1611" t="s">
        <v>247</v>
      </c>
      <c r="E30" s="1612"/>
      <c r="F30" s="1612"/>
      <c r="G30" s="1612"/>
      <c r="H30" s="1612"/>
      <c r="I30" s="1612"/>
      <c r="J30" s="1612"/>
      <c r="K30" s="1613"/>
    </row>
    <row r="31" spans="2:11" ht="15.75" thickBot="1">
      <c r="B31" s="224"/>
      <c r="C31" s="95" t="s">
        <v>19</v>
      </c>
      <c r="D31" s="1216" t="s">
        <v>270</v>
      </c>
      <c r="E31" s="1216" t="s">
        <v>271</v>
      </c>
      <c r="F31" s="1216" t="s">
        <v>272</v>
      </c>
      <c r="G31" s="1216" t="s">
        <v>273</v>
      </c>
      <c r="H31" s="1216" t="s">
        <v>274</v>
      </c>
      <c r="I31" s="1216" t="s">
        <v>275</v>
      </c>
      <c r="J31" s="1216" t="s">
        <v>55</v>
      </c>
      <c r="K31" s="113"/>
    </row>
    <row r="32" spans="2:11" s="196" customFormat="1" ht="24.75" thickBot="1">
      <c r="B32" s="221"/>
      <c r="C32" s="226">
        <v>1</v>
      </c>
      <c r="D32" s="29" t="s">
        <v>2266</v>
      </c>
      <c r="E32" s="1250" t="s">
        <v>11</v>
      </c>
      <c r="F32" s="213"/>
      <c r="G32" s="213"/>
      <c r="H32" s="213"/>
      <c r="I32" s="213"/>
      <c r="J32" s="30"/>
      <c r="K32" s="111"/>
    </row>
    <row r="33" spans="2:11" s="196" customFormat="1" ht="24.75" thickBot="1">
      <c r="B33" s="221"/>
      <c r="C33" s="226">
        <v>2</v>
      </c>
      <c r="D33" s="29" t="s">
        <v>2267</v>
      </c>
      <c r="E33" s="1250" t="s">
        <v>11</v>
      </c>
      <c r="F33" s="213"/>
      <c r="G33" s="213"/>
      <c r="H33" s="213"/>
      <c r="I33" s="213"/>
      <c r="J33" s="30"/>
      <c r="K33" s="111"/>
    </row>
    <row r="34" spans="2:11" s="196" customFormat="1" ht="15.75" thickBot="1">
      <c r="B34" s="221"/>
      <c r="C34" s="226">
        <v>3</v>
      </c>
      <c r="D34" s="30"/>
      <c r="E34" s="164"/>
      <c r="F34" s="213"/>
      <c r="G34" s="213"/>
      <c r="H34" s="213"/>
      <c r="I34" s="213"/>
      <c r="J34" s="30"/>
      <c r="K34" s="111"/>
    </row>
    <row r="35" spans="2:11" s="196" customFormat="1" ht="15.75" thickBot="1">
      <c r="B35" s="221"/>
      <c r="C35" s="226">
        <v>4</v>
      </c>
      <c r="D35" s="30"/>
      <c r="E35" s="164"/>
      <c r="F35" s="213"/>
      <c r="G35" s="213"/>
      <c r="H35" s="213"/>
      <c r="I35" s="213"/>
      <c r="J35" s="30"/>
      <c r="K35" s="111"/>
    </row>
    <row r="36" spans="2:11" s="196" customFormat="1" ht="15.75" thickBot="1">
      <c r="B36" s="221"/>
      <c r="C36" s="226">
        <v>5</v>
      </c>
      <c r="D36" s="30"/>
      <c r="E36" s="164"/>
      <c r="F36" s="213"/>
      <c r="G36" s="213"/>
      <c r="H36" s="213"/>
      <c r="I36" s="213"/>
      <c r="J36" s="30"/>
      <c r="K36" s="111"/>
    </row>
    <row r="37" spans="2:11" s="196" customFormat="1" ht="15.75" thickBot="1">
      <c r="B37" s="221"/>
      <c r="C37" s="226">
        <v>6</v>
      </c>
      <c r="D37" s="30"/>
      <c r="E37" s="164"/>
      <c r="F37" s="213"/>
      <c r="G37" s="213"/>
      <c r="H37" s="213"/>
      <c r="I37" s="213"/>
      <c r="J37" s="30"/>
      <c r="K37" s="111"/>
    </row>
    <row r="38" spans="2:11" s="196" customFormat="1" ht="15.75" thickBot="1">
      <c r="B38" s="221"/>
      <c r="C38" s="226">
        <v>7</v>
      </c>
      <c r="D38" s="30"/>
      <c r="E38" s="164"/>
      <c r="F38" s="213"/>
      <c r="G38" s="213"/>
      <c r="H38" s="213"/>
      <c r="I38" s="213"/>
      <c r="J38" s="30"/>
      <c r="K38" s="111"/>
    </row>
    <row r="39" spans="2:11" s="196" customFormat="1" ht="15.75" thickBot="1">
      <c r="B39" s="221"/>
      <c r="C39" s="226">
        <v>8</v>
      </c>
      <c r="D39" s="30"/>
      <c r="E39" s="164"/>
      <c r="F39" s="213"/>
      <c r="G39" s="213"/>
      <c r="H39" s="213"/>
      <c r="I39" s="213"/>
      <c r="J39" s="30"/>
      <c r="K39" s="111"/>
    </row>
    <row r="40" spans="2:11" s="196" customFormat="1" ht="15.75" thickBot="1">
      <c r="B40" s="221"/>
      <c r="C40" s="226">
        <v>9</v>
      </c>
      <c r="D40" s="30"/>
      <c r="E40" s="164"/>
      <c r="F40" s="213"/>
      <c r="G40" s="213"/>
      <c r="H40" s="213"/>
      <c r="I40" s="213"/>
      <c r="J40" s="30"/>
      <c r="K40" s="111"/>
    </row>
    <row r="41" spans="2:11" s="196" customFormat="1" ht="15.75" thickBot="1">
      <c r="B41" s="221"/>
      <c r="C41" s="226">
        <v>10</v>
      </c>
      <c r="D41" s="30"/>
      <c r="E41" s="164"/>
      <c r="F41" s="213"/>
      <c r="G41" s="213"/>
      <c r="H41" s="213"/>
      <c r="I41" s="213"/>
      <c r="J41" s="30"/>
      <c r="K41" s="111"/>
    </row>
    <row r="42" spans="2:11" s="196" customFormat="1" ht="15.75" thickBot="1">
      <c r="B42" s="221"/>
      <c r="C42" s="226">
        <v>11</v>
      </c>
      <c r="D42" s="30"/>
      <c r="E42" s="164"/>
      <c r="F42" s="213"/>
      <c r="G42" s="213"/>
      <c r="H42" s="213"/>
      <c r="I42" s="213"/>
      <c r="J42" s="30"/>
      <c r="K42" s="111"/>
    </row>
    <row r="43" spans="2:11" s="196" customFormat="1" ht="15.75" thickBot="1">
      <c r="B43" s="221"/>
      <c r="C43" s="226">
        <v>12</v>
      </c>
      <c r="D43" s="30"/>
      <c r="E43" s="164"/>
      <c r="F43" s="213"/>
      <c r="G43" s="213"/>
      <c r="H43" s="213"/>
      <c r="I43" s="213"/>
      <c r="J43" s="30"/>
      <c r="K43" s="111"/>
    </row>
    <row r="44" spans="2:11" s="196" customFormat="1" ht="15.75" thickBot="1">
      <c r="B44" s="221"/>
      <c r="C44" s="226">
        <v>13</v>
      </c>
      <c r="D44" s="30"/>
      <c r="E44" s="164"/>
      <c r="F44" s="213"/>
      <c r="G44" s="213"/>
      <c r="H44" s="213"/>
      <c r="I44" s="213"/>
      <c r="J44" s="30"/>
      <c r="K44" s="111"/>
    </row>
    <row r="45" spans="2:11" s="196" customFormat="1" ht="15.75" thickBot="1">
      <c r="B45" s="221"/>
      <c r="C45" s="226">
        <v>14</v>
      </c>
      <c r="D45" s="30"/>
      <c r="E45" s="164"/>
      <c r="F45" s="213"/>
      <c r="G45" s="213"/>
      <c r="H45" s="213"/>
      <c r="I45" s="213"/>
      <c r="J45" s="30"/>
      <c r="K45" s="111"/>
    </row>
    <row r="46" spans="2:11" s="196" customFormat="1" ht="15.75" thickBot="1">
      <c r="B46" s="221"/>
      <c r="C46" s="226">
        <v>15</v>
      </c>
      <c r="D46" s="30"/>
      <c r="E46" s="164"/>
      <c r="F46" s="213"/>
      <c r="G46" s="213"/>
      <c r="H46" s="213"/>
      <c r="I46" s="213"/>
      <c r="J46" s="30"/>
      <c r="K46" s="111"/>
    </row>
    <row r="47" spans="2:11" s="196" customFormat="1" ht="15.75" thickBot="1">
      <c r="B47" s="221"/>
      <c r="C47" s="226">
        <v>16</v>
      </c>
      <c r="D47" s="30"/>
      <c r="E47" s="164"/>
      <c r="F47" s="213"/>
      <c r="G47" s="213"/>
      <c r="H47" s="213"/>
      <c r="I47" s="213"/>
      <c r="J47" s="30"/>
      <c r="K47" s="111"/>
    </row>
    <row r="48" spans="2:11" s="196" customFormat="1" ht="15.75" thickBot="1">
      <c r="B48" s="221"/>
      <c r="C48" s="226">
        <v>17</v>
      </c>
      <c r="D48" s="30"/>
      <c r="E48" s="164"/>
      <c r="F48" s="213"/>
      <c r="G48" s="213"/>
      <c r="H48" s="213"/>
      <c r="I48" s="213"/>
      <c r="J48" s="30"/>
      <c r="K48" s="111"/>
    </row>
    <row r="49" spans="2:11" s="196" customFormat="1" ht="15.75" thickBot="1">
      <c r="B49" s="221"/>
      <c r="C49" s="226">
        <v>18</v>
      </c>
      <c r="D49" s="30"/>
      <c r="E49" s="164"/>
      <c r="F49" s="213"/>
      <c r="G49" s="213"/>
      <c r="H49" s="213"/>
      <c r="I49" s="213"/>
      <c r="J49" s="30"/>
      <c r="K49" s="111"/>
    </row>
    <row r="50" spans="2:11" s="196" customFormat="1" ht="15.75" thickBot="1">
      <c r="B50" s="221"/>
      <c r="C50" s="226">
        <v>19</v>
      </c>
      <c r="D50" s="30"/>
      <c r="E50" s="164"/>
      <c r="F50" s="213"/>
      <c r="G50" s="213"/>
      <c r="H50" s="213"/>
      <c r="I50" s="213"/>
      <c r="J50" s="30"/>
      <c r="K50" s="111"/>
    </row>
    <row r="51" spans="2:11" ht="15.75" thickBot="1">
      <c r="B51" s="224"/>
      <c r="C51" s="3"/>
      <c r="D51" s="40" t="s">
        <v>151</v>
      </c>
      <c r="E51" s="109"/>
      <c r="F51" s="141">
        <f>SUM(F32:F50)</f>
        <v>0</v>
      </c>
      <c r="G51" s="141">
        <f>SUM(G32:G50)</f>
        <v>0</v>
      </c>
      <c r="H51" s="141">
        <f>SUM(H32:H50)</f>
        <v>0</v>
      </c>
      <c r="I51" s="141">
        <f>SUM(I32:I50)</f>
        <v>0</v>
      </c>
      <c r="J51" s="30"/>
      <c r="K51" s="115"/>
    </row>
    <row r="52" spans="2:11" ht="15.75" thickBot="1">
      <c r="B52" s="225"/>
      <c r="C52" s="90"/>
      <c r="D52" s="1614" t="s">
        <v>276</v>
      </c>
      <c r="E52" s="1615"/>
      <c r="F52" s="1615"/>
      <c r="G52" s="1615"/>
      <c r="H52" s="1615"/>
      <c r="I52" s="1615"/>
      <c r="J52" s="1615"/>
      <c r="K52" s="1616"/>
    </row>
    <row r="53" spans="2:11" ht="36" customHeight="1" thickBot="1">
      <c r="B53" s="70" t="s">
        <v>34</v>
      </c>
      <c r="C53" s="105"/>
      <c r="D53" s="1614" t="s">
        <v>277</v>
      </c>
      <c r="E53" s="1615"/>
      <c r="F53" s="1615"/>
      <c r="G53" s="1615"/>
      <c r="H53" s="1615"/>
      <c r="I53" s="1615"/>
      <c r="J53" s="1615"/>
      <c r="K53" s="1616"/>
    </row>
    <row r="54" spans="2:11" ht="23.25" thickBot="1">
      <c r="B54" s="70" t="s">
        <v>36</v>
      </c>
      <c r="C54" s="105"/>
      <c r="D54" s="1614" t="s">
        <v>278</v>
      </c>
      <c r="E54" s="1615"/>
      <c r="F54" s="1615"/>
      <c r="G54" s="1615"/>
      <c r="H54" s="1615"/>
      <c r="I54" s="1615"/>
      <c r="J54" s="1615"/>
      <c r="K54" s="1616"/>
    </row>
    <row r="55" spans="2:11" ht="15.75" thickBot="1">
      <c r="B55" s="2"/>
      <c r="C55" s="73"/>
      <c r="D55" s="6"/>
      <c r="E55" s="6"/>
      <c r="F55" s="6"/>
      <c r="G55" s="6"/>
      <c r="H55" s="6"/>
      <c r="I55" s="6"/>
      <c r="J55" s="6"/>
      <c r="K55" s="6"/>
    </row>
    <row r="56" spans="2:11" ht="24" customHeight="1" thickBot="1">
      <c r="B56" s="1605" t="s">
        <v>38</v>
      </c>
      <c r="C56" s="1606"/>
      <c r="D56" s="1606"/>
      <c r="E56" s="1607"/>
      <c r="F56" s="6"/>
      <c r="G56" s="6"/>
      <c r="H56" s="6"/>
      <c r="I56" s="6"/>
      <c r="J56" s="6"/>
      <c r="K56" s="6"/>
    </row>
    <row r="57" spans="2:11" ht="15.75" thickBot="1">
      <c r="B57" s="1602">
        <v>1</v>
      </c>
      <c r="C57" s="91"/>
      <c r="D57" s="47" t="s">
        <v>39</v>
      </c>
      <c r="E57" s="30"/>
      <c r="F57" s="6"/>
      <c r="G57" s="6"/>
      <c r="H57" s="6"/>
      <c r="I57" s="6"/>
      <c r="J57" s="6"/>
      <c r="K57" s="6"/>
    </row>
    <row r="58" spans="2:11" ht="15.75" thickBot="1">
      <c r="B58" s="1603"/>
      <c r="C58" s="91"/>
      <c r="D58" s="40" t="s">
        <v>40</v>
      </c>
      <c r="E58" s="30"/>
      <c r="F58" s="6"/>
      <c r="G58" s="6"/>
      <c r="H58" s="6"/>
      <c r="I58" s="6"/>
      <c r="J58" s="6"/>
      <c r="K58" s="6"/>
    </row>
    <row r="59" spans="2:11" ht="15.75" thickBot="1">
      <c r="B59" s="1603"/>
      <c r="C59" s="91"/>
      <c r="D59" s="40" t="s">
        <v>41</v>
      </c>
      <c r="E59" s="30"/>
      <c r="F59" s="6"/>
      <c r="G59" s="6"/>
      <c r="H59" s="6"/>
      <c r="I59" s="6"/>
      <c r="J59" s="6"/>
      <c r="K59" s="6"/>
    </row>
    <row r="60" spans="2:11" ht="15.75" thickBot="1">
      <c r="B60" s="1603"/>
      <c r="C60" s="91"/>
      <c r="D60" s="40" t="s">
        <v>42</v>
      </c>
      <c r="E60" s="30"/>
      <c r="F60" s="6"/>
      <c r="G60" s="6"/>
      <c r="H60" s="6"/>
      <c r="I60" s="6"/>
      <c r="J60" s="6"/>
      <c r="K60" s="6"/>
    </row>
    <row r="61" spans="2:11" ht="15.75" thickBot="1">
      <c r="B61" s="1603"/>
      <c r="C61" s="91"/>
      <c r="D61" s="40" t="s">
        <v>43</v>
      </c>
      <c r="E61" s="30"/>
      <c r="F61" s="6"/>
      <c r="G61" s="6"/>
      <c r="H61" s="6"/>
      <c r="I61" s="6"/>
      <c r="J61" s="6"/>
      <c r="K61" s="6"/>
    </row>
    <row r="62" spans="2:11" ht="15.75" thickBot="1">
      <c r="B62" s="1603"/>
      <c r="C62" s="91"/>
      <c r="D62" s="40" t="s">
        <v>44</v>
      </c>
      <c r="E62" s="30"/>
      <c r="F62" s="6"/>
      <c r="G62" s="6"/>
      <c r="H62" s="6"/>
      <c r="I62" s="6"/>
      <c r="J62" s="6"/>
      <c r="K62" s="6"/>
    </row>
    <row r="63" spans="2:11" ht="15.75" thickBot="1">
      <c r="B63" s="1604"/>
      <c r="C63" s="3"/>
      <c r="D63" s="40" t="s">
        <v>45</v>
      </c>
      <c r="E63" s="30"/>
      <c r="F63" s="6"/>
      <c r="G63" s="6"/>
      <c r="H63" s="6"/>
      <c r="I63" s="6"/>
      <c r="J63" s="6"/>
      <c r="K63" s="6"/>
    </row>
    <row r="64" spans="2:11" ht="15.75" thickBot="1">
      <c r="B64" s="2"/>
      <c r="C64" s="73"/>
      <c r="D64" s="6"/>
      <c r="E64" s="6"/>
      <c r="F64" s="6"/>
      <c r="G64" s="6"/>
      <c r="H64" s="6"/>
      <c r="I64" s="6"/>
      <c r="J64" s="6"/>
      <c r="K64" s="6"/>
    </row>
    <row r="65" spans="2:11" ht="15.75" thickBot="1">
      <c r="B65" s="1605" t="s">
        <v>46</v>
      </c>
      <c r="C65" s="1606"/>
      <c r="D65" s="1606"/>
      <c r="E65" s="1607"/>
      <c r="F65" s="6"/>
      <c r="G65" s="6"/>
      <c r="H65" s="6"/>
      <c r="I65" s="6"/>
      <c r="J65" s="6"/>
      <c r="K65" s="6"/>
    </row>
    <row r="66" spans="2:11" ht="15.75" thickBot="1">
      <c r="B66" s="1602">
        <v>1</v>
      </c>
      <c r="C66" s="91"/>
      <c r="D66" s="47" t="s">
        <v>39</v>
      </c>
      <c r="E66" s="227" t="s">
        <v>47</v>
      </c>
      <c r="F66" s="6"/>
      <c r="G66" s="6"/>
      <c r="H66" s="6"/>
      <c r="I66" s="6"/>
      <c r="J66" s="6"/>
      <c r="K66" s="6"/>
    </row>
    <row r="67" spans="2:11" ht="15.75" thickBot="1">
      <c r="B67" s="1603"/>
      <c r="C67" s="91"/>
      <c r="D67" s="40" t="s">
        <v>40</v>
      </c>
      <c r="E67" s="227" t="s">
        <v>48</v>
      </c>
      <c r="F67" s="6"/>
      <c r="G67" s="6"/>
      <c r="H67" s="6"/>
      <c r="I67" s="6"/>
      <c r="J67" s="6"/>
      <c r="K67" s="6"/>
    </row>
    <row r="68" spans="2:11" ht="15.75" thickBot="1">
      <c r="B68" s="1603"/>
      <c r="C68" s="91"/>
      <c r="D68" s="40" t="s">
        <v>41</v>
      </c>
      <c r="E68" s="297"/>
      <c r="F68" s="6"/>
      <c r="G68" s="6"/>
      <c r="H68" s="6"/>
      <c r="I68" s="6"/>
      <c r="J68" s="6"/>
      <c r="K68" s="6"/>
    </row>
    <row r="69" spans="2:11" ht="15.75" thickBot="1">
      <c r="B69" s="1603"/>
      <c r="C69" s="91"/>
      <c r="D69" s="40" t="s">
        <v>42</v>
      </c>
      <c r="E69" s="297"/>
      <c r="F69" s="6"/>
      <c r="G69" s="6"/>
      <c r="H69" s="6"/>
      <c r="I69" s="6"/>
      <c r="J69" s="6"/>
      <c r="K69" s="6"/>
    </row>
    <row r="70" spans="2:11" ht="15.75" thickBot="1">
      <c r="B70" s="1603"/>
      <c r="C70" s="91"/>
      <c r="D70" s="40" t="s">
        <v>43</v>
      </c>
      <c r="E70" s="297"/>
      <c r="F70" s="6"/>
      <c r="G70" s="6"/>
      <c r="H70" s="6"/>
      <c r="I70" s="6"/>
      <c r="J70" s="6"/>
      <c r="K70" s="6"/>
    </row>
    <row r="71" spans="2:11" ht="15.75" thickBot="1">
      <c r="B71" s="1603"/>
      <c r="C71" s="91"/>
      <c r="D71" s="40" t="s">
        <v>44</v>
      </c>
      <c r="E71" s="297"/>
      <c r="F71" s="6"/>
      <c r="G71" s="6"/>
      <c r="H71" s="6"/>
      <c r="I71" s="6"/>
      <c r="J71" s="6"/>
      <c r="K71" s="6"/>
    </row>
    <row r="72" spans="2:11" ht="15.75" thickBot="1">
      <c r="B72" s="1604"/>
      <c r="C72" s="3"/>
      <c r="D72" s="40" t="s">
        <v>45</v>
      </c>
      <c r="E72" s="297"/>
      <c r="F72" s="6"/>
      <c r="G72" s="6"/>
      <c r="H72" s="6"/>
      <c r="I72" s="6"/>
      <c r="J72" s="6"/>
      <c r="K72" s="6"/>
    </row>
    <row r="73" spans="2:11" ht="15.75" thickBot="1">
      <c r="B73" s="2"/>
      <c r="C73" s="73"/>
      <c r="D73" s="6"/>
      <c r="E73" s="6"/>
      <c r="F73" s="6"/>
      <c r="G73" s="6"/>
      <c r="H73" s="6"/>
      <c r="I73" s="6"/>
      <c r="J73" s="6"/>
      <c r="K73" s="6"/>
    </row>
    <row r="74" spans="2:11" ht="15.75" thickBot="1">
      <c r="B74" s="1605" t="s">
        <v>49</v>
      </c>
      <c r="C74" s="1606"/>
      <c r="D74" s="1606"/>
      <c r="E74" s="1606"/>
      <c r="F74" s="1607"/>
      <c r="G74" s="6"/>
      <c r="H74" s="6"/>
      <c r="I74" s="6"/>
      <c r="J74" s="6"/>
      <c r="K74" s="6"/>
    </row>
    <row r="75" spans="2:11" ht="24.75" thickBot="1">
      <c r="B75" s="46" t="s">
        <v>50</v>
      </c>
      <c r="C75" s="40" t="s">
        <v>51</v>
      </c>
      <c r="D75" s="40" t="s">
        <v>52</v>
      </c>
      <c r="E75" s="40" t="s">
        <v>53</v>
      </c>
      <c r="F75" s="6"/>
      <c r="G75" s="6"/>
      <c r="H75" s="6"/>
      <c r="I75" s="6"/>
      <c r="J75" s="6"/>
    </row>
    <row r="76" spans="2:11" ht="96.75" thickBot="1">
      <c r="B76" s="48">
        <v>42401</v>
      </c>
      <c r="C76" s="40">
        <v>0.01</v>
      </c>
      <c r="D76" s="67" t="s">
        <v>279</v>
      </c>
      <c r="E76" s="40"/>
      <c r="F76" s="6"/>
      <c r="G76" s="6"/>
      <c r="H76" s="6"/>
      <c r="I76" s="6"/>
      <c r="J76" s="6"/>
    </row>
    <row r="77" spans="2:11" ht="15.75" thickBot="1">
      <c r="B77" s="2"/>
      <c r="C77" s="73"/>
      <c r="D77" s="6"/>
      <c r="E77" s="6"/>
      <c r="F77" s="6"/>
      <c r="G77" s="6"/>
      <c r="H77" s="6"/>
      <c r="I77" s="6"/>
      <c r="J77" s="6"/>
      <c r="K77" s="6"/>
    </row>
    <row r="78" spans="2:11" ht="15.75" thickBot="1">
      <c r="B78" s="5" t="s">
        <v>55</v>
      </c>
      <c r="C78" s="93"/>
      <c r="D78" s="6"/>
      <c r="E78" s="6"/>
      <c r="F78" s="6"/>
      <c r="G78" s="6"/>
      <c r="H78" s="6"/>
      <c r="I78" s="6"/>
      <c r="J78" s="6"/>
      <c r="K78" s="6"/>
    </row>
    <row r="79" spans="2:11">
      <c r="B79" s="1591"/>
      <c r="C79" s="1592"/>
      <c r="D79" s="1592"/>
      <c r="E79" s="1592"/>
      <c r="F79" s="1592"/>
      <c r="G79" s="1592"/>
      <c r="H79" s="1592"/>
      <c r="I79" s="1592"/>
      <c r="J79" s="1592"/>
      <c r="K79" s="6"/>
    </row>
    <row r="80" spans="2:11" ht="15.75" thickBot="1">
      <c r="B80" s="1591"/>
      <c r="C80" s="1592"/>
      <c r="D80" s="1592"/>
      <c r="E80" s="1592"/>
      <c r="F80" s="1592"/>
      <c r="G80" s="1592"/>
      <c r="H80" s="1592"/>
      <c r="I80" s="1592"/>
      <c r="J80" s="1592"/>
      <c r="K80" s="6"/>
    </row>
    <row r="81" spans="2:11" ht="15.75" thickBot="1">
      <c r="B81" s="1605" t="s">
        <v>56</v>
      </c>
      <c r="C81" s="1606"/>
      <c r="D81" s="1607"/>
      <c r="E81" s="6"/>
      <c r="F81" s="6"/>
      <c r="G81" s="6"/>
      <c r="H81" s="6"/>
      <c r="I81" s="6"/>
      <c r="J81" s="6"/>
      <c r="K81" s="6"/>
    </row>
    <row r="82" spans="2:11" ht="120.75" thickBot="1">
      <c r="B82" s="46" t="s">
        <v>57</v>
      </c>
      <c r="C82" s="3"/>
      <c r="D82" s="40" t="s">
        <v>221</v>
      </c>
      <c r="E82" s="6"/>
      <c r="F82" s="6"/>
      <c r="G82" s="6"/>
      <c r="H82" s="6"/>
      <c r="I82" s="6"/>
      <c r="J82" s="6"/>
      <c r="K82" s="6"/>
    </row>
    <row r="83" spans="2:11">
      <c r="B83" s="1602" t="s">
        <v>59</v>
      </c>
      <c r="C83" s="91"/>
      <c r="D83" s="52" t="s">
        <v>60</v>
      </c>
      <c r="E83" s="6"/>
      <c r="F83" s="6"/>
      <c r="G83" s="6"/>
      <c r="H83" s="6"/>
      <c r="I83" s="6"/>
      <c r="J83" s="6"/>
      <c r="K83" s="6"/>
    </row>
    <row r="84" spans="2:11" ht="72">
      <c r="B84" s="1603"/>
      <c r="C84" s="91"/>
      <c r="D84" s="45" t="s">
        <v>222</v>
      </c>
      <c r="E84" s="6"/>
      <c r="F84" s="6"/>
      <c r="G84" s="6"/>
      <c r="H84" s="6"/>
      <c r="I84" s="6"/>
      <c r="J84" s="6"/>
      <c r="K84" s="6"/>
    </row>
    <row r="85" spans="2:11" ht="48">
      <c r="B85" s="1603"/>
      <c r="C85" s="91"/>
      <c r="D85" s="45" t="s">
        <v>223</v>
      </c>
      <c r="E85" s="6"/>
      <c r="F85" s="6"/>
      <c r="G85" s="6"/>
      <c r="H85" s="6"/>
      <c r="I85" s="6"/>
      <c r="J85" s="6"/>
      <c r="K85" s="6"/>
    </row>
    <row r="86" spans="2:11">
      <c r="B86" s="1603"/>
      <c r="C86" s="91"/>
      <c r="D86" s="52" t="s">
        <v>224</v>
      </c>
      <c r="E86" s="6"/>
      <c r="F86" s="6"/>
      <c r="G86" s="6"/>
      <c r="H86" s="6"/>
      <c r="I86" s="6"/>
      <c r="J86" s="6"/>
      <c r="K86" s="6"/>
    </row>
    <row r="87" spans="2:11">
      <c r="B87" s="1603"/>
      <c r="C87" s="91"/>
      <c r="D87" s="45" t="s">
        <v>64</v>
      </c>
      <c r="E87" s="6"/>
      <c r="F87" s="6"/>
      <c r="G87" s="6"/>
      <c r="H87" s="6"/>
      <c r="I87" s="6"/>
      <c r="J87" s="6"/>
      <c r="K87" s="6"/>
    </row>
    <row r="88" spans="2:11">
      <c r="B88" s="1603"/>
      <c r="C88" s="91"/>
      <c r="D88" s="45" t="s">
        <v>165</v>
      </c>
      <c r="E88" s="6"/>
      <c r="F88" s="6"/>
      <c r="G88" s="6"/>
      <c r="H88" s="6"/>
      <c r="I88" s="6"/>
      <c r="J88" s="6"/>
      <c r="K88" s="6"/>
    </row>
    <row r="89" spans="2:11" ht="15.75" thickBot="1">
      <c r="B89" s="1604"/>
      <c r="C89" s="3"/>
      <c r="D89" s="40" t="s">
        <v>225</v>
      </c>
      <c r="E89" s="6"/>
      <c r="F89" s="6"/>
      <c r="G89" s="6"/>
      <c r="H89" s="6"/>
      <c r="I89" s="6"/>
      <c r="J89" s="6"/>
      <c r="K89" s="6"/>
    </row>
    <row r="90" spans="2:11" ht="24.75" thickBot="1">
      <c r="B90" s="46" t="s">
        <v>72</v>
      </c>
      <c r="C90" s="3"/>
      <c r="D90" s="40"/>
      <c r="E90" s="6"/>
      <c r="F90" s="6"/>
      <c r="G90" s="6"/>
      <c r="H90" s="6"/>
      <c r="I90" s="6"/>
      <c r="J90" s="6"/>
      <c r="K90" s="6"/>
    </row>
    <row r="91" spans="2:11" ht="156">
      <c r="B91" s="1602" t="s">
        <v>73</v>
      </c>
      <c r="C91" s="91"/>
      <c r="D91" s="45" t="s">
        <v>226</v>
      </c>
      <c r="E91" s="6"/>
      <c r="F91" s="6"/>
      <c r="G91" s="6"/>
      <c r="H91" s="6"/>
      <c r="I91" s="6"/>
      <c r="J91" s="6"/>
      <c r="K91" s="6"/>
    </row>
    <row r="92" spans="2:11" ht="132.75" thickBot="1">
      <c r="B92" s="1604"/>
      <c r="C92" s="3"/>
      <c r="D92" s="40" t="s">
        <v>227</v>
      </c>
      <c r="E92" s="6"/>
      <c r="F92" s="6"/>
      <c r="G92" s="6"/>
      <c r="H92" s="6"/>
      <c r="I92" s="6"/>
      <c r="J92" s="6"/>
      <c r="K92" s="6"/>
    </row>
    <row r="93" spans="2:11" ht="29.45" customHeight="1">
      <c r="B93" s="1602" t="s">
        <v>90</v>
      </c>
      <c r="C93" s="91"/>
      <c r="D93" s="45" t="s">
        <v>91</v>
      </c>
      <c r="E93" s="6"/>
      <c r="F93" s="6"/>
      <c r="G93" s="6"/>
      <c r="H93" s="6"/>
      <c r="I93" s="6"/>
      <c r="J93" s="6"/>
      <c r="K93" s="6"/>
    </row>
    <row r="94" spans="2:11" ht="73.5">
      <c r="B94" s="1603"/>
      <c r="C94" s="91"/>
      <c r="D94" s="45" t="s">
        <v>228</v>
      </c>
      <c r="E94" s="6"/>
      <c r="F94" s="6"/>
      <c r="G94" s="6"/>
      <c r="H94" s="6"/>
      <c r="I94" s="6"/>
      <c r="J94" s="6"/>
      <c r="K94" s="6"/>
    </row>
    <row r="95" spans="2:11" ht="37.5">
      <c r="B95" s="1603"/>
      <c r="C95" s="91"/>
      <c r="D95" s="45" t="s">
        <v>229</v>
      </c>
      <c r="E95" s="6"/>
      <c r="F95" s="6"/>
      <c r="G95" s="6"/>
      <c r="H95" s="6"/>
      <c r="I95" s="6"/>
      <c r="J95" s="6"/>
      <c r="K95" s="6"/>
    </row>
    <row r="96" spans="2:11" ht="37.5">
      <c r="B96" s="1603"/>
      <c r="C96" s="91"/>
      <c r="D96" s="45" t="s">
        <v>230</v>
      </c>
      <c r="E96" s="6"/>
      <c r="F96" s="6"/>
      <c r="G96" s="6"/>
      <c r="H96" s="6"/>
      <c r="I96" s="6"/>
      <c r="J96" s="6"/>
      <c r="K96" s="6"/>
    </row>
    <row r="97" spans="2:11" ht="37.5">
      <c r="B97" s="1603"/>
      <c r="C97" s="91"/>
      <c r="D97" s="45" t="s">
        <v>231</v>
      </c>
      <c r="E97" s="6"/>
      <c r="F97" s="6"/>
      <c r="G97" s="6"/>
      <c r="H97" s="6"/>
      <c r="I97" s="6"/>
      <c r="J97" s="6"/>
      <c r="K97" s="6"/>
    </row>
    <row r="98" spans="2:11">
      <c r="B98" s="1603"/>
      <c r="C98" s="91"/>
      <c r="D98" s="45" t="s">
        <v>232</v>
      </c>
      <c r="E98" s="6"/>
      <c r="F98" s="6"/>
      <c r="G98" s="6"/>
      <c r="H98" s="6"/>
      <c r="I98" s="6"/>
      <c r="J98" s="6"/>
      <c r="K98" s="6"/>
    </row>
    <row r="99" spans="2:11">
      <c r="B99" s="1603"/>
      <c r="C99" s="91"/>
      <c r="D99" s="45" t="s">
        <v>233</v>
      </c>
      <c r="E99" s="6"/>
      <c r="F99" s="6"/>
      <c r="G99" s="6"/>
      <c r="H99" s="6"/>
      <c r="I99" s="6"/>
      <c r="J99" s="6"/>
      <c r="K99" s="6"/>
    </row>
    <row r="100" spans="2:11">
      <c r="B100" s="1603"/>
      <c r="C100" s="91"/>
      <c r="D100" s="45" t="s">
        <v>234</v>
      </c>
      <c r="E100" s="6"/>
      <c r="F100" s="6"/>
      <c r="G100" s="6"/>
      <c r="H100" s="6"/>
      <c r="I100" s="6"/>
      <c r="J100" s="6"/>
      <c r="K100" s="6"/>
    </row>
    <row r="101" spans="2:11">
      <c r="B101" s="1603"/>
      <c r="C101" s="91"/>
      <c r="D101" s="45" t="s">
        <v>99</v>
      </c>
      <c r="E101" s="6"/>
      <c r="F101" s="6"/>
      <c r="G101" s="6"/>
      <c r="H101" s="6"/>
      <c r="I101" s="6"/>
      <c r="J101" s="6"/>
      <c r="K101" s="6"/>
    </row>
    <row r="102" spans="2:11" ht="84">
      <c r="B102" s="1603"/>
      <c r="C102" s="91"/>
      <c r="D102" s="53" t="s">
        <v>235</v>
      </c>
      <c r="E102" s="6"/>
      <c r="F102" s="6"/>
      <c r="G102" s="6"/>
      <c r="H102" s="6"/>
      <c r="I102" s="6"/>
      <c r="J102" s="6"/>
      <c r="K102" s="6"/>
    </row>
    <row r="103" spans="2:11" ht="24">
      <c r="B103" s="1603"/>
      <c r="C103" s="91"/>
      <c r="D103" s="52" t="s">
        <v>236</v>
      </c>
      <c r="E103" s="6"/>
      <c r="F103" s="6"/>
      <c r="G103" s="6"/>
      <c r="H103" s="6"/>
      <c r="I103" s="6"/>
      <c r="J103" s="6"/>
      <c r="K103" s="6"/>
    </row>
    <row r="104" spans="2:11">
      <c r="B104" s="1603"/>
      <c r="C104" s="91"/>
      <c r="D104" s="16"/>
      <c r="E104" s="6"/>
      <c r="F104" s="6"/>
      <c r="G104" s="6"/>
      <c r="H104" s="6"/>
      <c r="I104" s="6"/>
      <c r="J104" s="6"/>
      <c r="K104" s="6"/>
    </row>
    <row r="105" spans="2:11">
      <c r="B105" s="1603"/>
      <c r="C105" s="91"/>
      <c r="D105" s="45" t="s">
        <v>91</v>
      </c>
      <c r="E105" s="6"/>
      <c r="F105" s="6"/>
      <c r="G105" s="6"/>
      <c r="H105" s="6"/>
      <c r="I105" s="6"/>
      <c r="J105" s="6"/>
      <c r="K105" s="6"/>
    </row>
    <row r="106" spans="2:11" ht="37.5">
      <c r="B106" s="1603"/>
      <c r="C106" s="91"/>
      <c r="D106" s="45" t="s">
        <v>229</v>
      </c>
      <c r="E106" s="6"/>
      <c r="F106" s="6"/>
      <c r="G106" s="6"/>
      <c r="H106" s="6"/>
      <c r="I106" s="6"/>
      <c r="J106" s="6"/>
      <c r="K106" s="6"/>
    </row>
    <row r="107" spans="2:11" ht="25.5">
      <c r="B107" s="1603"/>
      <c r="C107" s="91"/>
      <c r="D107" s="45" t="s">
        <v>237</v>
      </c>
      <c r="E107" s="6"/>
      <c r="F107" s="6"/>
      <c r="G107" s="6"/>
      <c r="H107" s="6"/>
      <c r="I107" s="6"/>
      <c r="J107" s="6"/>
      <c r="K107" s="6"/>
    </row>
    <row r="108" spans="2:11">
      <c r="B108" s="1603"/>
      <c r="C108" s="91"/>
      <c r="D108" s="45" t="s">
        <v>238</v>
      </c>
      <c r="E108" s="6"/>
      <c r="F108" s="6"/>
      <c r="G108" s="6"/>
      <c r="H108" s="6"/>
      <c r="I108" s="6"/>
      <c r="J108" s="6"/>
      <c r="K108" s="6"/>
    </row>
    <row r="109" spans="2:11">
      <c r="B109" s="1603"/>
      <c r="C109" s="91"/>
      <c r="D109" s="52" t="s">
        <v>239</v>
      </c>
      <c r="E109" s="6"/>
      <c r="F109" s="6"/>
      <c r="G109" s="6"/>
      <c r="H109" s="6"/>
      <c r="I109" s="6"/>
      <c r="J109" s="6"/>
      <c r="K109" s="6"/>
    </row>
    <row r="110" spans="2:11">
      <c r="B110" s="1603"/>
      <c r="C110" s="91"/>
      <c r="D110" s="16"/>
      <c r="E110" s="6"/>
      <c r="F110" s="6"/>
      <c r="G110" s="6"/>
      <c r="H110" s="6"/>
      <c r="I110" s="6"/>
      <c r="J110" s="6"/>
      <c r="K110" s="6"/>
    </row>
    <row r="111" spans="2:11">
      <c r="B111" s="1603"/>
      <c r="C111" s="91"/>
      <c r="D111" s="45" t="s">
        <v>91</v>
      </c>
      <c r="E111" s="6"/>
      <c r="F111" s="6"/>
      <c r="G111" s="6"/>
      <c r="H111" s="6"/>
      <c r="I111" s="6"/>
      <c r="J111" s="6"/>
      <c r="K111" s="6"/>
    </row>
    <row r="112" spans="2:11" ht="37.5">
      <c r="B112" s="1603"/>
      <c r="C112" s="91"/>
      <c r="D112" s="45" t="s">
        <v>230</v>
      </c>
      <c r="E112" s="6"/>
      <c r="F112" s="6"/>
      <c r="G112" s="6"/>
      <c r="H112" s="6"/>
      <c r="I112" s="6"/>
      <c r="J112" s="6"/>
      <c r="K112" s="6"/>
    </row>
    <row r="113" spans="2:11" ht="25.5">
      <c r="B113" s="1603"/>
      <c r="C113" s="91"/>
      <c r="D113" s="45" t="s">
        <v>240</v>
      </c>
      <c r="E113" s="6"/>
      <c r="F113" s="6"/>
      <c r="G113" s="6"/>
      <c r="H113" s="6"/>
      <c r="I113" s="6"/>
      <c r="J113" s="6"/>
      <c r="K113" s="6"/>
    </row>
    <row r="114" spans="2:11">
      <c r="B114" s="1603"/>
      <c r="C114" s="91"/>
      <c r="D114" s="45" t="s">
        <v>241</v>
      </c>
      <c r="E114" s="6"/>
      <c r="F114" s="6"/>
      <c r="G114" s="6"/>
      <c r="H114" s="6"/>
      <c r="I114" s="6"/>
      <c r="J114" s="6"/>
      <c r="K114" s="6"/>
    </row>
    <row r="115" spans="2:11">
      <c r="B115" s="1603"/>
      <c r="C115" s="91"/>
      <c r="D115" s="52" t="s">
        <v>242</v>
      </c>
      <c r="E115" s="6"/>
      <c r="F115" s="6"/>
      <c r="G115" s="6"/>
      <c r="H115" s="6"/>
      <c r="I115" s="6"/>
      <c r="J115" s="6"/>
      <c r="K115" s="6"/>
    </row>
    <row r="116" spans="2:11">
      <c r="B116" s="1603"/>
      <c r="C116" s="91"/>
      <c r="D116" s="16"/>
      <c r="E116" s="6"/>
      <c r="F116" s="6"/>
      <c r="G116" s="6"/>
      <c r="H116" s="6"/>
      <c r="I116" s="6"/>
      <c r="J116" s="6"/>
      <c r="K116" s="6"/>
    </row>
    <row r="117" spans="2:11">
      <c r="B117" s="1603"/>
      <c r="C117" s="91"/>
      <c r="D117" s="45" t="s">
        <v>91</v>
      </c>
      <c r="E117" s="6"/>
      <c r="F117" s="6"/>
      <c r="G117" s="6"/>
      <c r="H117" s="6"/>
      <c r="I117" s="6"/>
      <c r="J117" s="6"/>
      <c r="K117" s="6"/>
    </row>
    <row r="118" spans="2:11" ht="37.5">
      <c r="B118" s="1603"/>
      <c r="C118" s="91"/>
      <c r="D118" s="45" t="s">
        <v>243</v>
      </c>
      <c r="E118" s="6"/>
      <c r="F118" s="6"/>
      <c r="G118" s="6"/>
      <c r="H118" s="6"/>
      <c r="I118" s="6"/>
      <c r="J118" s="6"/>
      <c r="K118" s="6"/>
    </row>
    <row r="119" spans="2:11" ht="25.5">
      <c r="B119" s="1603"/>
      <c r="C119" s="91"/>
      <c r="D119" s="45" t="s">
        <v>244</v>
      </c>
      <c r="E119" s="6"/>
      <c r="F119" s="6"/>
      <c r="G119" s="6"/>
      <c r="H119" s="6"/>
      <c r="I119" s="6"/>
      <c r="J119" s="6"/>
      <c r="K119" s="6"/>
    </row>
    <row r="120" spans="2:11">
      <c r="B120" s="1603"/>
      <c r="C120" s="91"/>
      <c r="D120" s="45" t="s">
        <v>245</v>
      </c>
      <c r="E120" s="6"/>
      <c r="F120" s="6"/>
      <c r="G120" s="6"/>
      <c r="H120" s="6"/>
      <c r="I120" s="6"/>
      <c r="J120" s="6"/>
      <c r="K120" s="6"/>
    </row>
    <row r="121" spans="2:11">
      <c r="B121" s="1603"/>
      <c r="C121" s="91"/>
      <c r="D121" s="52" t="s">
        <v>246</v>
      </c>
      <c r="E121" s="6"/>
      <c r="F121" s="6"/>
      <c r="G121" s="6"/>
      <c r="H121" s="6"/>
      <c r="I121" s="6"/>
      <c r="J121" s="6"/>
      <c r="K121" s="6"/>
    </row>
    <row r="122" spans="2:11" ht="36">
      <c r="B122" s="1603"/>
      <c r="C122" s="91"/>
      <c r="D122" s="52" t="s">
        <v>247</v>
      </c>
      <c r="E122" s="6"/>
      <c r="F122" s="6"/>
      <c r="G122" s="6"/>
      <c r="H122" s="6"/>
      <c r="I122" s="6"/>
      <c r="J122" s="6"/>
      <c r="K122" s="6"/>
    </row>
    <row r="123" spans="2:11">
      <c r="B123" s="1603"/>
      <c r="C123" s="91"/>
      <c r="D123" s="45" t="s">
        <v>248</v>
      </c>
      <c r="E123" s="6"/>
      <c r="F123" s="6"/>
      <c r="G123" s="6"/>
      <c r="H123" s="6"/>
      <c r="I123" s="6"/>
      <c r="J123" s="6"/>
      <c r="K123" s="6"/>
    </row>
    <row r="124" spans="2:11">
      <c r="B124" s="1603"/>
      <c r="C124" s="91"/>
      <c r="D124" s="45" t="s">
        <v>91</v>
      </c>
      <c r="E124" s="6"/>
      <c r="F124" s="6"/>
      <c r="G124" s="6"/>
      <c r="H124" s="6"/>
      <c r="I124" s="6"/>
      <c r="J124" s="6"/>
      <c r="K124" s="6"/>
    </row>
    <row r="125" spans="2:11" ht="49.5">
      <c r="B125" s="1603"/>
      <c r="C125" s="91"/>
      <c r="D125" s="45" t="s">
        <v>249</v>
      </c>
      <c r="E125" s="6"/>
      <c r="F125" s="6"/>
      <c r="G125" s="6"/>
      <c r="H125" s="6"/>
      <c r="I125" s="6"/>
      <c r="J125" s="6"/>
      <c r="K125" s="6"/>
    </row>
    <row r="126" spans="2:11" ht="49.5">
      <c r="B126" s="1603"/>
      <c r="C126" s="91"/>
      <c r="D126" s="45" t="s">
        <v>250</v>
      </c>
      <c r="E126" s="6"/>
      <c r="F126" s="6"/>
      <c r="G126" s="6"/>
      <c r="H126" s="6"/>
      <c r="I126" s="6"/>
      <c r="J126" s="6"/>
      <c r="K126" s="6"/>
    </row>
    <row r="127" spans="2:11" ht="50.25" thickBot="1">
      <c r="B127" s="1604"/>
      <c r="C127" s="3"/>
      <c r="D127" s="40" t="s">
        <v>251</v>
      </c>
      <c r="E127" s="6"/>
      <c r="F127" s="6"/>
      <c r="G127" s="6"/>
      <c r="H127" s="6"/>
      <c r="I127" s="6"/>
      <c r="J127" s="6"/>
      <c r="K127" s="6"/>
    </row>
  </sheetData>
  <sheetProtection insertRows="0"/>
  <mergeCells count="29">
    <mergeCell ref="B93:B127"/>
    <mergeCell ref="B66:B72"/>
    <mergeCell ref="B74:F74"/>
    <mergeCell ref="B10:D10"/>
    <mergeCell ref="F10:S10"/>
    <mergeCell ref="F11:S11"/>
    <mergeCell ref="E12:R12"/>
    <mergeCell ref="E13:R13"/>
    <mergeCell ref="D52:K52"/>
    <mergeCell ref="B15:B26"/>
    <mergeCell ref="B81:D81"/>
    <mergeCell ref="B83:B89"/>
    <mergeCell ref="B91:B92"/>
    <mergeCell ref="D15:K15"/>
    <mergeCell ref="D16:K16"/>
    <mergeCell ref="D28:K28"/>
    <mergeCell ref="B79:J80"/>
    <mergeCell ref="B57:B63"/>
    <mergeCell ref="B65:E65"/>
    <mergeCell ref="D29:K29"/>
    <mergeCell ref="D30:K30"/>
    <mergeCell ref="D53:K53"/>
    <mergeCell ref="D54:K54"/>
    <mergeCell ref="B56:E56"/>
    <mergeCell ref="A1:P1"/>
    <mergeCell ref="A2:P2"/>
    <mergeCell ref="A3:P3"/>
    <mergeCell ref="A4:D4"/>
    <mergeCell ref="A5:P5"/>
  </mergeCells>
  <conditionalFormatting sqref="F10">
    <cfRule type="notContainsBlanks" dxfId="110" priority="4">
      <formula>LEN(TRIM(F10))&gt;0</formula>
    </cfRule>
  </conditionalFormatting>
  <conditionalFormatting sqref="F11:S11">
    <cfRule type="expression" dxfId="109" priority="2">
      <formula>E11="NO SE REPORTA"</formula>
    </cfRule>
    <cfRule type="expression" dxfId="108" priority="3">
      <formula>E10="NO APLICA"</formula>
    </cfRule>
  </conditionalFormatting>
  <conditionalFormatting sqref="E12:R12">
    <cfRule type="expression" dxfId="107" priority="1">
      <formula>E11="SI SE REPORTA"</formula>
    </cfRule>
  </conditionalFormatting>
  <dataValidations xWindow="441" yWindow="504" count="5">
    <dataValidation type="whole" operator="greaterThanOrEqual" allowBlank="1" showErrorMessage="1" errorTitle="ERROR" error="Escriba un número igual o mayor que 0" promptTitle="ERROR" prompt="Escriba un número igual o mayor que 0" sqref="E18:H23">
      <formula1>0</formula1>
    </dataValidation>
    <dataValidation type="whole" operator="greaterThanOrEqual" allowBlank="1" showInputMessage="1" showErrorMessage="1" errorTitle="ERROR" error="Valor en PESOS (sin centavos)" sqref="F32:I50">
      <formula1>0</formula1>
    </dataValidation>
    <dataValidation type="textLength" allowBlank="1" showInputMessage="1" showErrorMessage="1" errorTitle="ERROR" error="Escriba POMCA, PMM o PMA" promptTitle="ESCRIBA" prompt="POMCA, PMA o PMM" sqref="E32:E50">
      <formula1>1</formula1>
      <formula2>5</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
  <sheetViews>
    <sheetView showGridLines="0" topLeftCell="A7" zoomScale="98" zoomScaleNormal="98" workbookViewId="0">
      <selection activeCell="J18" sqref="J18"/>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280</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row>
    <row r="7" spans="1:21" ht="15.75" thickBot="1">
      <c r="A7" s="239"/>
      <c r="B7" s="245"/>
      <c r="C7" s="246"/>
      <c r="D7" s="242"/>
      <c r="E7" s="247"/>
      <c r="F7" s="242" t="s">
        <v>129</v>
      </c>
      <c r="G7" s="242"/>
      <c r="H7" s="242"/>
      <c r="I7" s="242"/>
      <c r="J7" s="242"/>
      <c r="K7" s="242"/>
    </row>
    <row r="8" spans="1:21" ht="15.75" thickBot="1">
      <c r="A8" s="239"/>
      <c r="B8" s="255" t="s">
        <v>1201</v>
      </c>
      <c r="C8" s="256">
        <v>2020</v>
      </c>
      <c r="D8" s="251">
        <f>IF(E10="NO APLICA","NO APLICA",IF(E11="NO SE REPORTA","SIN INFORMACION",+E19))</f>
        <v>1</v>
      </c>
      <c r="E8" s="258"/>
      <c r="F8" s="242" t="s">
        <v>130</v>
      </c>
      <c r="G8" s="242"/>
      <c r="H8" s="242"/>
      <c r="I8" s="242"/>
      <c r="J8" s="242"/>
      <c r="K8" s="242"/>
    </row>
    <row r="9" spans="1:21">
      <c r="A9" s="239"/>
      <c r="B9" s="486" t="s">
        <v>1202</v>
      </c>
      <c r="C9" s="259"/>
      <c r="D9" s="242"/>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59"/>
      <c r="D14" s="242"/>
      <c r="E14" s="242"/>
      <c r="F14" s="242"/>
      <c r="G14" s="242"/>
      <c r="H14" s="242"/>
      <c r="I14" s="242"/>
      <c r="J14" s="242"/>
      <c r="K14" s="242"/>
    </row>
    <row r="15" spans="1:21" ht="15.6" customHeight="1" thickTop="1" thickBot="1">
      <c r="A15" s="239"/>
      <c r="B15" s="1627" t="s">
        <v>2</v>
      </c>
      <c r="C15" s="262"/>
      <c r="D15" s="1555" t="s">
        <v>3</v>
      </c>
      <c r="E15" s="1556"/>
      <c r="F15" s="1556"/>
      <c r="G15" s="1556"/>
      <c r="H15" s="1556"/>
      <c r="I15" s="1557"/>
      <c r="J15" s="242"/>
      <c r="K15" s="242"/>
    </row>
    <row r="16" spans="1:21" ht="15.75" thickBot="1">
      <c r="A16" s="239"/>
      <c r="B16" s="1571"/>
      <c r="C16" s="266"/>
      <c r="D16" s="267" t="s">
        <v>150</v>
      </c>
      <c r="E16" s="274" t="s">
        <v>20</v>
      </c>
      <c r="F16" s="274" t="s">
        <v>21</v>
      </c>
      <c r="G16" s="274" t="s">
        <v>22</v>
      </c>
      <c r="H16" s="274" t="s">
        <v>23</v>
      </c>
      <c r="I16" s="336"/>
      <c r="J16" s="242"/>
      <c r="K16" s="242"/>
    </row>
    <row r="17" spans="1:11" ht="60.75" thickBot="1">
      <c r="A17" s="239"/>
      <c r="B17" s="1571"/>
      <c r="C17" s="266"/>
      <c r="D17" s="337" t="s">
        <v>305</v>
      </c>
      <c r="E17" s="725">
        <v>4</v>
      </c>
      <c r="F17" s="725">
        <v>8</v>
      </c>
      <c r="G17" s="725">
        <v>12</v>
      </c>
      <c r="H17" s="725">
        <v>16</v>
      </c>
      <c r="I17" s="334"/>
      <c r="J17" s="242"/>
      <c r="K17" s="242"/>
    </row>
    <row r="18" spans="1:11" ht="60.75" thickBot="1">
      <c r="A18" s="239"/>
      <c r="B18" s="1571"/>
      <c r="C18" s="266"/>
      <c r="D18" s="337" t="s">
        <v>306</v>
      </c>
      <c r="E18" s="725">
        <v>4</v>
      </c>
      <c r="F18" s="725"/>
      <c r="G18" s="725"/>
      <c r="H18" s="725"/>
      <c r="I18" s="334"/>
      <c r="J18" s="242"/>
      <c r="K18" s="242"/>
    </row>
    <row r="19" spans="1:11" ht="60.75" thickBot="1">
      <c r="A19" s="239"/>
      <c r="B19" s="1571"/>
      <c r="C19" s="266"/>
      <c r="D19" s="337" t="s">
        <v>307</v>
      </c>
      <c r="E19" s="726">
        <f>IFERROR(E18/E17,"N.A.")</f>
        <v>1</v>
      </c>
      <c r="F19" s="726">
        <f>IFERROR(F18/F17,"N.A.")</f>
        <v>0</v>
      </c>
      <c r="G19" s="726">
        <f>IFERROR(G18/G17,"N.A.")</f>
        <v>0</v>
      </c>
      <c r="H19" s="726">
        <f>IFERROR(H18/H17,"N.A.")</f>
        <v>0</v>
      </c>
      <c r="I19" s="299"/>
      <c r="J19" s="242"/>
      <c r="K19" s="242"/>
    </row>
    <row r="20" spans="1:11" ht="15.75" thickBot="1">
      <c r="A20" s="239"/>
      <c r="B20" s="1571"/>
      <c r="C20" s="270"/>
      <c r="D20" s="1543" t="s">
        <v>308</v>
      </c>
      <c r="E20" s="1544"/>
      <c r="F20" s="1544"/>
      <c r="G20" s="1544"/>
      <c r="H20" s="1544"/>
      <c r="I20" s="1545"/>
      <c r="J20" s="242"/>
      <c r="K20" s="242"/>
    </row>
    <row r="21" spans="1:11" ht="21" customHeight="1">
      <c r="A21" s="239"/>
      <c r="B21" s="331"/>
      <c r="C21" s="1628" t="s">
        <v>19</v>
      </c>
      <c r="D21" s="1630" t="s">
        <v>309</v>
      </c>
      <c r="E21" s="1625" t="s">
        <v>313</v>
      </c>
      <c r="F21" s="1625" t="s">
        <v>310</v>
      </c>
      <c r="G21" s="1625" t="s">
        <v>55</v>
      </c>
      <c r="H21" s="239"/>
      <c r="I21" s="268"/>
      <c r="J21" s="242"/>
      <c r="K21" s="242"/>
    </row>
    <row r="22" spans="1:11" ht="15.75" thickBot="1">
      <c r="A22" s="239"/>
      <c r="B22" s="331"/>
      <c r="C22" s="1629"/>
      <c r="D22" s="1631"/>
      <c r="E22" s="1626"/>
      <c r="F22" s="1626"/>
      <c r="G22" s="1626"/>
      <c r="H22" s="239"/>
      <c r="I22" s="268"/>
      <c r="J22" s="242"/>
      <c r="K22" s="242"/>
    </row>
    <row r="23" spans="1:11" s="196" customFormat="1" ht="15.75" thickBot="1">
      <c r="B23" s="221"/>
      <c r="C23" s="226">
        <v>1</v>
      </c>
      <c r="D23" s="30"/>
      <c r="E23" s="7"/>
      <c r="F23" s="29"/>
      <c r="G23" s="29"/>
      <c r="I23" s="19"/>
      <c r="J23" s="18"/>
      <c r="K23" s="18"/>
    </row>
    <row r="24" spans="1:11" s="196" customFormat="1" ht="15.75" thickBot="1">
      <c r="B24" s="221"/>
      <c r="C24" s="226">
        <v>2</v>
      </c>
      <c r="D24" s="30"/>
      <c r="E24" s="7"/>
      <c r="F24" s="29"/>
      <c r="G24" s="29"/>
      <c r="I24" s="19"/>
      <c r="J24" s="18"/>
      <c r="K24" s="18"/>
    </row>
    <row r="25" spans="1:11" s="196" customFormat="1" ht="15.75" thickBot="1">
      <c r="B25" s="221"/>
      <c r="C25" s="226">
        <v>3</v>
      </c>
      <c r="D25" s="30"/>
      <c r="E25" s="7"/>
      <c r="F25" s="29"/>
      <c r="G25" s="29"/>
      <c r="H25" s="344"/>
      <c r="I25" s="19"/>
      <c r="J25" s="18"/>
      <c r="K25" s="18"/>
    </row>
    <row r="26" spans="1:11" s="196" customFormat="1" ht="15.75" thickBot="1">
      <c r="B26" s="221"/>
      <c r="C26" s="226">
        <v>4</v>
      </c>
      <c r="D26" s="30"/>
      <c r="E26" s="7"/>
      <c r="F26" s="29"/>
      <c r="G26" s="29"/>
      <c r="H26" s="344"/>
      <c r="I26" s="19"/>
      <c r="J26" s="18"/>
      <c r="K26" s="18"/>
    </row>
    <row r="27" spans="1:11" s="196" customFormat="1" ht="15.75" thickBot="1">
      <c r="B27" s="221"/>
      <c r="C27" s="226">
        <v>5</v>
      </c>
      <c r="D27" s="30"/>
      <c r="E27" s="7"/>
      <c r="F27" s="29"/>
      <c r="G27" s="29"/>
      <c r="H27" s="344"/>
      <c r="I27" s="19"/>
      <c r="J27" s="18"/>
      <c r="K27" s="18"/>
    </row>
    <row r="28" spans="1:11" s="196" customFormat="1" ht="15.75" thickBot="1">
      <c r="B28" s="221"/>
      <c r="C28" s="226">
        <v>6</v>
      </c>
      <c r="D28" s="30"/>
      <c r="E28" s="7"/>
      <c r="F28" s="29"/>
      <c r="G28" s="29"/>
      <c r="H28" s="344"/>
      <c r="I28" s="19"/>
      <c r="J28" s="18"/>
      <c r="K28" s="18"/>
    </row>
    <row r="29" spans="1:11" s="196" customFormat="1" ht="15.75" thickBot="1">
      <c r="B29" s="221"/>
      <c r="C29" s="226">
        <v>7</v>
      </c>
      <c r="D29" s="30"/>
      <c r="E29" s="7"/>
      <c r="F29" s="29"/>
      <c r="G29" s="29"/>
      <c r="H29" s="344"/>
      <c r="I29" s="19"/>
      <c r="J29" s="18"/>
      <c r="K29" s="18"/>
    </row>
    <row r="30" spans="1:11" s="196" customFormat="1" ht="15.75" thickBot="1">
      <c r="B30" s="221"/>
      <c r="C30" s="226">
        <v>8</v>
      </c>
      <c r="D30" s="30"/>
      <c r="E30" s="7"/>
      <c r="F30" s="29"/>
      <c r="G30" s="29"/>
      <c r="H30" s="344"/>
      <c r="I30" s="19"/>
      <c r="J30" s="18"/>
      <c r="K30" s="18"/>
    </row>
    <row r="31" spans="1:11" s="196" customFormat="1" ht="15.75" thickBot="1">
      <c r="B31" s="221"/>
      <c r="C31" s="226">
        <v>9</v>
      </c>
      <c r="D31" s="30"/>
      <c r="E31" s="7"/>
      <c r="F31" s="29"/>
      <c r="G31" s="29"/>
      <c r="H31" s="344"/>
      <c r="I31" s="19"/>
      <c r="J31" s="18"/>
      <c r="K31" s="18"/>
    </row>
    <row r="32" spans="1:11" s="196" customFormat="1" ht="15.75" thickBot="1">
      <c r="B32" s="221"/>
      <c r="C32" s="226">
        <v>10</v>
      </c>
      <c r="D32" s="30"/>
      <c r="E32" s="7"/>
      <c r="F32" s="29"/>
      <c r="G32" s="29"/>
      <c r="H32" s="344"/>
      <c r="I32" s="19"/>
      <c r="J32" s="18"/>
      <c r="K32" s="18"/>
    </row>
    <row r="33" spans="1:11" s="196" customFormat="1" ht="15.75" thickBot="1">
      <c r="B33" s="221"/>
      <c r="C33" s="226">
        <v>11</v>
      </c>
      <c r="D33" s="30"/>
      <c r="E33" s="7"/>
      <c r="F33" s="29"/>
      <c r="G33" s="29"/>
      <c r="H33" s="344"/>
      <c r="I33" s="19"/>
      <c r="J33" s="18"/>
      <c r="K33" s="18"/>
    </row>
    <row r="34" spans="1:11" s="196" customFormat="1" ht="15.75" thickBot="1">
      <c r="B34" s="221"/>
      <c r="C34" s="226">
        <v>12</v>
      </c>
      <c r="D34" s="30"/>
      <c r="E34" s="7"/>
      <c r="F34" s="29"/>
      <c r="G34" s="29"/>
      <c r="H34" s="344"/>
      <c r="I34" s="19"/>
      <c r="J34" s="18"/>
      <c r="K34" s="18"/>
    </row>
    <row r="35" spans="1:11" s="196" customFormat="1" ht="15.75" thickBot="1">
      <c r="B35" s="221"/>
      <c r="C35" s="226">
        <v>13</v>
      </c>
      <c r="D35" s="30"/>
      <c r="E35" s="7"/>
      <c r="F35" s="29"/>
      <c r="G35" s="29"/>
      <c r="H35" s="344"/>
      <c r="I35" s="19"/>
      <c r="J35" s="18"/>
      <c r="K35" s="18"/>
    </row>
    <row r="36" spans="1:11" s="196" customFormat="1" ht="15.75" thickBot="1">
      <c r="B36" s="221"/>
      <c r="C36" s="226">
        <v>14</v>
      </c>
      <c r="D36" s="30"/>
      <c r="E36" s="7"/>
      <c r="F36" s="29"/>
      <c r="G36" s="29"/>
      <c r="H36" s="344"/>
      <c r="I36" s="19"/>
      <c r="J36" s="18"/>
      <c r="K36" s="18"/>
    </row>
    <row r="37" spans="1:11" s="196" customFormat="1" ht="15.75" thickBot="1">
      <c r="B37" s="221"/>
      <c r="C37" s="226">
        <v>15</v>
      </c>
      <c r="D37" s="30"/>
      <c r="E37" s="7"/>
      <c r="F37" s="29"/>
      <c r="G37" s="29"/>
      <c r="H37" s="344"/>
      <c r="I37" s="19"/>
      <c r="J37" s="18"/>
      <c r="K37" s="18"/>
    </row>
    <row r="38" spans="1:11" s="196" customFormat="1" ht="15.75" thickBot="1">
      <c r="B38" s="221"/>
      <c r="C38" s="226">
        <v>16</v>
      </c>
      <c r="D38" s="30"/>
      <c r="E38" s="7"/>
      <c r="F38" s="29"/>
      <c r="G38" s="29"/>
      <c r="H38" s="344"/>
      <c r="I38" s="19"/>
      <c r="J38" s="18"/>
      <c r="K38" s="18"/>
    </row>
    <row r="39" spans="1:11" s="196" customFormat="1" ht="15.75" thickBot="1">
      <c r="B39" s="221"/>
      <c r="C39" s="226">
        <v>17</v>
      </c>
      <c r="D39" s="30"/>
      <c r="E39" s="7"/>
      <c r="F39" s="29"/>
      <c r="G39" s="29"/>
      <c r="H39" s="344"/>
      <c r="I39" s="19"/>
      <c r="J39" s="18"/>
      <c r="K39" s="18"/>
    </row>
    <row r="40" spans="1:11" s="196" customFormat="1" ht="15.75" thickBot="1">
      <c r="B40" s="221"/>
      <c r="C40" s="226">
        <v>18</v>
      </c>
      <c r="D40" s="30"/>
      <c r="E40" s="7"/>
      <c r="F40" s="29"/>
      <c r="G40" s="29"/>
      <c r="H40" s="344"/>
      <c r="I40" s="19"/>
      <c r="J40" s="18"/>
      <c r="K40" s="18"/>
    </row>
    <row r="41" spans="1:11" s="196" customFormat="1" ht="15.75" thickBot="1">
      <c r="B41" s="221"/>
      <c r="C41" s="226">
        <v>19</v>
      </c>
      <c r="D41" s="30"/>
      <c r="E41" s="7"/>
      <c r="F41" s="29"/>
      <c r="G41" s="29"/>
      <c r="I41" s="19"/>
      <c r="J41" s="18"/>
      <c r="K41" s="18"/>
    </row>
    <row r="42" spans="1:11" s="196" customFormat="1" ht="15.75" thickBot="1">
      <c r="B42" s="222"/>
      <c r="C42" s="226">
        <v>20</v>
      </c>
      <c r="D42" s="30"/>
      <c r="E42" s="7"/>
      <c r="F42" s="29"/>
      <c r="G42" s="29"/>
      <c r="I42" s="199"/>
      <c r="J42" s="18"/>
      <c r="K42" s="18"/>
    </row>
    <row r="43" spans="1:11" ht="36" customHeight="1" thickBot="1">
      <c r="A43" s="239"/>
      <c r="B43" s="279" t="s">
        <v>34</v>
      </c>
      <c r="C43" s="280"/>
      <c r="D43" s="1555" t="s">
        <v>311</v>
      </c>
      <c r="E43" s="1556"/>
      <c r="F43" s="1556"/>
      <c r="G43" s="1556"/>
      <c r="H43" s="1556"/>
      <c r="I43" s="1557"/>
      <c r="J43" s="242"/>
      <c r="K43" s="242"/>
    </row>
    <row r="44" spans="1:11" ht="24.75" thickBot="1">
      <c r="A44" s="239"/>
      <c r="B44" s="279" t="s">
        <v>36</v>
      </c>
      <c r="C44" s="280"/>
      <c r="D44" s="1555" t="s">
        <v>278</v>
      </c>
      <c r="E44" s="1556"/>
      <c r="F44" s="1556"/>
      <c r="G44" s="1556"/>
      <c r="H44" s="1556"/>
      <c r="I44" s="1557"/>
      <c r="J44" s="242"/>
      <c r="K44" s="242"/>
    </row>
    <row r="45" spans="1:11" ht="15.75" thickBot="1">
      <c r="A45" s="239"/>
      <c r="B45" s="243"/>
      <c r="C45" s="244"/>
      <c r="D45" s="242"/>
      <c r="E45" s="242"/>
      <c r="F45" s="242"/>
      <c r="G45" s="242"/>
      <c r="H45" s="242"/>
      <c r="I45" s="242"/>
      <c r="J45" s="242"/>
      <c r="K45" s="242"/>
    </row>
    <row r="46" spans="1:11" ht="24" customHeight="1" thickBot="1">
      <c r="A46" s="239"/>
      <c r="B46" s="1561" t="s">
        <v>38</v>
      </c>
      <c r="C46" s="1562"/>
      <c r="D46" s="1562"/>
      <c r="E46" s="1563"/>
      <c r="F46" s="242"/>
      <c r="G46" s="242"/>
      <c r="H46" s="242"/>
      <c r="I46" s="242"/>
      <c r="J46" s="242"/>
      <c r="K46" s="242"/>
    </row>
    <row r="47" spans="1:11" ht="15.75" thickBot="1">
      <c r="A47" s="239"/>
      <c r="B47" s="1552">
        <v>1</v>
      </c>
      <c r="C47" s="266"/>
      <c r="D47" s="283" t="s">
        <v>39</v>
      </c>
      <c r="E47" s="30"/>
      <c r="F47" s="242"/>
      <c r="G47" s="242"/>
      <c r="H47" s="242"/>
      <c r="I47" s="242"/>
      <c r="J47" s="242"/>
      <c r="K47" s="242"/>
    </row>
    <row r="48" spans="1:11" ht="15.75" thickBot="1">
      <c r="A48" s="239"/>
      <c r="B48" s="1553"/>
      <c r="C48" s="266"/>
      <c r="D48" s="269" t="s">
        <v>40</v>
      </c>
      <c r="E48" s="30"/>
      <c r="F48" s="242"/>
      <c r="G48" s="242"/>
      <c r="H48" s="242"/>
      <c r="I48" s="242"/>
      <c r="J48" s="242"/>
      <c r="K48" s="242"/>
    </row>
    <row r="49" spans="1:11" ht="15.75" thickBot="1">
      <c r="A49" s="239"/>
      <c r="B49" s="1553"/>
      <c r="C49" s="266"/>
      <c r="D49" s="269" t="s">
        <v>41</v>
      </c>
      <c r="E49" s="30"/>
      <c r="F49" s="242"/>
      <c r="G49" s="242"/>
      <c r="H49" s="242"/>
      <c r="I49" s="242"/>
      <c r="J49" s="242"/>
      <c r="K49" s="242"/>
    </row>
    <row r="50" spans="1:11" ht="15.75" thickBot="1">
      <c r="A50" s="239"/>
      <c r="B50" s="1553"/>
      <c r="C50" s="266"/>
      <c r="D50" s="269" t="s">
        <v>42</v>
      </c>
      <c r="E50" s="30"/>
      <c r="F50" s="242"/>
      <c r="G50" s="242"/>
      <c r="H50" s="242"/>
      <c r="I50" s="242"/>
      <c r="J50" s="242"/>
      <c r="K50" s="242"/>
    </row>
    <row r="51" spans="1:11" ht="15.75" thickBot="1">
      <c r="A51" s="239"/>
      <c r="B51" s="1553"/>
      <c r="C51" s="266"/>
      <c r="D51" s="269" t="s">
        <v>43</v>
      </c>
      <c r="E51" s="30"/>
      <c r="F51" s="242"/>
      <c r="G51" s="242"/>
      <c r="H51" s="242"/>
      <c r="I51" s="242"/>
      <c r="J51" s="242"/>
      <c r="K51" s="242"/>
    </row>
    <row r="52" spans="1:11" ht="15.75" thickBot="1">
      <c r="A52" s="239"/>
      <c r="B52" s="1553"/>
      <c r="C52" s="266"/>
      <c r="D52" s="269" t="s">
        <v>44</v>
      </c>
      <c r="E52" s="30"/>
      <c r="F52" s="242"/>
      <c r="G52" s="242"/>
      <c r="H52" s="242"/>
      <c r="I52" s="242"/>
      <c r="J52" s="242"/>
      <c r="K52" s="242"/>
    </row>
    <row r="53" spans="1:11" ht="15.75" thickBot="1">
      <c r="A53" s="239"/>
      <c r="B53" s="1554"/>
      <c r="C53" s="276"/>
      <c r="D53" s="269" t="s">
        <v>45</v>
      </c>
      <c r="E53" s="30"/>
      <c r="F53" s="242"/>
      <c r="G53" s="242"/>
      <c r="H53" s="242"/>
      <c r="I53" s="242"/>
      <c r="J53" s="242"/>
      <c r="K53" s="242"/>
    </row>
    <row r="54" spans="1:11" ht="15.75" thickBot="1">
      <c r="A54" s="239"/>
      <c r="B54" s="243"/>
      <c r="C54" s="244"/>
      <c r="D54" s="242"/>
      <c r="E54" s="242"/>
      <c r="F54" s="242"/>
      <c r="G54" s="242"/>
      <c r="H54" s="242"/>
      <c r="I54" s="242"/>
      <c r="J54" s="242"/>
      <c r="K54" s="242"/>
    </row>
    <row r="55" spans="1:11" ht="15.75" thickBot="1">
      <c r="A55" s="239"/>
      <c r="B55" s="1561" t="s">
        <v>46</v>
      </c>
      <c r="C55" s="1562"/>
      <c r="D55" s="1562"/>
      <c r="E55" s="1563"/>
      <c r="F55" s="242"/>
      <c r="G55" s="242"/>
      <c r="H55" s="242"/>
      <c r="I55" s="242"/>
      <c r="J55" s="242"/>
      <c r="K55" s="242"/>
    </row>
    <row r="56" spans="1:11" ht="15.75" thickBot="1">
      <c r="A56" s="239"/>
      <c r="B56" s="1552">
        <v>1</v>
      </c>
      <c r="C56" s="266"/>
      <c r="D56" s="283" t="s">
        <v>39</v>
      </c>
      <c r="E56" s="227" t="s">
        <v>47</v>
      </c>
      <c r="F56" s="242"/>
      <c r="G56" s="242"/>
      <c r="H56" s="242"/>
      <c r="I56" s="242"/>
      <c r="J56" s="242"/>
      <c r="K56" s="242"/>
    </row>
    <row r="57" spans="1:11" ht="15.75" thickBot="1">
      <c r="A57" s="239"/>
      <c r="B57" s="1553"/>
      <c r="C57" s="266"/>
      <c r="D57" s="269" t="s">
        <v>40</v>
      </c>
      <c r="E57" s="227" t="s">
        <v>48</v>
      </c>
      <c r="F57" s="242"/>
      <c r="G57" s="242"/>
      <c r="H57" s="242"/>
      <c r="I57" s="242"/>
      <c r="J57" s="242"/>
      <c r="K57" s="242"/>
    </row>
    <row r="58" spans="1:11" ht="15.75" thickBot="1">
      <c r="A58" s="239"/>
      <c r="B58" s="1553"/>
      <c r="C58" s="266"/>
      <c r="D58" s="269" t="s">
        <v>41</v>
      </c>
      <c r="E58" s="309"/>
      <c r="F58" s="242"/>
      <c r="G58" s="242"/>
      <c r="H58" s="242"/>
      <c r="I58" s="242"/>
      <c r="J58" s="242"/>
      <c r="K58" s="242"/>
    </row>
    <row r="59" spans="1:11" ht="15.75" thickBot="1">
      <c r="A59" s="239"/>
      <c r="B59" s="1553"/>
      <c r="C59" s="266"/>
      <c r="D59" s="269" t="s">
        <v>42</v>
      </c>
      <c r="E59" s="309"/>
      <c r="F59" s="242"/>
      <c r="G59" s="242"/>
      <c r="H59" s="242"/>
      <c r="I59" s="242"/>
      <c r="J59" s="242"/>
      <c r="K59" s="242"/>
    </row>
    <row r="60" spans="1:11" ht="15.75" thickBot="1">
      <c r="A60" s="239"/>
      <c r="B60" s="1553"/>
      <c r="C60" s="266"/>
      <c r="D60" s="269" t="s">
        <v>43</v>
      </c>
      <c r="E60" s="309"/>
      <c r="F60" s="242"/>
      <c r="G60" s="242"/>
      <c r="H60" s="242"/>
      <c r="I60" s="242"/>
      <c r="J60" s="242"/>
      <c r="K60" s="242"/>
    </row>
    <row r="61" spans="1:11" ht="15.75" thickBot="1">
      <c r="A61" s="239"/>
      <c r="B61" s="1553"/>
      <c r="C61" s="266"/>
      <c r="D61" s="269" t="s">
        <v>44</v>
      </c>
      <c r="E61" s="309"/>
      <c r="F61" s="242"/>
      <c r="G61" s="242"/>
      <c r="H61" s="242"/>
      <c r="I61" s="242"/>
      <c r="J61" s="242"/>
      <c r="K61" s="242"/>
    </row>
    <row r="62" spans="1:11" ht="15.75" thickBot="1">
      <c r="A62" s="239"/>
      <c r="B62" s="1554"/>
      <c r="C62" s="276"/>
      <c r="D62" s="269" t="s">
        <v>45</v>
      </c>
      <c r="E62" s="309"/>
      <c r="F62" s="242"/>
      <c r="G62" s="242"/>
      <c r="H62" s="242"/>
      <c r="I62" s="242"/>
      <c r="J62" s="242"/>
      <c r="K62" s="242"/>
    </row>
    <row r="63" spans="1:11" ht="15.75" thickBot="1">
      <c r="A63" s="239"/>
      <c r="B63" s="243"/>
      <c r="C63" s="244"/>
      <c r="D63" s="242"/>
      <c r="E63" s="242"/>
      <c r="F63" s="242"/>
      <c r="G63" s="242"/>
      <c r="H63" s="242"/>
      <c r="I63" s="242"/>
      <c r="J63" s="242"/>
      <c r="K63" s="242"/>
    </row>
    <row r="64" spans="1:11" ht="15" customHeight="1" thickBot="1">
      <c r="A64" s="239"/>
      <c r="B64" s="285" t="s">
        <v>49</v>
      </c>
      <c r="C64" s="286"/>
      <c r="D64" s="286"/>
      <c r="E64" s="287"/>
      <c r="F64" s="239"/>
      <c r="G64" s="242"/>
      <c r="H64" s="242"/>
      <c r="I64" s="242"/>
      <c r="J64" s="242"/>
      <c r="K64" s="242"/>
    </row>
    <row r="65" spans="1:11" ht="24.75" thickBot="1">
      <c r="A65" s="239"/>
      <c r="B65" s="279" t="s">
        <v>50</v>
      </c>
      <c r="C65" s="269" t="s">
        <v>51</v>
      </c>
      <c r="D65" s="269" t="s">
        <v>52</v>
      </c>
      <c r="E65" s="269" t="s">
        <v>53</v>
      </c>
      <c r="F65" s="242"/>
      <c r="G65" s="242"/>
      <c r="H65" s="242"/>
      <c r="I65" s="242"/>
      <c r="J65" s="242"/>
      <c r="K65" s="239"/>
    </row>
    <row r="66" spans="1:11" ht="96.75" thickBot="1">
      <c r="A66" s="239"/>
      <c r="B66" s="289">
        <v>42401</v>
      </c>
      <c r="C66" s="269">
        <v>0.01</v>
      </c>
      <c r="D66" s="301" t="s">
        <v>312</v>
      </c>
      <c r="E66" s="269"/>
      <c r="F66" s="242"/>
      <c r="G66" s="242"/>
      <c r="H66" s="242"/>
      <c r="I66" s="242"/>
      <c r="J66" s="242"/>
      <c r="K66" s="239"/>
    </row>
    <row r="67" spans="1:11" ht="15.75" thickBot="1">
      <c r="A67" s="239"/>
      <c r="B67" s="302"/>
      <c r="C67" s="303"/>
      <c r="D67" s="242"/>
      <c r="E67" s="242"/>
      <c r="F67" s="242"/>
      <c r="G67" s="242"/>
      <c r="H67" s="242"/>
      <c r="I67" s="242"/>
      <c r="J67" s="242"/>
      <c r="K67" s="242"/>
    </row>
    <row r="68" spans="1:11">
      <c r="A68" s="239"/>
      <c r="B68" s="291" t="s">
        <v>55</v>
      </c>
      <c r="C68" s="292"/>
      <c r="D68" s="242"/>
      <c r="E68" s="242"/>
      <c r="F68" s="242"/>
      <c r="G68" s="242"/>
      <c r="H68" s="242"/>
      <c r="I68" s="242"/>
      <c r="J68" s="242"/>
      <c r="K68" s="242"/>
    </row>
    <row r="69" spans="1:11">
      <c r="A69" s="239"/>
      <c r="B69" s="1582"/>
      <c r="C69" s="1583"/>
      <c r="D69" s="1583"/>
      <c r="E69" s="1584"/>
      <c r="F69" s="242"/>
      <c r="G69" s="242"/>
      <c r="H69" s="242"/>
      <c r="I69" s="242"/>
      <c r="J69" s="242"/>
      <c r="K69" s="242"/>
    </row>
    <row r="70" spans="1:11" ht="15.75" thickBot="1">
      <c r="A70" s="239"/>
      <c r="B70" s="242"/>
      <c r="C70" s="259"/>
      <c r="D70" s="242"/>
      <c r="E70" s="242"/>
      <c r="F70" s="242"/>
      <c r="G70" s="242"/>
      <c r="H70" s="242"/>
      <c r="I70" s="242"/>
      <c r="J70" s="242"/>
      <c r="K70" s="242"/>
    </row>
    <row r="71" spans="1:11" ht="15.75" thickBot="1">
      <c r="A71" s="239"/>
      <c r="B71" s="1561" t="s">
        <v>56</v>
      </c>
      <c r="C71" s="1562"/>
      <c r="D71" s="1563"/>
      <c r="E71" s="242"/>
      <c r="F71" s="242"/>
      <c r="G71" s="242"/>
      <c r="H71" s="242"/>
      <c r="I71" s="242"/>
      <c r="J71" s="242"/>
      <c r="K71" s="242"/>
    </row>
    <row r="72" spans="1:11" ht="120.75" thickBot="1">
      <c r="A72" s="239"/>
      <c r="B72" s="279" t="s">
        <v>57</v>
      </c>
      <c r="C72" s="276"/>
      <c r="D72" s="269" t="s">
        <v>281</v>
      </c>
      <c r="E72" s="242"/>
      <c r="F72" s="242"/>
      <c r="G72" s="242"/>
      <c r="H72" s="242"/>
      <c r="I72" s="242"/>
      <c r="J72" s="242"/>
      <c r="K72" s="242"/>
    </row>
    <row r="73" spans="1:11">
      <c r="A73" s="239"/>
      <c r="B73" s="1552" t="s">
        <v>59</v>
      </c>
      <c r="C73" s="266"/>
      <c r="D73" s="306" t="s">
        <v>60</v>
      </c>
      <c r="E73" s="242"/>
      <c r="F73" s="242"/>
      <c r="G73" s="242"/>
      <c r="H73" s="242"/>
      <c r="I73" s="242"/>
      <c r="J73" s="242"/>
      <c r="K73" s="242"/>
    </row>
    <row r="74" spans="1:11" ht="96">
      <c r="A74" s="239"/>
      <c r="B74" s="1553"/>
      <c r="C74" s="266"/>
      <c r="D74" s="307" t="s">
        <v>282</v>
      </c>
      <c r="E74" s="242"/>
      <c r="F74" s="242"/>
      <c r="G74" s="242"/>
      <c r="H74" s="242"/>
      <c r="I74" s="242"/>
      <c r="J74" s="242"/>
      <c r="K74" s="242"/>
    </row>
    <row r="75" spans="1:11" ht="60">
      <c r="A75" s="239"/>
      <c r="B75" s="1553"/>
      <c r="C75" s="266"/>
      <c r="D75" s="307" t="s">
        <v>283</v>
      </c>
      <c r="E75" s="242"/>
      <c r="F75" s="242"/>
      <c r="G75" s="242"/>
      <c r="H75" s="242"/>
      <c r="I75" s="242"/>
      <c r="J75" s="242"/>
      <c r="K75" s="242"/>
    </row>
    <row r="76" spans="1:11">
      <c r="A76" s="239"/>
      <c r="B76" s="1553"/>
      <c r="C76" s="266"/>
      <c r="D76" s="306" t="s">
        <v>63</v>
      </c>
      <c r="E76" s="242"/>
      <c r="F76" s="242"/>
      <c r="G76" s="242"/>
      <c r="H76" s="242"/>
      <c r="I76" s="242"/>
      <c r="J76" s="242"/>
      <c r="K76" s="242"/>
    </row>
    <row r="77" spans="1:11" ht="24">
      <c r="A77" s="239"/>
      <c r="B77" s="1553"/>
      <c r="C77" s="266"/>
      <c r="D77" s="307" t="s">
        <v>284</v>
      </c>
      <c r="E77" s="242"/>
      <c r="F77" s="242"/>
      <c r="G77" s="242"/>
      <c r="H77" s="242"/>
      <c r="I77" s="242"/>
      <c r="J77" s="242"/>
      <c r="K77" s="242"/>
    </row>
    <row r="78" spans="1:11" ht="48">
      <c r="A78" s="239"/>
      <c r="B78" s="1553"/>
      <c r="C78" s="266"/>
      <c r="D78" s="307" t="s">
        <v>285</v>
      </c>
      <c r="E78" s="242"/>
      <c r="F78" s="242"/>
      <c r="G78" s="242"/>
      <c r="H78" s="242"/>
      <c r="I78" s="242"/>
      <c r="J78" s="242"/>
      <c r="K78" s="242"/>
    </row>
    <row r="79" spans="1:11">
      <c r="A79" s="239"/>
      <c r="B79" s="1553"/>
      <c r="C79" s="266"/>
      <c r="D79" s="307" t="s">
        <v>286</v>
      </c>
      <c r="E79" s="242"/>
      <c r="F79" s="242"/>
      <c r="G79" s="242"/>
      <c r="H79" s="242"/>
      <c r="I79" s="242"/>
      <c r="J79" s="242"/>
      <c r="K79" s="242"/>
    </row>
    <row r="80" spans="1:11" ht="36">
      <c r="A80" s="239"/>
      <c r="B80" s="1553"/>
      <c r="C80" s="266"/>
      <c r="D80" s="307" t="s">
        <v>287</v>
      </c>
      <c r="E80" s="242"/>
      <c r="F80" s="242"/>
      <c r="G80" s="242"/>
      <c r="H80" s="242"/>
      <c r="I80" s="242"/>
      <c r="J80" s="242"/>
      <c r="K80" s="242"/>
    </row>
    <row r="81" spans="1:11">
      <c r="A81" s="239"/>
      <c r="B81" s="1553"/>
      <c r="C81" s="266"/>
      <c r="D81" s="306" t="s">
        <v>288</v>
      </c>
      <c r="E81" s="242"/>
      <c r="F81" s="242"/>
      <c r="G81" s="242"/>
      <c r="H81" s="242"/>
      <c r="I81" s="242"/>
      <c r="J81" s="242"/>
      <c r="K81" s="242"/>
    </row>
    <row r="82" spans="1:11">
      <c r="A82" s="239"/>
      <c r="B82" s="1553"/>
      <c r="C82" s="266"/>
      <c r="D82" s="307" t="s">
        <v>289</v>
      </c>
      <c r="E82" s="242"/>
      <c r="F82" s="242"/>
      <c r="G82" s="242"/>
      <c r="H82" s="242"/>
      <c r="I82" s="242"/>
      <c r="J82" s="242"/>
      <c r="K82" s="242"/>
    </row>
    <row r="83" spans="1:11" ht="36">
      <c r="A83" s="239"/>
      <c r="B83" s="1553"/>
      <c r="C83" s="266"/>
      <c r="D83" s="307" t="s">
        <v>290</v>
      </c>
      <c r="E83" s="242"/>
      <c r="F83" s="242"/>
      <c r="G83" s="242"/>
      <c r="H83" s="242"/>
      <c r="I83" s="242"/>
      <c r="J83" s="242"/>
      <c r="K83" s="242"/>
    </row>
    <row r="84" spans="1:11" ht="45.75" thickBot="1">
      <c r="A84" s="239"/>
      <c r="B84" s="1554"/>
      <c r="C84" s="276"/>
      <c r="D84" s="340" t="s">
        <v>291</v>
      </c>
      <c r="E84" s="242"/>
      <c r="F84" s="242"/>
      <c r="G84" s="242"/>
      <c r="H84" s="242"/>
      <c r="I84" s="242"/>
      <c r="J84" s="242"/>
      <c r="K84" s="242"/>
    </row>
    <row r="85" spans="1:11" ht="24.75" thickBot="1">
      <c r="A85" s="239"/>
      <c r="B85" s="279" t="s">
        <v>72</v>
      </c>
      <c r="C85" s="276"/>
      <c r="D85" s="269"/>
      <c r="E85" s="242"/>
      <c r="F85" s="242"/>
      <c r="G85" s="242"/>
      <c r="H85" s="242"/>
      <c r="I85" s="242"/>
      <c r="J85" s="242"/>
      <c r="K85" s="242"/>
    </row>
    <row r="86" spans="1:11" ht="228">
      <c r="A86" s="239"/>
      <c r="B86" s="1552" t="s">
        <v>73</v>
      </c>
      <c r="C86" s="266"/>
      <c r="D86" s="307" t="s">
        <v>292</v>
      </c>
      <c r="E86" s="242"/>
      <c r="F86" s="242"/>
      <c r="G86" s="242"/>
      <c r="H86" s="242"/>
      <c r="I86" s="242"/>
      <c r="J86" s="242"/>
      <c r="K86" s="242"/>
    </row>
    <row r="87" spans="1:11" ht="180">
      <c r="A87" s="239"/>
      <c r="B87" s="1553"/>
      <c r="C87" s="266"/>
      <c r="D87" s="307" t="s">
        <v>293</v>
      </c>
      <c r="E87" s="242"/>
      <c r="F87" s="242"/>
      <c r="G87" s="242"/>
      <c r="H87" s="242"/>
      <c r="I87" s="242"/>
      <c r="J87" s="242"/>
      <c r="K87" s="242"/>
    </row>
    <row r="88" spans="1:11" ht="72">
      <c r="A88" s="239"/>
      <c r="B88" s="1553"/>
      <c r="C88" s="266"/>
      <c r="D88" s="307" t="s">
        <v>294</v>
      </c>
      <c r="E88" s="242"/>
      <c r="F88" s="242"/>
      <c r="G88" s="242"/>
      <c r="H88" s="242"/>
      <c r="I88" s="242"/>
      <c r="J88" s="242"/>
      <c r="K88" s="242"/>
    </row>
    <row r="89" spans="1:11" ht="24">
      <c r="A89" s="239"/>
      <c r="B89" s="1553"/>
      <c r="C89" s="266"/>
      <c r="D89" s="307" t="s">
        <v>295</v>
      </c>
      <c r="E89" s="242"/>
      <c r="F89" s="242"/>
      <c r="G89" s="242"/>
      <c r="H89" s="242"/>
      <c r="I89" s="242"/>
      <c r="J89" s="242"/>
      <c r="K89" s="242"/>
    </row>
    <row r="90" spans="1:11" ht="72">
      <c r="A90" s="239"/>
      <c r="B90" s="1553"/>
      <c r="C90" s="266"/>
      <c r="D90" s="341" t="s">
        <v>296</v>
      </c>
      <c r="E90" s="242"/>
      <c r="F90" s="242"/>
      <c r="G90" s="242"/>
      <c r="H90" s="242"/>
      <c r="I90" s="242"/>
      <c r="J90" s="242"/>
      <c r="K90" s="242"/>
    </row>
    <row r="91" spans="1:11" ht="84">
      <c r="A91" s="239"/>
      <c r="B91" s="1553"/>
      <c r="C91" s="266"/>
      <c r="D91" s="341" t="s">
        <v>297</v>
      </c>
      <c r="E91" s="242"/>
      <c r="F91" s="242"/>
      <c r="G91" s="242"/>
      <c r="H91" s="242"/>
      <c r="I91" s="242"/>
      <c r="J91" s="242"/>
      <c r="K91" s="242"/>
    </row>
    <row r="92" spans="1:11" ht="36">
      <c r="A92" s="239"/>
      <c r="B92" s="1553"/>
      <c r="C92" s="266"/>
      <c r="D92" s="341" t="s">
        <v>298</v>
      </c>
      <c r="E92" s="242"/>
      <c r="F92" s="242"/>
      <c r="G92" s="242"/>
      <c r="H92" s="242"/>
      <c r="I92" s="242"/>
      <c r="J92" s="242"/>
      <c r="K92" s="242"/>
    </row>
    <row r="93" spans="1:11" ht="36">
      <c r="A93" s="239"/>
      <c r="B93" s="1553"/>
      <c r="C93" s="266"/>
      <c r="D93" s="341" t="s">
        <v>299</v>
      </c>
      <c r="E93" s="242"/>
      <c r="F93" s="242"/>
      <c r="G93" s="242"/>
      <c r="H93" s="242"/>
      <c r="I93" s="242"/>
      <c r="J93" s="242"/>
      <c r="K93" s="242"/>
    </row>
    <row r="94" spans="1:11" ht="48">
      <c r="A94" s="239"/>
      <c r="B94" s="1553"/>
      <c r="C94" s="266"/>
      <c r="D94" s="341" t="s">
        <v>300</v>
      </c>
      <c r="E94" s="242"/>
      <c r="F94" s="242"/>
      <c r="G94" s="242"/>
      <c r="H94" s="242"/>
      <c r="I94" s="242"/>
      <c r="J94" s="242"/>
      <c r="K94" s="242"/>
    </row>
    <row r="95" spans="1:11" ht="60.75" thickBot="1">
      <c r="A95" s="239"/>
      <c r="B95" s="1554"/>
      <c r="C95" s="276"/>
      <c r="D95" s="342" t="s">
        <v>301</v>
      </c>
      <c r="E95" s="242"/>
      <c r="F95" s="242"/>
      <c r="G95" s="242"/>
      <c r="H95" s="242"/>
      <c r="I95" s="242"/>
      <c r="J95" s="242"/>
      <c r="K95" s="242"/>
    </row>
    <row r="96" spans="1:11">
      <c r="A96" s="239"/>
      <c r="B96" s="1552" t="s">
        <v>90</v>
      </c>
      <c r="C96" s="266"/>
      <c r="D96" s="307"/>
      <c r="E96" s="242"/>
      <c r="F96" s="242"/>
      <c r="G96" s="242"/>
      <c r="H96" s="242"/>
      <c r="I96" s="242"/>
      <c r="J96" s="242"/>
      <c r="K96" s="242"/>
    </row>
    <row r="97" spans="1:11">
      <c r="A97" s="239"/>
      <c r="B97" s="1553"/>
      <c r="C97" s="266"/>
      <c r="D97" s="308"/>
      <c r="E97" s="242"/>
      <c r="F97" s="242"/>
      <c r="G97" s="242"/>
      <c r="H97" s="242"/>
      <c r="I97" s="242"/>
      <c r="J97" s="242"/>
      <c r="K97" s="242"/>
    </row>
    <row r="98" spans="1:11">
      <c r="A98" s="239"/>
      <c r="B98" s="1553"/>
      <c r="C98" s="266"/>
      <c r="D98" s="307" t="s">
        <v>91</v>
      </c>
      <c r="E98" s="242"/>
      <c r="F98" s="242"/>
      <c r="G98" s="242"/>
      <c r="H98" s="242"/>
      <c r="I98" s="242"/>
      <c r="J98" s="242"/>
      <c r="K98" s="242"/>
    </row>
    <row r="99" spans="1:11" ht="61.5">
      <c r="A99" s="239"/>
      <c r="B99" s="1553"/>
      <c r="C99" s="266"/>
      <c r="D99" s="307" t="s">
        <v>302</v>
      </c>
      <c r="E99" s="242"/>
      <c r="F99" s="242"/>
      <c r="G99" s="242"/>
      <c r="H99" s="242"/>
      <c r="I99" s="242"/>
      <c r="J99" s="242"/>
      <c r="K99" s="242"/>
    </row>
    <row r="100" spans="1:11" ht="61.5">
      <c r="A100" s="239"/>
      <c r="B100" s="1553"/>
      <c r="C100" s="266"/>
      <c r="D100" s="307" t="s">
        <v>303</v>
      </c>
      <c r="E100" s="242"/>
      <c r="F100" s="242"/>
      <c r="G100" s="242"/>
      <c r="H100" s="242"/>
      <c r="I100" s="242"/>
      <c r="J100" s="242"/>
      <c r="K100" s="242"/>
    </row>
    <row r="101" spans="1:11" ht="62.25" thickBot="1">
      <c r="A101" s="239"/>
      <c r="B101" s="1554"/>
      <c r="C101" s="276"/>
      <c r="D101" s="269" t="s">
        <v>304</v>
      </c>
      <c r="E101" s="242"/>
      <c r="F101" s="242"/>
      <c r="G101" s="242"/>
      <c r="H101" s="242"/>
      <c r="I101" s="242"/>
      <c r="J101" s="242"/>
      <c r="K101" s="242"/>
    </row>
  </sheetData>
  <mergeCells count="29">
    <mergeCell ref="B10:D10"/>
    <mergeCell ref="F10:S10"/>
    <mergeCell ref="F11:S11"/>
    <mergeCell ref="E12:R12"/>
    <mergeCell ref="E13:R13"/>
    <mergeCell ref="B71:D71"/>
    <mergeCell ref="B73:B84"/>
    <mergeCell ref="B86:B95"/>
    <mergeCell ref="B96:B101"/>
    <mergeCell ref="C21:C22"/>
    <mergeCell ref="D21:D22"/>
    <mergeCell ref="B56:B62"/>
    <mergeCell ref="B69:E69"/>
    <mergeCell ref="D44:I44"/>
    <mergeCell ref="B46:E46"/>
    <mergeCell ref="B47:B53"/>
    <mergeCell ref="B55:E55"/>
    <mergeCell ref="D15:I15"/>
    <mergeCell ref="D20:I20"/>
    <mergeCell ref="D43:I43"/>
    <mergeCell ref="E21:E22"/>
    <mergeCell ref="B15:B20"/>
    <mergeCell ref="F21:F22"/>
    <mergeCell ref="G21:G22"/>
    <mergeCell ref="A1:P1"/>
    <mergeCell ref="A2:P2"/>
    <mergeCell ref="A3:P3"/>
    <mergeCell ref="A4:D4"/>
    <mergeCell ref="A5:P5"/>
  </mergeCells>
  <conditionalFormatting sqref="F10">
    <cfRule type="notContainsBlanks" dxfId="106" priority="4">
      <formula>LEN(TRIM(F10))&gt;0</formula>
    </cfRule>
  </conditionalFormatting>
  <conditionalFormatting sqref="F11:S11">
    <cfRule type="expression" dxfId="105" priority="2">
      <formula>E11="NO SE REPORTA"</formula>
    </cfRule>
    <cfRule type="expression" dxfId="104" priority="3">
      <formula>E10="NO APLICA"</formula>
    </cfRule>
  </conditionalFormatting>
  <conditionalFormatting sqref="E12:R12">
    <cfRule type="expression" dxfId="103"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7:H18 E23:E42">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D84" r:id="rId1" display="http://cambioclimatico.minambiente.gov.co/"/>
    <hyperlink ref="B9" location="'ANEXO 3'!A1" display="VOLVER AL INDICE"/>
  </hyperlinks>
  <pageMargins left="0.25" right="0.25" top="0.75" bottom="0.75" header="0.3" footer="0.3"/>
  <pageSetup paperSize="178" orientation="landscape" horizontalDpi="1200" verticalDpi="1200"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
  <sheetViews>
    <sheetView showGridLines="0" zoomScale="98" zoomScaleNormal="98" workbookViewId="0">
      <selection activeCell="E13" sqref="E13:R13"/>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314</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row>
    <row r="7" spans="1:21" ht="15.75" thickBot="1">
      <c r="A7" s="239"/>
      <c r="B7" s="245"/>
      <c r="C7" s="246"/>
      <c r="D7" s="242"/>
      <c r="E7" s="247"/>
      <c r="F7" s="242" t="s">
        <v>129</v>
      </c>
      <c r="G7" s="242"/>
      <c r="H7" s="242"/>
      <c r="I7" s="242"/>
      <c r="J7" s="242"/>
      <c r="K7" s="242"/>
    </row>
    <row r="8" spans="1:21" ht="15.75" thickBot="1">
      <c r="A8" s="239"/>
      <c r="B8" s="255" t="s">
        <v>1201</v>
      </c>
      <c r="C8" s="256">
        <v>2016</v>
      </c>
      <c r="D8" s="251" t="str">
        <f>IF(E10="NO APLICA","NO APLICA",IF(E11="NO SE REPORTA","SIN INFORMACION",+E19))</f>
        <v>N.A.</v>
      </c>
      <c r="E8" s="258"/>
      <c r="F8" s="242" t="s">
        <v>130</v>
      </c>
      <c r="G8" s="242"/>
      <c r="H8" s="242"/>
      <c r="I8" s="242"/>
      <c r="J8" s="242"/>
      <c r="K8" s="242"/>
    </row>
    <row r="9" spans="1:21">
      <c r="A9" s="239"/>
      <c r="B9" s="486" t="s">
        <v>1202</v>
      </c>
      <c r="C9" s="259"/>
      <c r="D9" s="242"/>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59"/>
      <c r="D14" s="242"/>
      <c r="E14" s="242"/>
      <c r="F14" s="242"/>
      <c r="G14" s="242"/>
      <c r="H14" s="242"/>
      <c r="I14" s="242"/>
      <c r="J14" s="242"/>
      <c r="K14" s="242"/>
    </row>
    <row r="15" spans="1:21" ht="15.6" customHeight="1" thickTop="1" thickBot="1">
      <c r="A15" s="239"/>
      <c r="B15" s="1627" t="s">
        <v>2</v>
      </c>
      <c r="C15" s="262"/>
      <c r="D15" s="1543" t="s">
        <v>336</v>
      </c>
      <c r="E15" s="1544"/>
      <c r="F15" s="1544"/>
      <c r="G15" s="1544"/>
      <c r="H15" s="1544"/>
      <c r="I15" s="1544"/>
      <c r="J15" s="1544"/>
      <c r="K15" s="1545"/>
    </row>
    <row r="16" spans="1:21" ht="15.75" thickBot="1">
      <c r="A16" s="196"/>
      <c r="B16" s="1571"/>
      <c r="C16" s="273" t="s">
        <v>19</v>
      </c>
      <c r="D16" s="267" t="s">
        <v>1209</v>
      </c>
      <c r="E16" s="267" t="s">
        <v>20</v>
      </c>
      <c r="F16" s="267" t="s">
        <v>21</v>
      </c>
      <c r="G16" s="267" t="s">
        <v>22</v>
      </c>
      <c r="H16" s="267" t="s">
        <v>23</v>
      </c>
      <c r="I16" s="223"/>
      <c r="J16" s="196"/>
      <c r="K16" s="268"/>
    </row>
    <row r="17" spans="1:11" ht="24.75" thickBot="1">
      <c r="A17" s="239"/>
      <c r="B17" s="1571"/>
      <c r="C17" s="276" t="s">
        <v>152</v>
      </c>
      <c r="D17" s="269" t="s">
        <v>337</v>
      </c>
      <c r="E17" s="213"/>
      <c r="F17" s="213"/>
      <c r="G17" s="213"/>
      <c r="H17" s="213"/>
      <c r="I17" s="197"/>
      <c r="J17" s="196"/>
      <c r="K17" s="268"/>
    </row>
    <row r="18" spans="1:11" ht="24.75" thickBot="1">
      <c r="A18" s="239"/>
      <c r="B18" s="1571"/>
      <c r="C18" s="276" t="s">
        <v>154</v>
      </c>
      <c r="D18" s="269" t="s">
        <v>338</v>
      </c>
      <c r="E18" s="213"/>
      <c r="F18" s="213"/>
      <c r="G18" s="213"/>
      <c r="H18" s="213"/>
      <c r="I18" s="197"/>
      <c r="J18" s="196"/>
      <c r="K18" s="268"/>
    </row>
    <row r="19" spans="1:11" ht="24.75" thickBot="1">
      <c r="A19" s="239"/>
      <c r="B19" s="1571"/>
      <c r="C19" s="276" t="s">
        <v>156</v>
      </c>
      <c r="D19" s="269" t="s">
        <v>339</v>
      </c>
      <c r="E19" s="193" t="str">
        <f>IFERROR(E18/E17,"N.A.")</f>
        <v>N.A.</v>
      </c>
      <c r="F19" s="193" t="str">
        <f>IFERROR(F18/F17,"N.A.")</f>
        <v>N.A.</v>
      </c>
      <c r="G19" s="193" t="str">
        <f>IFERROR(G18/G17,"N.A.")</f>
        <v>N.A.</v>
      </c>
      <c r="H19" s="193" t="str">
        <f>IFERROR(H18/H17,"N.A.")</f>
        <v>N.A.</v>
      </c>
      <c r="I19" s="193"/>
      <c r="J19" s="239"/>
      <c r="K19" s="268"/>
    </row>
    <row r="20" spans="1:11">
      <c r="A20" s="239"/>
      <c r="B20" s="331"/>
      <c r="C20" s="270"/>
      <c r="D20" s="1632" t="s">
        <v>1208</v>
      </c>
      <c r="E20" s="1633"/>
      <c r="F20" s="1633"/>
      <c r="G20" s="1633"/>
      <c r="H20" s="1633"/>
      <c r="I20" s="1633"/>
      <c r="J20" s="1633"/>
      <c r="K20" s="1634"/>
    </row>
    <row r="21" spans="1:11">
      <c r="A21" s="239"/>
      <c r="B21" s="331"/>
      <c r="C21" s="270"/>
      <c r="D21" s="1546" t="s">
        <v>246</v>
      </c>
      <c r="E21" s="1581"/>
      <c r="F21" s="1581"/>
      <c r="G21" s="1581"/>
      <c r="H21" s="1581"/>
      <c r="I21" s="1581"/>
      <c r="J21" s="1581"/>
      <c r="K21" s="1548"/>
    </row>
    <row r="22" spans="1:11">
      <c r="A22" s="239"/>
      <c r="B22" s="331"/>
      <c r="C22" s="270"/>
      <c r="D22" s="1546" t="s">
        <v>333</v>
      </c>
      <c r="E22" s="1581"/>
      <c r="F22" s="1581"/>
      <c r="G22" s="1581"/>
      <c r="H22" s="1581"/>
      <c r="I22" s="1581"/>
      <c r="J22" s="1581"/>
      <c r="K22" s="1548"/>
    </row>
    <row r="23" spans="1:11" ht="15.75" thickBot="1">
      <c r="A23" s="239"/>
      <c r="B23" s="331"/>
      <c r="C23" s="270"/>
      <c r="D23" s="1558" t="s">
        <v>340</v>
      </c>
      <c r="E23" s="1559"/>
      <c r="F23" s="1559"/>
      <c r="G23" s="1559"/>
      <c r="H23" s="1559"/>
      <c r="I23" s="1559"/>
      <c r="J23" s="1559"/>
      <c r="K23" s="1560"/>
    </row>
    <row r="24" spans="1:11" ht="36.75" thickBot="1">
      <c r="A24" s="239"/>
      <c r="B24" s="331"/>
      <c r="C24" s="273" t="s">
        <v>19</v>
      </c>
      <c r="D24" s="267" t="s">
        <v>270</v>
      </c>
      <c r="E24" s="267" t="s">
        <v>341</v>
      </c>
      <c r="F24" s="267" t="s">
        <v>342</v>
      </c>
      <c r="G24" s="267" t="s">
        <v>343</v>
      </c>
      <c r="H24" s="267" t="s">
        <v>344</v>
      </c>
      <c r="I24" s="267" t="s">
        <v>274</v>
      </c>
      <c r="J24" s="267" t="s">
        <v>275</v>
      </c>
      <c r="K24" s="426" t="s">
        <v>55</v>
      </c>
    </row>
    <row r="25" spans="1:11" s="196" customFormat="1" ht="15.75" thickBot="1">
      <c r="B25" s="221"/>
      <c r="C25" s="226">
        <v>1</v>
      </c>
      <c r="D25" s="30"/>
      <c r="E25" s="30"/>
      <c r="F25" s="213"/>
      <c r="G25" s="213"/>
      <c r="H25" s="213"/>
      <c r="I25" s="213"/>
      <c r="J25" s="213"/>
      <c r="K25" s="213"/>
    </row>
    <row r="26" spans="1:11" s="196" customFormat="1" ht="15.75" thickBot="1">
      <c r="B26" s="221"/>
      <c r="C26" s="226">
        <v>2</v>
      </c>
      <c r="D26" s="30"/>
      <c r="E26" s="30"/>
      <c r="F26" s="213"/>
      <c r="G26" s="213"/>
      <c r="H26" s="213"/>
      <c r="I26" s="213"/>
      <c r="J26" s="213"/>
      <c r="K26" s="213"/>
    </row>
    <row r="27" spans="1:11" s="196" customFormat="1" ht="15.75" thickBot="1">
      <c r="B27" s="221"/>
      <c r="C27" s="226">
        <v>3</v>
      </c>
      <c r="D27" s="30"/>
      <c r="E27" s="30"/>
      <c r="F27" s="213"/>
      <c r="G27" s="213"/>
      <c r="H27" s="213"/>
      <c r="I27" s="213"/>
      <c r="J27" s="213"/>
      <c r="K27" s="213"/>
    </row>
    <row r="28" spans="1:11" s="196" customFormat="1" ht="15.75" thickBot="1">
      <c r="B28" s="221"/>
      <c r="C28" s="226">
        <v>4</v>
      </c>
      <c r="D28" s="30"/>
      <c r="E28" s="30"/>
      <c r="F28" s="213"/>
      <c r="G28" s="213"/>
      <c r="H28" s="213"/>
      <c r="I28" s="213"/>
      <c r="J28" s="213"/>
      <c r="K28" s="213"/>
    </row>
    <row r="29" spans="1:11" s="196" customFormat="1" ht="15.75" thickBot="1">
      <c r="B29" s="221"/>
      <c r="C29" s="226">
        <v>5</v>
      </c>
      <c r="D29" s="30"/>
      <c r="E29" s="30"/>
      <c r="F29" s="213"/>
      <c r="G29" s="213"/>
      <c r="H29" s="213"/>
      <c r="I29" s="213"/>
      <c r="J29" s="213"/>
      <c r="K29" s="213"/>
    </row>
    <row r="30" spans="1:11" s="196" customFormat="1" ht="15.75" thickBot="1">
      <c r="B30" s="221"/>
      <c r="C30" s="226">
        <v>6</v>
      </c>
      <c r="D30" s="30"/>
      <c r="E30" s="30"/>
      <c r="F30" s="213"/>
      <c r="G30" s="213"/>
      <c r="H30" s="213"/>
      <c r="I30" s="213"/>
      <c r="J30" s="213"/>
      <c r="K30" s="213"/>
    </row>
    <row r="31" spans="1:11" s="196" customFormat="1" ht="15.75" thickBot="1">
      <c r="B31" s="221"/>
      <c r="C31" s="226">
        <v>7</v>
      </c>
      <c r="D31" s="30"/>
      <c r="E31" s="30"/>
      <c r="F31" s="213"/>
      <c r="G31" s="213"/>
      <c r="H31" s="213"/>
      <c r="I31" s="213"/>
      <c r="J31" s="213"/>
      <c r="K31" s="213"/>
    </row>
    <row r="32" spans="1:11" s="196" customFormat="1" ht="15.75" thickBot="1">
      <c r="B32" s="221"/>
      <c r="C32" s="226">
        <v>8</v>
      </c>
      <c r="D32" s="30"/>
      <c r="E32" s="30"/>
      <c r="F32" s="213"/>
      <c r="G32" s="213"/>
      <c r="H32" s="213"/>
      <c r="I32" s="213"/>
      <c r="J32" s="213"/>
      <c r="K32" s="213"/>
    </row>
    <row r="33" spans="1:11" s="196" customFormat="1" ht="15.75" thickBot="1">
      <c r="B33" s="221"/>
      <c r="C33" s="226">
        <v>9</v>
      </c>
      <c r="D33" s="30"/>
      <c r="E33" s="30"/>
      <c r="F33" s="213"/>
      <c r="G33" s="213"/>
      <c r="H33" s="213"/>
      <c r="I33" s="213"/>
      <c r="J33" s="213"/>
      <c r="K33" s="213"/>
    </row>
    <row r="34" spans="1:11" s="196" customFormat="1" ht="15.75" thickBot="1">
      <c r="B34" s="221"/>
      <c r="C34" s="226">
        <v>10</v>
      </c>
      <c r="D34" s="30"/>
      <c r="E34" s="30"/>
      <c r="F34" s="213"/>
      <c r="G34" s="213"/>
      <c r="H34" s="213"/>
      <c r="I34" s="213"/>
      <c r="J34" s="213"/>
      <c r="K34" s="213"/>
    </row>
    <row r="35" spans="1:11" s="196" customFormat="1" ht="15.75" thickBot="1">
      <c r="B35" s="221"/>
      <c r="C35" s="226">
        <v>11</v>
      </c>
      <c r="D35" s="30"/>
      <c r="E35" s="30"/>
      <c r="F35" s="213"/>
      <c r="G35" s="213"/>
      <c r="H35" s="213"/>
      <c r="I35" s="213"/>
      <c r="J35" s="213"/>
      <c r="K35" s="213"/>
    </row>
    <row r="36" spans="1:11" s="196" customFormat="1" ht="15.75" thickBot="1">
      <c r="B36" s="221"/>
      <c r="C36" s="226">
        <v>12</v>
      </c>
      <c r="D36" s="30"/>
      <c r="E36" s="30"/>
      <c r="F36" s="213"/>
      <c r="G36" s="213"/>
      <c r="H36" s="213"/>
      <c r="I36" s="213"/>
      <c r="J36" s="213"/>
      <c r="K36" s="213"/>
    </row>
    <row r="37" spans="1:11" ht="15.75" thickBot="1">
      <c r="A37" s="239"/>
      <c r="B37" s="279"/>
      <c r="C37" s="276"/>
      <c r="D37" s="269" t="s">
        <v>151</v>
      </c>
      <c r="E37" s="269"/>
      <c r="F37" s="345">
        <f>SUM(F25:F36)</f>
        <v>0</v>
      </c>
      <c r="G37" s="345">
        <f>SUM(G25:G36)</f>
        <v>0</v>
      </c>
      <c r="H37" s="345">
        <f>SUM(H25:H36)</f>
        <v>0</v>
      </c>
      <c r="I37" s="345">
        <f>SUM(I25:I36)</f>
        <v>0</v>
      </c>
      <c r="J37" s="345">
        <f>SUM(J25:J36)</f>
        <v>0</v>
      </c>
      <c r="K37" s="346"/>
    </row>
    <row r="38" spans="1:11" ht="24" customHeight="1" thickBot="1">
      <c r="A38" s="239"/>
      <c r="B38" s="347" t="s">
        <v>34</v>
      </c>
      <c r="C38" s="348"/>
      <c r="D38" s="1555" t="s">
        <v>345</v>
      </c>
      <c r="E38" s="1556"/>
      <c r="F38" s="1556"/>
      <c r="G38" s="1556"/>
      <c r="H38" s="1556"/>
      <c r="I38" s="1556"/>
      <c r="J38" s="1556"/>
      <c r="K38" s="1557"/>
    </row>
    <row r="39" spans="1:11" ht="24" customHeight="1" thickBot="1">
      <c r="A39" s="239"/>
      <c r="B39" s="347" t="s">
        <v>36</v>
      </c>
      <c r="C39" s="348"/>
      <c r="D39" s="1555" t="s">
        <v>346</v>
      </c>
      <c r="E39" s="1556"/>
      <c r="F39" s="1556"/>
      <c r="G39" s="1556"/>
      <c r="H39" s="1556"/>
      <c r="I39" s="1556"/>
      <c r="J39" s="1556"/>
      <c r="K39" s="1557"/>
    </row>
    <row r="40" spans="1:11" ht="15.75" thickBot="1">
      <c r="A40" s="239"/>
      <c r="B40" s="243"/>
      <c r="C40" s="244"/>
      <c r="D40" s="242"/>
      <c r="E40" s="242"/>
      <c r="F40" s="242"/>
      <c r="G40" s="242"/>
      <c r="H40" s="242"/>
      <c r="I40" s="242"/>
      <c r="J40" s="242"/>
      <c r="K40" s="242"/>
    </row>
    <row r="41" spans="1:11" ht="24" customHeight="1" thickBot="1">
      <c r="A41" s="239"/>
      <c r="B41" s="1561" t="s">
        <v>38</v>
      </c>
      <c r="C41" s="1562"/>
      <c r="D41" s="1562"/>
      <c r="E41" s="1563"/>
      <c r="F41" s="242"/>
      <c r="G41" s="242"/>
      <c r="H41" s="242"/>
      <c r="I41" s="242"/>
      <c r="J41" s="242"/>
      <c r="K41" s="242"/>
    </row>
    <row r="42" spans="1:11" ht="15.75" thickBot="1">
      <c r="A42" s="239"/>
      <c r="B42" s="1552">
        <v>1</v>
      </c>
      <c r="C42" s="266"/>
      <c r="D42" s="283" t="s">
        <v>39</v>
      </c>
      <c r="E42" s="30"/>
      <c r="F42" s="242"/>
      <c r="G42" s="242"/>
      <c r="H42" s="242"/>
      <c r="I42" s="242"/>
      <c r="J42" s="242"/>
      <c r="K42" s="242"/>
    </row>
    <row r="43" spans="1:11" ht="15.75" thickBot="1">
      <c r="A43" s="239"/>
      <c r="B43" s="1553"/>
      <c r="C43" s="266"/>
      <c r="D43" s="269" t="s">
        <v>40</v>
      </c>
      <c r="E43" s="30"/>
      <c r="F43" s="242"/>
      <c r="G43" s="242"/>
      <c r="H43" s="242"/>
      <c r="I43" s="242"/>
      <c r="J43" s="242"/>
      <c r="K43" s="242"/>
    </row>
    <row r="44" spans="1:11" ht="15.75" thickBot="1">
      <c r="A44" s="239"/>
      <c r="B44" s="1553"/>
      <c r="C44" s="266"/>
      <c r="D44" s="269" t="s">
        <v>41</v>
      </c>
      <c r="E44" s="30"/>
      <c r="F44" s="242"/>
      <c r="G44" s="242"/>
      <c r="H44" s="242"/>
      <c r="I44" s="242"/>
      <c r="J44" s="242"/>
      <c r="K44" s="242"/>
    </row>
    <row r="45" spans="1:11" ht="15.75" thickBot="1">
      <c r="A45" s="239"/>
      <c r="B45" s="1553"/>
      <c r="C45" s="266"/>
      <c r="D45" s="269" t="s">
        <v>42</v>
      </c>
      <c r="E45" s="30"/>
      <c r="F45" s="242"/>
      <c r="G45" s="242"/>
      <c r="H45" s="242"/>
      <c r="I45" s="242"/>
      <c r="J45" s="242"/>
      <c r="K45" s="242"/>
    </row>
    <row r="46" spans="1:11" ht="15.75" thickBot="1">
      <c r="A46" s="239"/>
      <c r="B46" s="1553"/>
      <c r="C46" s="266"/>
      <c r="D46" s="269" t="s">
        <v>43</v>
      </c>
      <c r="E46" s="30"/>
      <c r="F46" s="242"/>
      <c r="G46" s="242"/>
      <c r="H46" s="242"/>
      <c r="I46" s="242"/>
      <c r="J46" s="242"/>
      <c r="K46" s="242"/>
    </row>
    <row r="47" spans="1:11" ht="15.75" thickBot="1">
      <c r="A47" s="239"/>
      <c r="B47" s="1553"/>
      <c r="C47" s="266"/>
      <c r="D47" s="269" t="s">
        <v>44</v>
      </c>
      <c r="E47" s="30"/>
      <c r="F47" s="242"/>
      <c r="G47" s="242"/>
      <c r="H47" s="242"/>
      <c r="I47" s="242"/>
      <c r="J47" s="242"/>
      <c r="K47" s="242"/>
    </row>
    <row r="48" spans="1:11" ht="15.75" thickBot="1">
      <c r="A48" s="239"/>
      <c r="B48" s="1554"/>
      <c r="C48" s="276"/>
      <c r="D48" s="269" t="s">
        <v>45</v>
      </c>
      <c r="E48" s="30"/>
      <c r="F48" s="242"/>
      <c r="G48" s="242"/>
      <c r="H48" s="242"/>
      <c r="I48" s="242"/>
      <c r="J48" s="242"/>
      <c r="K48" s="242"/>
    </row>
    <row r="49" spans="1:11" ht="15.75" thickBot="1">
      <c r="A49" s="239"/>
      <c r="B49" s="243"/>
      <c r="C49" s="244"/>
      <c r="D49" s="242"/>
      <c r="E49" s="242"/>
      <c r="F49" s="242"/>
      <c r="G49" s="242"/>
      <c r="H49" s="242"/>
      <c r="I49" s="242"/>
      <c r="J49" s="242"/>
      <c r="K49" s="242"/>
    </row>
    <row r="50" spans="1:11" ht="15.75" thickBot="1">
      <c r="A50" s="239"/>
      <c r="B50" s="1561" t="s">
        <v>46</v>
      </c>
      <c r="C50" s="1562"/>
      <c r="D50" s="1562"/>
      <c r="E50" s="1563"/>
      <c r="F50" s="242"/>
      <c r="G50" s="242"/>
      <c r="H50" s="242"/>
      <c r="I50" s="242"/>
      <c r="J50" s="242"/>
      <c r="K50" s="242"/>
    </row>
    <row r="51" spans="1:11" ht="15.75" thickBot="1">
      <c r="A51" s="239"/>
      <c r="B51" s="1552">
        <v>1</v>
      </c>
      <c r="C51" s="266"/>
      <c r="D51" s="283" t="s">
        <v>39</v>
      </c>
      <c r="E51" s="436" t="s">
        <v>47</v>
      </c>
      <c r="F51" s="242"/>
      <c r="G51" s="242"/>
      <c r="H51" s="242"/>
      <c r="I51" s="242"/>
      <c r="J51" s="242"/>
      <c r="K51" s="242"/>
    </row>
    <row r="52" spans="1:11" ht="15.75" thickBot="1">
      <c r="A52" s="239"/>
      <c r="B52" s="1553"/>
      <c r="C52" s="266"/>
      <c r="D52" s="269" t="s">
        <v>40</v>
      </c>
      <c r="E52" s="436" t="s">
        <v>160</v>
      </c>
      <c r="F52" s="242"/>
      <c r="G52" s="242"/>
      <c r="H52" s="242"/>
      <c r="I52" s="242"/>
      <c r="J52" s="242"/>
      <c r="K52" s="242"/>
    </row>
    <row r="53" spans="1:11" ht="15.75" thickBot="1">
      <c r="A53" s="239"/>
      <c r="B53" s="1553"/>
      <c r="C53" s="266"/>
      <c r="D53" s="269" t="s">
        <v>41</v>
      </c>
      <c r="E53" s="309"/>
      <c r="F53" s="242"/>
      <c r="G53" s="242"/>
      <c r="H53" s="242"/>
      <c r="I53" s="242"/>
      <c r="J53" s="242"/>
      <c r="K53" s="242"/>
    </row>
    <row r="54" spans="1:11" ht="15.75" thickBot="1">
      <c r="A54" s="239"/>
      <c r="B54" s="1553"/>
      <c r="C54" s="266"/>
      <c r="D54" s="269" t="s">
        <v>42</v>
      </c>
      <c r="E54" s="309"/>
      <c r="F54" s="242"/>
      <c r="G54" s="242"/>
      <c r="H54" s="242"/>
      <c r="I54" s="242"/>
      <c r="J54" s="242"/>
      <c r="K54" s="242"/>
    </row>
    <row r="55" spans="1:11" ht="15.75" thickBot="1">
      <c r="A55" s="239"/>
      <c r="B55" s="1553"/>
      <c r="C55" s="266"/>
      <c r="D55" s="269" t="s">
        <v>43</v>
      </c>
      <c r="E55" s="309"/>
      <c r="F55" s="242"/>
      <c r="G55" s="242"/>
      <c r="H55" s="242"/>
      <c r="I55" s="242"/>
      <c r="J55" s="242"/>
      <c r="K55" s="242"/>
    </row>
    <row r="56" spans="1:11" ht="15.75" thickBot="1">
      <c r="A56" s="239"/>
      <c r="B56" s="1553"/>
      <c r="C56" s="266"/>
      <c r="D56" s="269" t="s">
        <v>44</v>
      </c>
      <c r="E56" s="309"/>
      <c r="F56" s="242"/>
      <c r="G56" s="242"/>
      <c r="H56" s="242"/>
      <c r="I56" s="242"/>
      <c r="J56" s="242"/>
      <c r="K56" s="242"/>
    </row>
    <row r="57" spans="1:11" ht="15.75" thickBot="1">
      <c r="A57" s="239"/>
      <c r="B57" s="1554"/>
      <c r="C57" s="276"/>
      <c r="D57" s="269" t="s">
        <v>45</v>
      </c>
      <c r="E57" s="309"/>
      <c r="F57" s="242"/>
      <c r="G57" s="242"/>
      <c r="H57" s="242"/>
      <c r="I57" s="242"/>
      <c r="J57" s="242"/>
      <c r="K57" s="242"/>
    </row>
    <row r="58" spans="1:11" ht="15.75" thickBot="1">
      <c r="A58" s="239"/>
      <c r="B58" s="243"/>
      <c r="C58" s="244"/>
      <c r="D58" s="242"/>
      <c r="E58" s="242"/>
      <c r="F58" s="242"/>
      <c r="G58" s="242"/>
      <c r="H58" s="242"/>
      <c r="I58" s="242"/>
      <c r="J58" s="242"/>
      <c r="K58" s="242"/>
    </row>
    <row r="59" spans="1:11" ht="15" customHeight="1" thickBot="1">
      <c r="A59" s="239"/>
      <c r="B59" s="285" t="s">
        <v>49</v>
      </c>
      <c r="C59" s="286"/>
      <c r="D59" s="286"/>
      <c r="E59" s="287"/>
      <c r="F59" s="239"/>
      <c r="G59" s="242"/>
      <c r="H59" s="242"/>
      <c r="I59" s="242"/>
      <c r="J59" s="242"/>
      <c r="K59" s="242"/>
    </row>
    <row r="60" spans="1:11" ht="24.75" thickBot="1">
      <c r="A60" s="239"/>
      <c r="B60" s="279" t="s">
        <v>50</v>
      </c>
      <c r="C60" s="269" t="s">
        <v>51</v>
      </c>
      <c r="D60" s="269" t="s">
        <v>52</v>
      </c>
      <c r="E60" s="269" t="s">
        <v>53</v>
      </c>
      <c r="F60" s="242"/>
      <c r="G60" s="242"/>
      <c r="H60" s="242"/>
      <c r="I60" s="242"/>
      <c r="J60" s="242"/>
      <c r="K60" s="239"/>
    </row>
    <row r="61" spans="1:11" ht="72.75" thickBot="1">
      <c r="A61" s="239"/>
      <c r="B61" s="289">
        <v>42401</v>
      </c>
      <c r="C61" s="269">
        <v>0.01</v>
      </c>
      <c r="D61" s="290" t="s">
        <v>347</v>
      </c>
      <c r="E61" s="269"/>
      <c r="F61" s="242"/>
      <c r="G61" s="242"/>
      <c r="H61" s="242"/>
      <c r="I61" s="242"/>
      <c r="J61" s="242"/>
      <c r="K61" s="239"/>
    </row>
    <row r="62" spans="1:11" ht="15.75" thickBot="1">
      <c r="A62" s="239"/>
      <c r="B62" s="302"/>
      <c r="C62" s="303"/>
      <c r="D62" s="242"/>
      <c r="E62" s="242"/>
      <c r="F62" s="242"/>
      <c r="G62" s="242"/>
      <c r="H62" s="242"/>
      <c r="I62" s="242"/>
      <c r="J62" s="242"/>
      <c r="K62" s="242"/>
    </row>
    <row r="63" spans="1:11" ht="15.75" thickBot="1">
      <c r="A63" s="239"/>
      <c r="B63" s="329" t="s">
        <v>55</v>
      </c>
      <c r="C63" s="292"/>
      <c r="D63" s="242"/>
      <c r="E63" s="242"/>
      <c r="F63" s="242"/>
      <c r="G63" s="242"/>
      <c r="H63" s="242"/>
      <c r="I63" s="242"/>
      <c r="J63" s="242"/>
      <c r="K63" s="242"/>
    </row>
    <row r="64" spans="1:11">
      <c r="A64" s="239"/>
      <c r="B64" s="1591"/>
      <c r="C64" s="1592"/>
      <c r="D64" s="1592"/>
      <c r="E64" s="1592"/>
      <c r="F64" s="242"/>
      <c r="G64" s="242"/>
      <c r="H64" s="242"/>
      <c r="I64" s="242"/>
      <c r="J64" s="242"/>
      <c r="K64" s="242"/>
    </row>
    <row r="65" spans="1:11">
      <c r="A65" s="239"/>
      <c r="B65" s="1591"/>
      <c r="C65" s="1592"/>
      <c r="D65" s="1592"/>
      <c r="E65" s="1592"/>
      <c r="F65" s="242"/>
      <c r="G65" s="242"/>
      <c r="H65" s="242"/>
      <c r="I65" s="242"/>
      <c r="J65" s="242"/>
      <c r="K65" s="242"/>
    </row>
    <row r="66" spans="1:11" ht="15.75" thickBot="1">
      <c r="A66" s="239"/>
      <c r="B66" s="242"/>
      <c r="C66" s="259"/>
      <c r="D66" s="242"/>
      <c r="E66" s="242"/>
      <c r="F66" s="242"/>
      <c r="G66" s="242"/>
      <c r="H66" s="242"/>
      <c r="I66" s="242"/>
      <c r="J66" s="242"/>
      <c r="K66" s="242"/>
    </row>
    <row r="67" spans="1:11" ht="24.75" thickBot="1">
      <c r="A67" s="239"/>
      <c r="B67" s="304" t="s">
        <v>56</v>
      </c>
      <c r="C67" s="305"/>
      <c r="D67" s="242"/>
      <c r="E67" s="242"/>
      <c r="F67" s="242"/>
      <c r="G67" s="242"/>
      <c r="H67" s="242"/>
      <c r="I67" s="242"/>
      <c r="J67" s="242"/>
      <c r="K67" s="242"/>
    </row>
    <row r="68" spans="1:11" ht="15.75" thickBot="1">
      <c r="A68" s="239"/>
      <c r="B68" s="312"/>
      <c r="C68" s="298"/>
      <c r="D68" s="242"/>
      <c r="E68" s="242"/>
      <c r="F68" s="242"/>
      <c r="G68" s="242"/>
      <c r="H68" s="242"/>
      <c r="I68" s="242"/>
      <c r="J68" s="242"/>
      <c r="K68" s="242"/>
    </row>
    <row r="69" spans="1:11" ht="60.75" thickBot="1">
      <c r="A69" s="239"/>
      <c r="B69" s="293" t="s">
        <v>57</v>
      </c>
      <c r="C69" s="273"/>
      <c r="D69" s="267" t="s">
        <v>315</v>
      </c>
      <c r="E69" s="242"/>
      <c r="F69" s="242"/>
      <c r="G69" s="242"/>
      <c r="H69" s="242"/>
      <c r="I69" s="242"/>
      <c r="J69" s="242"/>
      <c r="K69" s="242"/>
    </row>
    <row r="70" spans="1:11">
      <c r="A70" s="239"/>
      <c r="B70" s="1552" t="s">
        <v>59</v>
      </c>
      <c r="C70" s="266"/>
      <c r="D70" s="306" t="s">
        <v>60</v>
      </c>
      <c r="E70" s="242"/>
      <c r="F70" s="242"/>
      <c r="G70" s="242"/>
      <c r="H70" s="242"/>
      <c r="I70" s="242"/>
      <c r="J70" s="242"/>
      <c r="K70" s="242"/>
    </row>
    <row r="71" spans="1:11" ht="72">
      <c r="A71" s="239"/>
      <c r="B71" s="1553"/>
      <c r="C71" s="266"/>
      <c r="D71" s="307" t="s">
        <v>316</v>
      </c>
      <c r="E71" s="242"/>
      <c r="F71" s="242"/>
      <c r="G71" s="242"/>
      <c r="H71" s="242"/>
      <c r="I71" s="242"/>
      <c r="J71" s="242"/>
      <c r="K71" s="242"/>
    </row>
    <row r="72" spans="1:11">
      <c r="A72" s="239"/>
      <c r="B72" s="1553"/>
      <c r="C72" s="266"/>
      <c r="D72" s="306" t="s">
        <v>317</v>
      </c>
      <c r="E72" s="242"/>
      <c r="F72" s="242"/>
      <c r="G72" s="242"/>
      <c r="H72" s="242"/>
      <c r="I72" s="242"/>
      <c r="J72" s="242"/>
      <c r="K72" s="242"/>
    </row>
    <row r="73" spans="1:11">
      <c r="A73" s="239"/>
      <c r="B73" s="1553"/>
      <c r="C73" s="266"/>
      <c r="D73" s="307" t="s">
        <v>318</v>
      </c>
      <c r="E73" s="242"/>
      <c r="F73" s="242"/>
      <c r="G73" s="242"/>
      <c r="H73" s="242"/>
      <c r="I73" s="242"/>
      <c r="J73" s="242"/>
      <c r="K73" s="242"/>
    </row>
    <row r="74" spans="1:11" ht="60">
      <c r="A74" s="239"/>
      <c r="B74" s="1553"/>
      <c r="C74" s="266"/>
      <c r="D74" s="307" t="s">
        <v>319</v>
      </c>
      <c r="E74" s="242"/>
      <c r="F74" s="242"/>
      <c r="G74" s="242"/>
      <c r="H74" s="242"/>
      <c r="I74" s="242"/>
      <c r="J74" s="242"/>
      <c r="K74" s="242"/>
    </row>
    <row r="75" spans="1:11" ht="252">
      <c r="A75" s="239"/>
      <c r="B75" s="1553"/>
      <c r="C75" s="266"/>
      <c r="D75" s="307" t="s">
        <v>320</v>
      </c>
      <c r="E75" s="242"/>
      <c r="F75" s="242"/>
      <c r="G75" s="242"/>
      <c r="H75" s="242"/>
      <c r="I75" s="242"/>
      <c r="J75" s="242"/>
      <c r="K75" s="242"/>
    </row>
    <row r="76" spans="1:11">
      <c r="A76" s="239"/>
      <c r="B76" s="1553"/>
      <c r="C76" s="266"/>
      <c r="D76" s="306" t="s">
        <v>288</v>
      </c>
      <c r="E76" s="242"/>
      <c r="F76" s="242"/>
      <c r="G76" s="242"/>
      <c r="H76" s="242"/>
      <c r="I76" s="242"/>
      <c r="J76" s="242"/>
      <c r="K76" s="242"/>
    </row>
    <row r="77" spans="1:11" ht="15.75" thickBot="1">
      <c r="A77" s="239"/>
      <c r="B77" s="1554"/>
      <c r="C77" s="276"/>
      <c r="D77" s="269" t="s">
        <v>321</v>
      </c>
      <c r="E77" s="242"/>
      <c r="F77" s="242"/>
      <c r="G77" s="242"/>
      <c r="H77" s="242"/>
      <c r="I77" s="242"/>
      <c r="J77" s="242"/>
      <c r="K77" s="242"/>
    </row>
    <row r="78" spans="1:11">
      <c r="A78" s="239"/>
      <c r="B78" s="1552" t="s">
        <v>72</v>
      </c>
      <c r="C78" s="343"/>
      <c r="D78" s="1552"/>
      <c r="E78" s="242"/>
      <c r="F78" s="242"/>
      <c r="G78" s="242"/>
      <c r="H78" s="242"/>
      <c r="I78" s="242"/>
      <c r="J78" s="242"/>
      <c r="K78" s="242"/>
    </row>
    <row r="79" spans="1:11" ht="15.75" thickBot="1">
      <c r="A79" s="239"/>
      <c r="B79" s="1554"/>
      <c r="C79" s="349"/>
      <c r="D79" s="1554"/>
      <c r="E79" s="242"/>
      <c r="F79" s="242"/>
      <c r="G79" s="242"/>
      <c r="H79" s="242"/>
      <c r="I79" s="242"/>
      <c r="J79" s="242"/>
      <c r="K79" s="242"/>
    </row>
    <row r="80" spans="1:11" ht="180">
      <c r="A80" s="239"/>
      <c r="B80" s="1552" t="s">
        <v>73</v>
      </c>
      <c r="C80" s="266"/>
      <c r="D80" s="307" t="s">
        <v>322</v>
      </c>
      <c r="E80" s="242"/>
      <c r="F80" s="242"/>
      <c r="G80" s="242"/>
      <c r="H80" s="242"/>
      <c r="I80" s="242"/>
      <c r="J80" s="242"/>
      <c r="K80" s="242"/>
    </row>
    <row r="81" spans="1:11" ht="120">
      <c r="A81" s="239"/>
      <c r="B81" s="1553"/>
      <c r="C81" s="266"/>
      <c r="D81" s="307" t="s">
        <v>323</v>
      </c>
      <c r="E81" s="242"/>
      <c r="F81" s="242"/>
      <c r="G81" s="242"/>
      <c r="H81" s="242"/>
      <c r="I81" s="242"/>
      <c r="J81" s="242"/>
      <c r="K81" s="242"/>
    </row>
    <row r="82" spans="1:11" ht="120">
      <c r="A82" s="239"/>
      <c r="B82" s="1553"/>
      <c r="C82" s="266"/>
      <c r="D82" s="307" t="s">
        <v>324</v>
      </c>
      <c r="E82" s="242"/>
      <c r="F82" s="242"/>
      <c r="G82" s="242"/>
      <c r="H82" s="242"/>
      <c r="I82" s="242"/>
      <c r="J82" s="242"/>
      <c r="K82" s="242"/>
    </row>
    <row r="83" spans="1:11" ht="84">
      <c r="A83" s="239"/>
      <c r="B83" s="1553"/>
      <c r="C83" s="266"/>
      <c r="D83" s="307" t="s">
        <v>325</v>
      </c>
      <c r="E83" s="242"/>
      <c r="F83" s="242"/>
      <c r="G83" s="242"/>
      <c r="H83" s="242"/>
      <c r="I83" s="242"/>
      <c r="J83" s="242"/>
      <c r="K83" s="242"/>
    </row>
    <row r="84" spans="1:11" ht="72">
      <c r="A84" s="239"/>
      <c r="B84" s="1553"/>
      <c r="C84" s="266"/>
      <c r="D84" s="307" t="s">
        <v>326</v>
      </c>
      <c r="E84" s="242"/>
      <c r="F84" s="242"/>
      <c r="G84" s="242"/>
      <c r="H84" s="242"/>
      <c r="I84" s="242"/>
      <c r="J84" s="242"/>
      <c r="K84" s="242"/>
    </row>
    <row r="85" spans="1:11" ht="192">
      <c r="A85" s="239"/>
      <c r="B85" s="1553"/>
      <c r="C85" s="266"/>
      <c r="D85" s="307" t="s">
        <v>327</v>
      </c>
      <c r="E85" s="242"/>
      <c r="F85" s="242"/>
      <c r="G85" s="242"/>
      <c r="H85" s="242"/>
      <c r="I85" s="242"/>
      <c r="J85" s="242"/>
      <c r="K85" s="242"/>
    </row>
    <row r="86" spans="1:11" ht="108.75" thickBot="1">
      <c r="A86" s="239"/>
      <c r="B86" s="1554"/>
      <c r="C86" s="276"/>
      <c r="D86" s="269" t="s">
        <v>328</v>
      </c>
      <c r="E86" s="242"/>
      <c r="F86" s="242"/>
      <c r="G86" s="242"/>
      <c r="H86" s="242"/>
      <c r="I86" s="242"/>
      <c r="J86" s="242"/>
      <c r="K86" s="242"/>
    </row>
    <row r="87" spans="1:11" ht="24">
      <c r="A87" s="239"/>
      <c r="B87" s="1552" t="s">
        <v>90</v>
      </c>
      <c r="C87" s="266"/>
      <c r="D87" s="306" t="s">
        <v>329</v>
      </c>
      <c r="E87" s="242"/>
      <c r="F87" s="242"/>
      <c r="G87" s="242"/>
      <c r="H87" s="242"/>
      <c r="I87" s="242"/>
      <c r="J87" s="242"/>
      <c r="K87" s="242"/>
    </row>
    <row r="88" spans="1:11">
      <c r="A88" s="239"/>
      <c r="B88" s="1553"/>
      <c r="C88" s="266"/>
      <c r="D88" s="308"/>
      <c r="E88" s="242"/>
      <c r="F88" s="242"/>
      <c r="G88" s="242"/>
      <c r="H88" s="242"/>
      <c r="I88" s="242"/>
      <c r="J88" s="242"/>
      <c r="K88" s="242"/>
    </row>
    <row r="89" spans="1:11">
      <c r="A89" s="239"/>
      <c r="B89" s="1553"/>
      <c r="C89" s="266"/>
      <c r="D89" s="307" t="s">
        <v>91</v>
      </c>
      <c r="E89" s="242"/>
      <c r="F89" s="242"/>
      <c r="G89" s="242"/>
      <c r="H89" s="242"/>
      <c r="I89" s="242"/>
      <c r="J89" s="242"/>
      <c r="K89" s="242"/>
    </row>
    <row r="90" spans="1:11" ht="37.5">
      <c r="A90" s="239"/>
      <c r="B90" s="1553"/>
      <c r="C90" s="266"/>
      <c r="D90" s="307" t="s">
        <v>330</v>
      </c>
      <c r="E90" s="242"/>
      <c r="F90" s="242"/>
      <c r="G90" s="242"/>
      <c r="H90" s="242"/>
      <c r="I90" s="242"/>
      <c r="J90" s="242"/>
      <c r="K90" s="242"/>
    </row>
    <row r="91" spans="1:11" ht="37.5">
      <c r="A91" s="239"/>
      <c r="B91" s="1553"/>
      <c r="C91" s="266"/>
      <c r="D91" s="307" t="s">
        <v>331</v>
      </c>
      <c r="E91" s="242"/>
      <c r="F91" s="242"/>
      <c r="G91" s="242"/>
      <c r="H91" s="242"/>
      <c r="I91" s="242"/>
      <c r="J91" s="242"/>
      <c r="K91" s="242"/>
    </row>
    <row r="92" spans="1:11" ht="37.5">
      <c r="A92" s="239"/>
      <c r="B92" s="1553"/>
      <c r="C92" s="266"/>
      <c r="D92" s="307" t="s">
        <v>332</v>
      </c>
      <c r="E92" s="242"/>
      <c r="F92" s="242"/>
      <c r="G92" s="242"/>
      <c r="H92" s="242"/>
      <c r="I92" s="242"/>
      <c r="J92" s="242"/>
      <c r="K92" s="242"/>
    </row>
    <row r="93" spans="1:11" ht="84">
      <c r="A93" s="239"/>
      <c r="B93" s="1553"/>
      <c r="C93" s="266"/>
      <c r="D93" s="350" t="s">
        <v>235</v>
      </c>
      <c r="E93" s="242"/>
      <c r="F93" s="242"/>
      <c r="G93" s="242"/>
      <c r="H93" s="242"/>
      <c r="I93" s="242"/>
      <c r="J93" s="242"/>
      <c r="K93" s="242"/>
    </row>
    <row r="94" spans="1:11">
      <c r="A94" s="239"/>
      <c r="B94" s="1553"/>
      <c r="C94" s="266"/>
      <c r="D94" s="306" t="s">
        <v>246</v>
      </c>
      <c r="E94" s="242"/>
      <c r="F94" s="242"/>
      <c r="G94" s="242"/>
      <c r="H94" s="242"/>
      <c r="I94" s="242"/>
      <c r="J94" s="242"/>
      <c r="K94" s="242"/>
    </row>
    <row r="95" spans="1:11" ht="36">
      <c r="A95" s="239"/>
      <c r="B95" s="1553"/>
      <c r="C95" s="266"/>
      <c r="D95" s="306" t="s">
        <v>333</v>
      </c>
      <c r="E95" s="242"/>
      <c r="F95" s="242"/>
      <c r="G95" s="242"/>
      <c r="H95" s="242"/>
      <c r="I95" s="242"/>
      <c r="J95" s="242"/>
      <c r="K95" s="242"/>
    </row>
    <row r="96" spans="1:11">
      <c r="A96" s="239"/>
      <c r="B96" s="1553"/>
      <c r="C96" s="266"/>
      <c r="D96" s="308"/>
      <c r="E96" s="242"/>
      <c r="F96" s="242"/>
      <c r="G96" s="242"/>
      <c r="H96" s="242"/>
      <c r="I96" s="242"/>
      <c r="J96" s="242"/>
      <c r="K96" s="242"/>
    </row>
    <row r="97" spans="1:11">
      <c r="A97" s="239"/>
      <c r="B97" s="1553"/>
      <c r="C97" s="266"/>
      <c r="D97" s="307" t="s">
        <v>91</v>
      </c>
      <c r="E97" s="242"/>
      <c r="F97" s="242"/>
      <c r="G97" s="242"/>
      <c r="H97" s="242"/>
      <c r="I97" s="242"/>
      <c r="J97" s="242"/>
      <c r="K97" s="242"/>
    </row>
    <row r="98" spans="1:11" ht="37.5">
      <c r="A98" s="239"/>
      <c r="B98" s="1553"/>
      <c r="C98" s="266"/>
      <c r="D98" s="307" t="s">
        <v>334</v>
      </c>
      <c r="E98" s="242"/>
      <c r="F98" s="242"/>
      <c r="G98" s="242"/>
      <c r="H98" s="242"/>
      <c r="I98" s="242"/>
      <c r="J98" s="242"/>
      <c r="K98" s="242"/>
    </row>
    <row r="99" spans="1:11" ht="62.25" thickBot="1">
      <c r="A99" s="239"/>
      <c r="B99" s="1554"/>
      <c r="C99" s="276"/>
      <c r="D99" s="269" t="s">
        <v>335</v>
      </c>
      <c r="E99" s="242"/>
      <c r="F99" s="242"/>
      <c r="G99" s="242"/>
      <c r="H99" s="242"/>
      <c r="I99" s="242"/>
      <c r="J99" s="242"/>
      <c r="K99" s="242"/>
    </row>
  </sheetData>
  <mergeCells count="28">
    <mergeCell ref="B10:D10"/>
    <mergeCell ref="F10:S10"/>
    <mergeCell ref="F11:S11"/>
    <mergeCell ref="E12:R12"/>
    <mergeCell ref="E13:R13"/>
    <mergeCell ref="B70:B77"/>
    <mergeCell ref="B78:B79"/>
    <mergeCell ref="D78:D79"/>
    <mergeCell ref="B80:B86"/>
    <mergeCell ref="B87:B99"/>
    <mergeCell ref="B64:E65"/>
    <mergeCell ref="D15:K15"/>
    <mergeCell ref="D20:K20"/>
    <mergeCell ref="D21:K21"/>
    <mergeCell ref="D22:K22"/>
    <mergeCell ref="B15:B19"/>
    <mergeCell ref="B51:B57"/>
    <mergeCell ref="D23:K23"/>
    <mergeCell ref="D38:K38"/>
    <mergeCell ref="D39:K39"/>
    <mergeCell ref="B41:E41"/>
    <mergeCell ref="B42:B48"/>
    <mergeCell ref="B50:E50"/>
    <mergeCell ref="A1:P1"/>
    <mergeCell ref="A2:P2"/>
    <mergeCell ref="A3:P3"/>
    <mergeCell ref="A4:D4"/>
    <mergeCell ref="A5:P5"/>
  </mergeCells>
  <conditionalFormatting sqref="F10">
    <cfRule type="notContainsBlanks" dxfId="102" priority="4">
      <formula>LEN(TRIM(F10))&gt;0</formula>
    </cfRule>
  </conditionalFormatting>
  <conditionalFormatting sqref="F11:S11">
    <cfRule type="expression" dxfId="101" priority="2">
      <formula>E11="NO SE REPORTA"</formula>
    </cfRule>
    <cfRule type="expression" dxfId="100" priority="3">
      <formula>E10="NO APLICA"</formula>
    </cfRule>
  </conditionalFormatting>
  <conditionalFormatting sqref="E12:R12">
    <cfRule type="expression" dxfId="99" priority="1">
      <formula>E11="SI SE REPORTA"</formula>
    </cfRule>
  </conditionalFormatting>
  <dataValidations count="6">
    <dataValidation type="whole" operator="greaterThanOrEqual" allowBlank="1" showInputMessage="1" showErrorMessage="1" errorTitle="ERROR" error="Valor en PESOS (sin centavos)" sqref="G25:J36">
      <formula1>0</formula1>
    </dataValidation>
    <dataValidation type="whole" operator="greaterThanOrEqual" allowBlank="1" showInputMessage="1" showErrorMessage="1" errorTitle="ERROR" error="Valor en HECTAREAS (sin decimales)_x000a_" sqref="E17:H18 F25:F36">
      <formula1>0</formula1>
    </dataValidation>
    <dataValidation allowBlank="1" showInputMessage="1" showErrorMessage="1" promptTitle="OJO" prompt="NO TOCAR" sqref="F37:J37"/>
    <dataValidation allowBlank="1" showInputMessage="1" showErrorMessage="1" sqref="E19:H19"/>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5"/>
  <sheetViews>
    <sheetView showGridLines="0" topLeftCell="A13" zoomScale="98" zoomScaleNormal="98" workbookViewId="0">
      <selection activeCell="I21" sqref="I21"/>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 min="9" max="9" width="13.42578125" customWidth="1"/>
    <col min="10" max="10" width="14.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348</v>
      </c>
      <c r="B5" s="1515"/>
      <c r="C5" s="1515"/>
      <c r="D5" s="1515"/>
      <c r="E5" s="1515"/>
      <c r="F5" s="1515"/>
      <c r="G5" s="1515"/>
      <c r="H5" s="1515"/>
      <c r="I5" s="1515"/>
      <c r="J5" s="1515"/>
      <c r="K5" s="1515"/>
      <c r="L5" s="1515"/>
      <c r="M5" s="1515"/>
      <c r="N5" s="1515"/>
      <c r="O5" s="1515"/>
      <c r="P5" s="1516"/>
    </row>
    <row r="6" spans="1:21">
      <c r="A6" s="239"/>
      <c r="B6" s="240"/>
      <c r="C6" s="241"/>
      <c r="D6" s="242"/>
      <c r="E6" s="242"/>
      <c r="F6" s="242"/>
      <c r="G6" s="242"/>
      <c r="H6" s="242"/>
      <c r="I6" s="242"/>
      <c r="J6" s="242"/>
      <c r="K6" s="242"/>
    </row>
    <row r="7" spans="1:21">
      <c r="A7" s="239"/>
      <c r="B7" s="243" t="s">
        <v>1</v>
      </c>
      <c r="C7" s="244"/>
      <c r="D7" s="242"/>
      <c r="E7" s="253"/>
      <c r="F7" s="242" t="s">
        <v>128</v>
      </c>
      <c r="G7" s="242"/>
      <c r="H7" s="242"/>
      <c r="I7" s="242"/>
      <c r="J7" s="242"/>
      <c r="K7" s="242"/>
    </row>
    <row r="8" spans="1:21" ht="15.75" thickBot="1">
      <c r="A8" s="239"/>
      <c r="B8" s="245"/>
      <c r="C8" s="246"/>
      <c r="D8" s="242"/>
      <c r="E8" s="247"/>
      <c r="F8" s="242" t="s">
        <v>129</v>
      </c>
      <c r="G8" s="242"/>
      <c r="H8" s="242"/>
      <c r="I8" s="242"/>
      <c r="J8" s="242"/>
      <c r="K8" s="242"/>
    </row>
    <row r="9" spans="1:21" ht="15.75" thickBot="1">
      <c r="A9" s="239"/>
      <c r="B9" s="255" t="s">
        <v>1201</v>
      </c>
      <c r="C9" s="256">
        <v>2020</v>
      </c>
      <c r="D9" s="251" t="str">
        <f>IF(E11="NO APLICA","NO APLICA",IF(E12="NO SE REPORTA","SIN INFORMACION",+E96))</f>
        <v>N.A.</v>
      </c>
      <c r="E9" s="258"/>
      <c r="F9" s="242" t="s">
        <v>130</v>
      </c>
      <c r="G9" s="242"/>
      <c r="H9" s="242"/>
      <c r="I9" s="242"/>
      <c r="J9" s="242"/>
      <c r="K9" s="242"/>
    </row>
    <row r="10" spans="1:21">
      <c r="A10" s="239"/>
      <c r="B10" s="486" t="s">
        <v>1202</v>
      </c>
      <c r="C10" s="244"/>
      <c r="D10" s="242"/>
      <c r="E10" s="242"/>
      <c r="F10" s="242"/>
      <c r="G10" s="242"/>
      <c r="H10" s="242"/>
      <c r="I10" s="242"/>
      <c r="J10" s="242"/>
      <c r="K10" s="242"/>
    </row>
    <row r="11" spans="1:21" s="406" customFormat="1">
      <c r="A11" s="239"/>
      <c r="B11" s="1522" t="s">
        <v>1261</v>
      </c>
      <c r="C11" s="1522"/>
      <c r="D11" s="1522"/>
      <c r="E11" s="492" t="s">
        <v>1258</v>
      </c>
      <c r="F11" s="1529" t="str">
        <f>IF(E11="NO APLICA","      ESCRIBA EL NÚMERO DEL ACUERDO DEL CONSEJO DIRECTIVO EN EL CUAL DECIDE LA NO PROCEDENCIA DE LA APLICACIÓN DEL INDICADOR",IF(E12="NO SE REPORTA","      ESCRIBA EL NÚMERO DEL ACUERDO DEL CONSEJO DIRECTIVO EN LA CUAL SE APRUEBA LA AGENDA DE IMPLEMENTACION DEL INDICADOR",""))</f>
        <v/>
      </c>
      <c r="G11" s="1530"/>
      <c r="H11" s="1530"/>
      <c r="I11" s="1530"/>
      <c r="J11" s="1530"/>
      <c r="K11" s="1530"/>
      <c r="L11" s="1530"/>
      <c r="M11" s="1530"/>
      <c r="N11" s="1530"/>
      <c r="O11" s="1530"/>
      <c r="P11" s="1530"/>
      <c r="Q11" s="1530"/>
      <c r="R11" s="1530"/>
      <c r="S11" s="1530"/>
      <c r="T11" s="488"/>
      <c r="U11" s="488"/>
    </row>
    <row r="12" spans="1:21" s="406" customFormat="1" ht="14.45" customHeight="1">
      <c r="A12" s="239"/>
      <c r="B12" s="489"/>
      <c r="C12" s="490"/>
      <c r="D12" s="491" t="str">
        <f>IF(E11="SI APLICA","¿El indicador no se reporta por limitaciones de información disponible? ","")</f>
        <v xml:space="preserve">¿El indicador no se reporta por limitaciones de información disponible? </v>
      </c>
      <c r="E12" s="493" t="s">
        <v>1260</v>
      </c>
      <c r="F12" s="1523"/>
      <c r="G12" s="1524"/>
      <c r="H12" s="1524"/>
      <c r="I12" s="1524"/>
      <c r="J12" s="1524"/>
      <c r="K12" s="1524"/>
      <c r="L12" s="1524"/>
      <c r="M12" s="1524"/>
      <c r="N12" s="1524"/>
      <c r="O12" s="1524"/>
      <c r="P12" s="1524"/>
      <c r="Q12" s="1524"/>
      <c r="R12" s="1524"/>
      <c r="S12" s="1524"/>
    </row>
    <row r="13" spans="1:21" s="406" customFormat="1" ht="23.45" customHeight="1">
      <c r="A13" s="239"/>
      <c r="B13" s="486"/>
      <c r="C13" s="298"/>
      <c r="D13" s="491" t="str">
        <f>IF(E12="SI SE REPORTA","¿Qué programas o proyectos del Plan de Acción están asociados al indicador? ","")</f>
        <v xml:space="preserve">¿Qué programas o proyectos del Plan de Acción están asociados al indicador? </v>
      </c>
      <c r="E13" s="1525"/>
      <c r="F13" s="1525"/>
      <c r="G13" s="1525"/>
      <c r="H13" s="1525"/>
      <c r="I13" s="1525"/>
      <c r="J13" s="1525"/>
      <c r="K13" s="1525"/>
      <c r="L13" s="1525"/>
      <c r="M13" s="1525"/>
      <c r="N13" s="1525"/>
      <c r="O13" s="1525"/>
      <c r="P13" s="1525"/>
      <c r="Q13" s="1525"/>
      <c r="R13" s="1525"/>
    </row>
    <row r="14" spans="1:21" s="406" customFormat="1" ht="21.95" customHeight="1">
      <c r="A14" s="239"/>
      <c r="B14" s="486"/>
      <c r="C14" s="298"/>
      <c r="D14" s="491" t="s">
        <v>1263</v>
      </c>
      <c r="E14" s="1526" t="s">
        <v>2319</v>
      </c>
      <c r="F14" s="1527"/>
      <c r="G14" s="1527"/>
      <c r="H14" s="1527"/>
      <c r="I14" s="1527"/>
      <c r="J14" s="1527"/>
      <c r="K14" s="1527"/>
      <c r="L14" s="1527"/>
      <c r="M14" s="1527"/>
      <c r="N14" s="1527"/>
      <c r="O14" s="1527"/>
      <c r="P14" s="1527"/>
      <c r="Q14" s="1527"/>
      <c r="R14" s="1528"/>
    </row>
    <row r="15" spans="1:21" s="406" customFormat="1" ht="6.95" customHeight="1" thickBot="1">
      <c r="A15" s="239"/>
      <c r="B15" s="486"/>
      <c r="C15" s="244"/>
      <c r="D15" s="242"/>
      <c r="E15" s="242"/>
      <c r="F15" s="242"/>
      <c r="G15" s="242"/>
      <c r="H15" s="242"/>
      <c r="I15" s="242"/>
      <c r="J15" s="242"/>
      <c r="K15" s="242"/>
    </row>
    <row r="16" spans="1:21" ht="15" customHeight="1" thickBot="1">
      <c r="A16" s="239"/>
      <c r="B16" s="1552" t="s">
        <v>2</v>
      </c>
      <c r="C16" s="262"/>
      <c r="D16" s="263" t="s">
        <v>336</v>
      </c>
      <c r="E16" s="264"/>
      <c r="F16" s="264"/>
      <c r="G16" s="264"/>
      <c r="H16" s="264"/>
      <c r="I16" s="264"/>
      <c r="J16" s="265"/>
      <c r="K16" s="242"/>
    </row>
    <row r="17" spans="1:11" ht="18" customHeight="1">
      <c r="A17" s="239"/>
      <c r="B17" s="1553"/>
      <c r="C17" s="1628" t="s">
        <v>19</v>
      </c>
      <c r="D17" s="1635" t="s">
        <v>150</v>
      </c>
      <c r="E17" s="1643" t="s">
        <v>364</v>
      </c>
      <c r="F17" s="1639" t="s">
        <v>1192</v>
      </c>
      <c r="G17" s="1643" t="s">
        <v>151</v>
      </c>
      <c r="H17" s="242"/>
      <c r="I17" s="239"/>
      <c r="J17" s="268"/>
      <c r="K17" s="242"/>
    </row>
    <row r="18" spans="1:11" ht="15.75" thickBot="1">
      <c r="A18" s="239"/>
      <c r="B18" s="1553"/>
      <c r="C18" s="1629"/>
      <c r="D18" s="1636"/>
      <c r="E18" s="1644"/>
      <c r="F18" s="1640"/>
      <c r="G18" s="1644"/>
      <c r="H18" s="242"/>
      <c r="I18" s="239"/>
      <c r="J18" s="268"/>
      <c r="K18" s="242"/>
    </row>
    <row r="19" spans="1:11" ht="24.75" thickBot="1">
      <c r="A19" s="239"/>
      <c r="B19" s="1553"/>
      <c r="C19" s="339" t="s">
        <v>152</v>
      </c>
      <c r="D19" s="272" t="s">
        <v>1872</v>
      </c>
      <c r="E19" s="725">
        <v>8</v>
      </c>
      <c r="F19" s="725">
        <v>1</v>
      </c>
      <c r="G19" s="375">
        <f t="shared" ref="G19:G24" si="0">+E19+F19</f>
        <v>9</v>
      </c>
      <c r="H19" s="242"/>
      <c r="I19" s="239"/>
      <c r="J19" s="268"/>
      <c r="K19" s="242"/>
    </row>
    <row r="20" spans="1:11" ht="24.75" thickBot="1">
      <c r="A20" s="239"/>
      <c r="B20" s="1553"/>
      <c r="C20" s="339" t="s">
        <v>154</v>
      </c>
      <c r="D20" s="272" t="s">
        <v>1873</v>
      </c>
      <c r="E20" s="954">
        <v>94812</v>
      </c>
      <c r="F20" s="954">
        <v>67177</v>
      </c>
      <c r="G20" s="955">
        <f t="shared" si="0"/>
        <v>161989</v>
      </c>
      <c r="H20" s="242"/>
      <c r="I20" s="239"/>
      <c r="J20" s="268"/>
      <c r="K20" s="242"/>
    </row>
    <row r="21" spans="1:11" ht="36.75" thickBot="1">
      <c r="A21" s="239"/>
      <c r="B21" s="1553"/>
      <c r="C21" s="339" t="s">
        <v>156</v>
      </c>
      <c r="D21" s="272" t="s">
        <v>365</v>
      </c>
      <c r="E21" s="954">
        <f>21080+21042+2074+900</f>
        <v>45096</v>
      </c>
      <c r="F21" s="953">
        <f>40000+14000</f>
        <v>54000</v>
      </c>
      <c r="G21" s="955">
        <f t="shared" si="0"/>
        <v>99096</v>
      </c>
      <c r="H21" s="242"/>
      <c r="I21" s="239"/>
      <c r="J21" s="268"/>
      <c r="K21" s="242"/>
    </row>
    <row r="22" spans="1:11" ht="36.75" thickBot="1">
      <c r="A22" s="239"/>
      <c r="B22" s="1553"/>
      <c r="C22" s="339" t="s">
        <v>258</v>
      </c>
      <c r="D22" s="466" t="s">
        <v>1222</v>
      </c>
      <c r="E22" s="954">
        <f>21080+21042+2074+900</f>
        <v>45096</v>
      </c>
      <c r="F22" s="953">
        <f>40000+14000</f>
        <v>54000</v>
      </c>
      <c r="G22" s="955">
        <f t="shared" si="0"/>
        <v>99096</v>
      </c>
      <c r="H22" s="242"/>
      <c r="I22" s="239"/>
      <c r="J22" s="268"/>
      <c r="K22" s="242"/>
    </row>
    <row r="23" spans="1:11" ht="48.75" thickBot="1">
      <c r="A23" s="239"/>
      <c r="B23" s="1553"/>
      <c r="C23" s="339" t="s">
        <v>260</v>
      </c>
      <c r="D23" s="272" t="s">
        <v>1874</v>
      </c>
      <c r="E23" s="725">
        <v>4</v>
      </c>
      <c r="F23" s="725">
        <v>2</v>
      </c>
      <c r="G23" s="951">
        <f t="shared" si="0"/>
        <v>6</v>
      </c>
      <c r="H23" s="242"/>
      <c r="I23" s="239"/>
      <c r="J23" s="268"/>
      <c r="K23" s="242"/>
    </row>
    <row r="24" spans="1:11" ht="48.75" thickBot="1">
      <c r="A24" s="239"/>
      <c r="B24" s="1553"/>
      <c r="C24" s="339" t="s">
        <v>262</v>
      </c>
      <c r="D24" s="272" t="s">
        <v>1875</v>
      </c>
      <c r="E24" s="955">
        <f>+E21</f>
        <v>45096</v>
      </c>
      <c r="F24" s="955">
        <f>+F21</f>
        <v>54000</v>
      </c>
      <c r="G24" s="955">
        <f t="shared" si="0"/>
        <v>99096</v>
      </c>
      <c r="H24" s="242"/>
      <c r="I24" s="239"/>
      <c r="J24" s="268"/>
      <c r="K24" s="242"/>
    </row>
    <row r="25" spans="1:11" ht="24" customHeight="1">
      <c r="A25" s="239"/>
      <c r="B25" s="1553"/>
      <c r="C25" s="270"/>
      <c r="D25" s="1641" t="s">
        <v>366</v>
      </c>
      <c r="E25" s="1642"/>
      <c r="F25" s="1642"/>
      <c r="G25" s="1642"/>
      <c r="H25" s="1642"/>
      <c r="I25" s="1642"/>
      <c r="J25" s="268"/>
      <c r="K25" s="239"/>
    </row>
    <row r="26" spans="1:11">
      <c r="A26" s="239"/>
      <c r="B26" s="1553"/>
      <c r="C26" s="270"/>
      <c r="D26" s="376" t="s">
        <v>367</v>
      </c>
      <c r="E26" s="302"/>
      <c r="F26" s="302"/>
      <c r="G26" s="302"/>
      <c r="H26" s="302"/>
      <c r="I26" s="302"/>
      <c r="J26" s="268"/>
      <c r="K26" s="239"/>
    </row>
    <row r="27" spans="1:11" ht="15.75" thickBot="1">
      <c r="A27" s="239"/>
      <c r="B27" s="1553"/>
      <c r="C27" s="270"/>
      <c r="D27" s="1534" t="s">
        <v>368</v>
      </c>
      <c r="E27" s="1577"/>
      <c r="F27" s="1577"/>
      <c r="G27" s="1577"/>
      <c r="H27" s="1577"/>
      <c r="I27" s="1577"/>
      <c r="J27" s="1536"/>
      <c r="K27" s="239"/>
    </row>
    <row r="28" spans="1:11" ht="15.75" thickBot="1">
      <c r="A28" s="239"/>
      <c r="B28" s="1553"/>
      <c r="C28" s="266"/>
      <c r="D28" s="274" t="s">
        <v>150</v>
      </c>
      <c r="E28" s="274" t="s">
        <v>20</v>
      </c>
      <c r="F28" s="274" t="s">
        <v>21</v>
      </c>
      <c r="G28" s="274" t="s">
        <v>22</v>
      </c>
      <c r="H28" s="274" t="s">
        <v>23</v>
      </c>
      <c r="I28" s="274" t="s">
        <v>151</v>
      </c>
      <c r="J28" s="268"/>
      <c r="K28" s="239"/>
    </row>
    <row r="29" spans="1:11" ht="15.75" thickBot="1">
      <c r="A29" s="239"/>
      <c r="B29" s="1553"/>
      <c r="C29" s="266"/>
      <c r="D29" s="288" t="s">
        <v>369</v>
      </c>
      <c r="E29" s="212">
        <v>0</v>
      </c>
      <c r="F29" s="212">
        <v>0</v>
      </c>
      <c r="G29" s="212">
        <v>1</v>
      </c>
      <c r="H29" s="212">
        <v>1</v>
      </c>
      <c r="I29" s="345">
        <f>SUM(E29:H29)</f>
        <v>2</v>
      </c>
      <c r="J29" s="268"/>
      <c r="K29" s="239"/>
    </row>
    <row r="30" spans="1:11" ht="15.75" thickBot="1">
      <c r="A30" s="239"/>
      <c r="B30" s="1553"/>
      <c r="C30" s="266"/>
      <c r="D30" s="288" t="s">
        <v>370</v>
      </c>
      <c r="E30" s="212">
        <v>1</v>
      </c>
      <c r="F30" s="212"/>
      <c r="G30" s="212"/>
      <c r="H30" s="212"/>
      <c r="I30" s="377"/>
      <c r="J30" s="268"/>
      <c r="K30" s="239"/>
    </row>
    <row r="31" spans="1:11" ht="15.75" thickBot="1">
      <c r="A31" s="239"/>
      <c r="B31" s="1553"/>
      <c r="C31" s="266"/>
      <c r="D31" s="288" t="s">
        <v>371</v>
      </c>
      <c r="E31" s="212">
        <v>1</v>
      </c>
      <c r="F31" s="212">
        <v>2</v>
      </c>
      <c r="G31" s="212"/>
      <c r="H31" s="212"/>
      <c r="I31" s="377"/>
      <c r="J31" s="268"/>
      <c r="K31" s="239"/>
    </row>
    <row r="32" spans="1:11" ht="15.75" thickBot="1">
      <c r="A32" s="239"/>
      <c r="B32" s="1553"/>
      <c r="C32" s="266"/>
      <c r="D32" s="288" t="s">
        <v>372</v>
      </c>
      <c r="E32" s="212"/>
      <c r="F32" s="212"/>
      <c r="G32" s="212">
        <v>1</v>
      </c>
      <c r="H32" s="212"/>
      <c r="I32" s="377"/>
      <c r="J32" s="268"/>
      <c r="K32" s="239"/>
    </row>
    <row r="33" spans="1:11" ht="15.75" thickBot="1">
      <c r="A33" s="239"/>
      <c r="B33" s="1553"/>
      <c r="C33" s="266"/>
      <c r="D33" s="288" t="s">
        <v>373</v>
      </c>
      <c r="E33" s="212"/>
      <c r="F33" s="212"/>
      <c r="G33" s="212"/>
      <c r="H33" s="212">
        <v>1</v>
      </c>
      <c r="I33" s="377"/>
      <c r="J33" s="268"/>
      <c r="K33" s="239"/>
    </row>
    <row r="34" spans="1:11" ht="15.75" thickBot="1">
      <c r="A34" s="239"/>
      <c r="B34" s="1553"/>
      <c r="C34" s="266"/>
      <c r="D34" s="288" t="s">
        <v>1218</v>
      </c>
      <c r="E34" s="373"/>
      <c r="F34" s="373"/>
      <c r="G34" s="373">
        <v>1</v>
      </c>
      <c r="H34" s="373">
        <v>1</v>
      </c>
      <c r="I34" s="377"/>
      <c r="J34" s="268"/>
      <c r="K34" s="239"/>
    </row>
    <row r="35" spans="1:11" ht="15.75" thickBot="1">
      <c r="A35" s="239"/>
      <c r="B35" s="1553"/>
      <c r="C35" s="266"/>
      <c r="D35" s="288" t="s">
        <v>151</v>
      </c>
      <c r="E35" s="345">
        <f>SUM(E30:E34)</f>
        <v>2</v>
      </c>
      <c r="F35" s="345">
        <f>SUM(F30:F34)</f>
        <v>2</v>
      </c>
      <c r="G35" s="345">
        <f>SUM(G30:G34)</f>
        <v>2</v>
      </c>
      <c r="H35" s="345">
        <f>SUM(H30:H34)</f>
        <v>2</v>
      </c>
      <c r="I35" s="377"/>
      <c r="J35" s="268"/>
      <c r="K35" s="239"/>
    </row>
    <row r="36" spans="1:11">
      <c r="A36" s="239"/>
      <c r="B36" s="1553"/>
      <c r="C36" s="270"/>
      <c r="D36" s="1534" t="s">
        <v>374</v>
      </c>
      <c r="E36" s="1577"/>
      <c r="F36" s="1577"/>
      <c r="G36" s="1577"/>
      <c r="H36" s="1577"/>
      <c r="I36" s="1577"/>
      <c r="J36" s="1536"/>
      <c r="K36" s="239"/>
    </row>
    <row r="37" spans="1:11">
      <c r="A37" s="239"/>
      <c r="B37" s="1553"/>
      <c r="C37" s="270"/>
      <c r="D37" s="1534" t="s">
        <v>375</v>
      </c>
      <c r="E37" s="1577"/>
      <c r="F37" s="1577"/>
      <c r="G37" s="1577"/>
      <c r="H37" s="1577"/>
      <c r="I37" s="1577"/>
      <c r="J37" s="1536"/>
      <c r="K37" s="239"/>
    </row>
    <row r="38" spans="1:11" ht="15.75" thickBot="1">
      <c r="A38" s="239"/>
      <c r="B38" s="1553"/>
      <c r="C38" s="270"/>
      <c r="D38" s="1546" t="s">
        <v>376</v>
      </c>
      <c r="E38" s="1581"/>
      <c r="F38" s="1581"/>
      <c r="G38" s="1581"/>
      <c r="H38" s="1581"/>
      <c r="I38" s="1581"/>
      <c r="J38" s="1548"/>
      <c r="K38" s="239"/>
    </row>
    <row r="39" spans="1:11" ht="15.75" thickBot="1">
      <c r="A39" s="239"/>
      <c r="B39" s="1553"/>
      <c r="C39" s="266"/>
      <c r="D39" s="274" t="s">
        <v>150</v>
      </c>
      <c r="E39" s="274" t="s">
        <v>20</v>
      </c>
      <c r="F39" s="274" t="s">
        <v>21</v>
      </c>
      <c r="G39" s="274" t="s">
        <v>22</v>
      </c>
      <c r="H39" s="274" t="s">
        <v>23</v>
      </c>
      <c r="I39" s="274" t="s">
        <v>151</v>
      </c>
      <c r="J39" s="268"/>
      <c r="K39" s="239"/>
    </row>
    <row r="40" spans="1:11" ht="15.75" thickBot="1">
      <c r="A40" s="239"/>
      <c r="B40" s="1553"/>
      <c r="C40" s="266"/>
      <c r="D40" s="288" t="s">
        <v>369</v>
      </c>
      <c r="E40" s="952">
        <v>0</v>
      </c>
      <c r="F40" s="213">
        <f>40000+21042+21080</f>
        <v>82122</v>
      </c>
      <c r="G40" s="213">
        <f>14000+2974</f>
        <v>16974</v>
      </c>
      <c r="H40" s="213">
        <v>0</v>
      </c>
      <c r="I40" s="345">
        <f>SUM(E40:H40)</f>
        <v>99096</v>
      </c>
      <c r="J40" s="268"/>
      <c r="K40" s="239"/>
    </row>
    <row r="41" spans="1:11" ht="15.75" thickBot="1">
      <c r="A41" s="239"/>
      <c r="B41" s="1553"/>
      <c r="C41" s="266"/>
      <c r="D41" s="288" t="s">
        <v>370</v>
      </c>
      <c r="E41" s="213"/>
      <c r="F41" s="213"/>
      <c r="G41" s="213"/>
      <c r="H41" s="213"/>
      <c r="I41" s="378"/>
      <c r="J41" s="268"/>
      <c r="K41" s="239"/>
    </row>
    <row r="42" spans="1:11" ht="15.75" thickBot="1">
      <c r="A42" s="239"/>
      <c r="B42" s="1553"/>
      <c r="C42" s="266"/>
      <c r="D42" s="288" t="s">
        <v>371</v>
      </c>
      <c r="E42" s="213"/>
      <c r="F42" s="213"/>
      <c r="G42" s="213"/>
      <c r="H42" s="213"/>
      <c r="I42" s="378"/>
      <c r="J42" s="268"/>
      <c r="K42" s="239"/>
    </row>
    <row r="43" spans="1:11" ht="15.75" thickBot="1">
      <c r="A43" s="239"/>
      <c r="B43" s="1553"/>
      <c r="C43" s="266"/>
      <c r="D43" s="288" t="s">
        <v>372</v>
      </c>
      <c r="E43" s="213"/>
      <c r="F43" s="213"/>
      <c r="G43" s="213"/>
      <c r="H43" s="213"/>
      <c r="I43" s="378"/>
      <c r="J43" s="268"/>
      <c r="K43" s="239"/>
    </row>
    <row r="44" spans="1:11" ht="15.75" thickBot="1">
      <c r="A44" s="239"/>
      <c r="B44" s="1553"/>
      <c r="C44" s="266"/>
      <c r="D44" s="288" t="s">
        <v>373</v>
      </c>
      <c r="E44" s="213"/>
      <c r="F44" s="213"/>
      <c r="G44" s="213"/>
      <c r="H44" s="213"/>
      <c r="I44" s="378"/>
      <c r="J44" s="268"/>
      <c r="K44" s="239"/>
    </row>
    <row r="45" spans="1:11" ht="15.75" thickBot="1">
      <c r="A45" s="239"/>
      <c r="B45" s="1553"/>
      <c r="C45" s="266"/>
      <c r="D45" s="288" t="s">
        <v>1218</v>
      </c>
      <c r="E45" s="213"/>
      <c r="F45" s="213"/>
      <c r="G45" s="213"/>
      <c r="H45" s="213"/>
      <c r="I45" s="378"/>
      <c r="J45" s="268"/>
      <c r="K45" s="239"/>
    </row>
    <row r="46" spans="1:11" ht="15.75" thickBot="1">
      <c r="A46" s="239"/>
      <c r="B46" s="1553"/>
      <c r="C46" s="266"/>
      <c r="D46" s="288" t="s">
        <v>151</v>
      </c>
      <c r="E46" s="345">
        <f>SUM(E41:E45)</f>
        <v>0</v>
      </c>
      <c r="F46" s="345">
        <f>SUM(F41:F45)</f>
        <v>0</v>
      </c>
      <c r="G46" s="345">
        <f>SUM(G41:G45)</f>
        <v>0</v>
      </c>
      <c r="H46" s="345">
        <f>SUM(H41:H45)</f>
        <v>0</v>
      </c>
      <c r="I46" s="378"/>
      <c r="J46" s="268"/>
      <c r="K46" s="239"/>
    </row>
    <row r="47" spans="1:11">
      <c r="A47" s="239"/>
      <c r="B47" s="1553"/>
      <c r="C47" s="270"/>
      <c r="D47" s="1534" t="s">
        <v>377</v>
      </c>
      <c r="E47" s="1577"/>
      <c r="F47" s="1577"/>
      <c r="G47" s="1577"/>
      <c r="H47" s="1577"/>
      <c r="I47" s="1577"/>
      <c r="J47" s="1536"/>
      <c r="K47" s="239"/>
    </row>
    <row r="48" spans="1:11">
      <c r="A48" s="239"/>
      <c r="B48" s="1553"/>
      <c r="C48" s="270"/>
      <c r="D48" s="1534" t="s">
        <v>378</v>
      </c>
      <c r="E48" s="1577"/>
      <c r="F48" s="1577"/>
      <c r="G48" s="1577"/>
      <c r="H48" s="1577"/>
      <c r="I48" s="1577"/>
      <c r="J48" s="1536"/>
      <c r="K48" s="239"/>
    </row>
    <row r="49" spans="1:11">
      <c r="A49" s="239"/>
      <c r="B49" s="1553"/>
      <c r="C49" s="270"/>
      <c r="D49" s="1546" t="s">
        <v>379</v>
      </c>
      <c r="E49" s="1581"/>
      <c r="F49" s="1581"/>
      <c r="G49" s="1581"/>
      <c r="H49" s="1581"/>
      <c r="I49" s="1581"/>
      <c r="J49" s="1548"/>
      <c r="K49" s="239"/>
    </row>
    <row r="50" spans="1:11" ht="15.75" thickBot="1">
      <c r="A50" s="239"/>
      <c r="B50" s="1553"/>
      <c r="C50" s="270"/>
      <c r="D50" s="1534" t="s">
        <v>368</v>
      </c>
      <c r="E50" s="1577"/>
      <c r="F50" s="1577"/>
      <c r="G50" s="1577"/>
      <c r="H50" s="1577"/>
      <c r="I50" s="1577"/>
      <c r="J50" s="1536"/>
      <c r="K50" s="239"/>
    </row>
    <row r="51" spans="1:11" ht="15.75" thickBot="1">
      <c r="A51" s="239"/>
      <c r="B51" s="1553"/>
      <c r="C51" s="266"/>
      <c r="D51" s="274" t="s">
        <v>150</v>
      </c>
      <c r="E51" s="274" t="s">
        <v>20</v>
      </c>
      <c r="F51" s="274" t="s">
        <v>21</v>
      </c>
      <c r="G51" s="274" t="s">
        <v>22</v>
      </c>
      <c r="H51" s="274" t="s">
        <v>23</v>
      </c>
      <c r="I51" s="274" t="s">
        <v>151</v>
      </c>
      <c r="J51" s="268"/>
      <c r="K51" s="239"/>
    </row>
    <row r="52" spans="1:11" ht="15.75" thickBot="1">
      <c r="A52" s="239"/>
      <c r="B52" s="1553"/>
      <c r="C52" s="266"/>
      <c r="D52" s="288" t="s">
        <v>369</v>
      </c>
      <c r="E52" s="7"/>
      <c r="F52" s="7"/>
      <c r="G52" s="7"/>
      <c r="H52" s="7"/>
      <c r="I52" s="277">
        <f>SUM(E52:H52)</f>
        <v>0</v>
      </c>
      <c r="J52" s="268"/>
      <c r="K52" s="239"/>
    </row>
    <row r="53" spans="1:11" ht="15.75" thickBot="1">
      <c r="A53" s="239"/>
      <c r="B53" s="1553"/>
      <c r="C53" s="266"/>
      <c r="D53" s="288" t="s">
        <v>370</v>
      </c>
      <c r="E53" s="7"/>
      <c r="F53" s="7"/>
      <c r="G53" s="7"/>
      <c r="H53" s="7"/>
      <c r="I53" s="379"/>
      <c r="J53" s="268"/>
      <c r="K53" s="239"/>
    </row>
    <row r="54" spans="1:11" ht="15.75" thickBot="1">
      <c r="A54" s="239"/>
      <c r="B54" s="1553"/>
      <c r="C54" s="266"/>
      <c r="D54" s="288" t="s">
        <v>371</v>
      </c>
      <c r="E54" s="7"/>
      <c r="F54" s="7"/>
      <c r="G54" s="7"/>
      <c r="H54" s="7"/>
      <c r="I54" s="379"/>
      <c r="J54" s="268"/>
      <c r="K54" s="239"/>
    </row>
    <row r="55" spans="1:11" ht="15.75" thickBot="1">
      <c r="A55" s="239"/>
      <c r="B55" s="1553"/>
      <c r="C55" s="266"/>
      <c r="D55" s="288" t="s">
        <v>372</v>
      </c>
      <c r="E55" s="7"/>
      <c r="F55" s="7"/>
      <c r="G55" s="7"/>
      <c r="H55" s="7"/>
      <c r="I55" s="379"/>
      <c r="J55" s="268"/>
      <c r="K55" s="239"/>
    </row>
    <row r="56" spans="1:11" ht="15.75" thickBot="1">
      <c r="A56" s="239"/>
      <c r="B56" s="1553"/>
      <c r="C56" s="266"/>
      <c r="D56" s="288" t="s">
        <v>373</v>
      </c>
      <c r="E56" s="7"/>
      <c r="F56" s="7"/>
      <c r="G56" s="7"/>
      <c r="H56" s="7"/>
      <c r="I56" s="379"/>
      <c r="J56" s="268"/>
      <c r="K56" s="239"/>
    </row>
    <row r="57" spans="1:11" ht="15.75" thickBot="1">
      <c r="A57" s="239"/>
      <c r="B57" s="1553"/>
      <c r="C57" s="266"/>
      <c r="D57" s="288" t="s">
        <v>1218</v>
      </c>
      <c r="E57" s="374"/>
      <c r="F57" s="374"/>
      <c r="G57" s="374"/>
      <c r="H57" s="374"/>
      <c r="I57" s="379"/>
      <c r="J57" s="268"/>
      <c r="K57" s="239"/>
    </row>
    <row r="58" spans="1:11" ht="15.75" thickBot="1">
      <c r="A58" s="239"/>
      <c r="B58" s="1553"/>
      <c r="C58" s="266"/>
      <c r="D58" s="288" t="s">
        <v>151</v>
      </c>
      <c r="E58" s="345">
        <f>SUM(E53:E57)</f>
        <v>0</v>
      </c>
      <c r="F58" s="345">
        <f>SUM(F53:F57)</f>
        <v>0</v>
      </c>
      <c r="G58" s="345">
        <f>SUM(G53:G57)</f>
        <v>0</v>
      </c>
      <c r="H58" s="345">
        <f>SUM(H53:H57)</f>
        <v>0</v>
      </c>
      <c r="I58" s="379"/>
      <c r="J58" s="268"/>
      <c r="K58" s="239"/>
    </row>
    <row r="59" spans="1:11">
      <c r="A59" s="239"/>
      <c r="B59" s="1553"/>
      <c r="C59" s="270"/>
      <c r="D59" s="1534" t="s">
        <v>374</v>
      </c>
      <c r="E59" s="1577"/>
      <c r="F59" s="1577"/>
      <c r="G59" s="1577"/>
      <c r="H59" s="1577"/>
      <c r="I59" s="1577"/>
      <c r="J59" s="1536"/>
      <c r="K59" s="239"/>
    </row>
    <row r="60" spans="1:11">
      <c r="A60" s="239"/>
      <c r="B60" s="1553"/>
      <c r="C60" s="270"/>
      <c r="D60" s="1534" t="s">
        <v>375</v>
      </c>
      <c r="E60" s="1577"/>
      <c r="F60" s="1577"/>
      <c r="G60" s="1577"/>
      <c r="H60" s="1577"/>
      <c r="I60" s="1577"/>
      <c r="J60" s="1536"/>
      <c r="K60" s="239"/>
    </row>
    <row r="61" spans="1:11" ht="15.75" thickBot="1">
      <c r="A61" s="239"/>
      <c r="B61" s="1553"/>
      <c r="C61" s="270"/>
      <c r="D61" s="1546" t="s">
        <v>376</v>
      </c>
      <c r="E61" s="1581"/>
      <c r="F61" s="1581"/>
      <c r="G61" s="1581"/>
      <c r="H61" s="1581"/>
      <c r="I61" s="1581"/>
      <c r="J61" s="1548"/>
      <c r="K61" s="239"/>
    </row>
    <row r="62" spans="1:11" ht="15.75" thickBot="1">
      <c r="A62" s="239"/>
      <c r="B62" s="1553"/>
      <c r="C62" s="266"/>
      <c r="D62" s="274" t="s">
        <v>150</v>
      </c>
      <c r="E62" s="274" t="s">
        <v>20</v>
      </c>
      <c r="F62" s="274" t="s">
        <v>21</v>
      </c>
      <c r="G62" s="274" t="s">
        <v>22</v>
      </c>
      <c r="H62" s="274" t="s">
        <v>23</v>
      </c>
      <c r="I62" s="274" t="s">
        <v>151</v>
      </c>
      <c r="J62" s="268"/>
      <c r="K62" s="239"/>
    </row>
    <row r="63" spans="1:11" ht="15.75" thickBot="1">
      <c r="A63" s="239"/>
      <c r="B63" s="1553"/>
      <c r="C63" s="266"/>
      <c r="D63" s="288" t="s">
        <v>369</v>
      </c>
      <c r="E63" s="194"/>
      <c r="F63" s="194"/>
      <c r="G63" s="194"/>
      <c r="H63" s="194"/>
      <c r="I63" s="345">
        <f>SUM(E63:H63)</f>
        <v>0</v>
      </c>
      <c r="J63" s="268"/>
      <c r="K63" s="239"/>
    </row>
    <row r="64" spans="1:11" ht="15.75" thickBot="1">
      <c r="A64" s="239"/>
      <c r="B64" s="1553"/>
      <c r="C64" s="266"/>
      <c r="D64" s="288" t="s">
        <v>370</v>
      </c>
      <c r="E64" s="194"/>
      <c r="F64" s="194"/>
      <c r="G64" s="194"/>
      <c r="H64" s="194"/>
      <c r="I64" s="379"/>
      <c r="J64" s="268"/>
      <c r="K64" s="239"/>
    </row>
    <row r="65" spans="1:11" ht="15.75" thickBot="1">
      <c r="A65" s="239"/>
      <c r="B65" s="1553"/>
      <c r="C65" s="266"/>
      <c r="D65" s="288" t="s">
        <v>371</v>
      </c>
      <c r="E65" s="194"/>
      <c r="F65" s="194"/>
      <c r="G65" s="194"/>
      <c r="H65" s="194"/>
      <c r="I65" s="379"/>
      <c r="J65" s="268"/>
      <c r="K65" s="239"/>
    </row>
    <row r="66" spans="1:11" ht="15.75" thickBot="1">
      <c r="A66" s="239"/>
      <c r="B66" s="1553"/>
      <c r="C66" s="266"/>
      <c r="D66" s="288" t="s">
        <v>372</v>
      </c>
      <c r="E66" s="194"/>
      <c r="F66" s="194"/>
      <c r="G66" s="194"/>
      <c r="H66" s="194"/>
      <c r="I66" s="379"/>
      <c r="J66" s="268"/>
      <c r="K66" s="239"/>
    </row>
    <row r="67" spans="1:11" ht="15.75" thickBot="1">
      <c r="A67" s="239"/>
      <c r="B67" s="1553"/>
      <c r="C67" s="266"/>
      <c r="D67" s="288" t="s">
        <v>373</v>
      </c>
      <c r="E67" s="194"/>
      <c r="F67" s="194"/>
      <c r="G67" s="194"/>
      <c r="H67" s="194"/>
      <c r="I67" s="379"/>
      <c r="J67" s="268"/>
      <c r="K67" s="239"/>
    </row>
    <row r="68" spans="1:11" ht="15.75" thickBot="1">
      <c r="A68" s="239"/>
      <c r="B68" s="1553"/>
      <c r="C68" s="266"/>
      <c r="D68" s="288" t="s">
        <v>1217</v>
      </c>
      <c r="E68" s="194"/>
      <c r="F68" s="194"/>
      <c r="G68" s="194"/>
      <c r="H68" s="194"/>
      <c r="I68" s="379"/>
      <c r="J68" s="268"/>
      <c r="K68" s="239"/>
    </row>
    <row r="69" spans="1:11" ht="15.75" thickBot="1">
      <c r="A69" s="239"/>
      <c r="B69" s="1553"/>
      <c r="C69" s="266"/>
      <c r="D69" s="288" t="s">
        <v>151</v>
      </c>
      <c r="E69" s="345">
        <f>SUM(E64:E68)</f>
        <v>0</v>
      </c>
      <c r="F69" s="345">
        <f>SUM(F64:F68)</f>
        <v>0</v>
      </c>
      <c r="G69" s="345">
        <f>SUM(G64:G68)</f>
        <v>0</v>
      </c>
      <c r="H69" s="345">
        <f>SUM(H64:H68)</f>
        <v>0</v>
      </c>
      <c r="I69" s="379"/>
      <c r="J69" s="268"/>
      <c r="K69" s="239"/>
    </row>
    <row r="70" spans="1:11">
      <c r="A70" s="239"/>
      <c r="B70" s="1553"/>
      <c r="C70" s="270"/>
      <c r="D70" s="1534" t="s">
        <v>377</v>
      </c>
      <c r="E70" s="1577"/>
      <c r="F70" s="1577"/>
      <c r="G70" s="1577"/>
      <c r="H70" s="1577"/>
      <c r="I70" s="1577"/>
      <c r="J70" s="1536"/>
      <c r="K70" s="239"/>
    </row>
    <row r="71" spans="1:11">
      <c r="A71" s="239"/>
      <c r="B71" s="1553"/>
      <c r="C71" s="270"/>
      <c r="D71" s="1534" t="s">
        <v>378</v>
      </c>
      <c r="E71" s="1577"/>
      <c r="F71" s="1577"/>
      <c r="G71" s="1577"/>
      <c r="H71" s="1577"/>
      <c r="I71" s="1577"/>
      <c r="J71" s="1536"/>
      <c r="K71" s="239"/>
    </row>
    <row r="72" spans="1:11" ht="15.75" thickBot="1">
      <c r="A72" s="239"/>
      <c r="B72" s="1553"/>
      <c r="C72" s="270"/>
      <c r="D72" s="1537" t="s">
        <v>380</v>
      </c>
      <c r="E72" s="1538"/>
      <c r="F72" s="1538"/>
      <c r="G72" s="1538"/>
      <c r="H72" s="1538"/>
      <c r="I72" s="1538"/>
      <c r="J72" s="1539"/>
      <c r="K72" s="239"/>
    </row>
    <row r="73" spans="1:11" ht="33" customHeight="1">
      <c r="A73" s="239"/>
      <c r="B73" s="1553"/>
      <c r="C73" s="266"/>
      <c r="D73" s="1545" t="s">
        <v>381</v>
      </c>
      <c r="E73" s="1637" t="s">
        <v>382</v>
      </c>
      <c r="F73" s="1635" t="s">
        <v>383</v>
      </c>
      <c r="G73" s="1552" t="s">
        <v>384</v>
      </c>
      <c r="H73" s="1552" t="s">
        <v>385</v>
      </c>
      <c r="I73" s="1635" t="s">
        <v>386</v>
      </c>
      <c r="J73" s="265" t="s">
        <v>387</v>
      </c>
      <c r="K73" s="242"/>
    </row>
    <row r="74" spans="1:11" ht="15.75" thickBot="1">
      <c r="A74" s="239"/>
      <c r="B74" s="1553"/>
      <c r="C74" s="266"/>
      <c r="D74" s="1560"/>
      <c r="E74" s="1638"/>
      <c r="F74" s="1636"/>
      <c r="G74" s="1554"/>
      <c r="H74" s="1554"/>
      <c r="I74" s="1636"/>
      <c r="J74" s="272" t="s">
        <v>388</v>
      </c>
      <c r="K74" s="242"/>
    </row>
    <row r="75" spans="1:11" ht="15.75" thickBot="1">
      <c r="A75" s="239"/>
      <c r="B75" s="1553"/>
      <c r="C75" s="266"/>
      <c r="D75" s="29" t="s">
        <v>2095</v>
      </c>
      <c r="E75" s="956" t="s">
        <v>2099</v>
      </c>
      <c r="F75" s="956" t="s">
        <v>2097</v>
      </c>
      <c r="G75" s="958">
        <v>14000</v>
      </c>
      <c r="H75" s="194"/>
      <c r="I75" s="29" t="s">
        <v>2098</v>
      </c>
      <c r="J75" s="29"/>
      <c r="K75" s="242"/>
    </row>
    <row r="76" spans="1:11" ht="24.75" thickBot="1">
      <c r="A76" s="239"/>
      <c r="B76" s="1553"/>
      <c r="C76" s="266"/>
      <c r="D76" s="29" t="s">
        <v>2100</v>
      </c>
      <c r="E76" s="29" t="s">
        <v>2101</v>
      </c>
      <c r="F76" s="956" t="s">
        <v>2097</v>
      </c>
      <c r="G76" s="958">
        <v>40000</v>
      </c>
      <c r="H76" s="194"/>
      <c r="I76" s="29" t="s">
        <v>2098</v>
      </c>
      <c r="J76" s="29"/>
      <c r="K76" s="242"/>
    </row>
    <row r="77" spans="1:11" ht="15.75" thickBot="1">
      <c r="A77" s="239"/>
      <c r="B77" s="1553"/>
      <c r="C77" s="266"/>
      <c r="D77" s="29" t="s">
        <v>2102</v>
      </c>
      <c r="E77" s="956" t="s">
        <v>2096</v>
      </c>
      <c r="F77" s="956" t="s">
        <v>2097</v>
      </c>
      <c r="G77" s="958">
        <v>900</v>
      </c>
      <c r="H77" s="194"/>
      <c r="I77" s="29" t="s">
        <v>2098</v>
      </c>
      <c r="J77" s="29"/>
      <c r="K77" s="242"/>
    </row>
    <row r="78" spans="1:11" ht="15.75" thickBot="1">
      <c r="A78" s="239"/>
      <c r="B78" s="1553"/>
      <c r="C78" s="266"/>
      <c r="D78" s="29" t="s">
        <v>2103</v>
      </c>
      <c r="E78" s="956" t="s">
        <v>2096</v>
      </c>
      <c r="F78" s="956" t="s">
        <v>2097</v>
      </c>
      <c r="G78" s="958">
        <v>2074</v>
      </c>
      <c r="H78" s="194"/>
      <c r="I78" s="29" t="s">
        <v>2098</v>
      </c>
      <c r="J78" s="29"/>
      <c r="K78" s="242"/>
    </row>
    <row r="79" spans="1:11" ht="24.75" thickBot="1">
      <c r="A79" s="239"/>
      <c r="B79" s="1553"/>
      <c r="C79" s="266"/>
      <c r="D79" s="29" t="s">
        <v>2104</v>
      </c>
      <c r="E79" s="956" t="s">
        <v>2096</v>
      </c>
      <c r="F79" s="956" t="s">
        <v>2097</v>
      </c>
      <c r="G79" s="958">
        <v>21080</v>
      </c>
      <c r="H79" s="194"/>
      <c r="I79" s="29" t="s">
        <v>2105</v>
      </c>
      <c r="J79" s="29"/>
      <c r="K79" s="242"/>
    </row>
    <row r="80" spans="1:11" ht="36.75" thickBot="1">
      <c r="A80" s="239"/>
      <c r="B80" s="1553"/>
      <c r="C80" s="266"/>
      <c r="D80" s="29"/>
      <c r="E80" s="29"/>
      <c r="F80" s="29" t="s">
        <v>2106</v>
      </c>
      <c r="G80" s="958">
        <v>21042</v>
      </c>
      <c r="H80" s="194"/>
      <c r="I80" s="29" t="s">
        <v>2107</v>
      </c>
      <c r="J80" s="29"/>
      <c r="K80" s="242"/>
    </row>
    <row r="81" spans="1:11" ht="15.75" thickBot="1">
      <c r="A81" s="239"/>
      <c r="B81" s="1553"/>
      <c r="C81" s="266"/>
      <c r="D81" s="29"/>
      <c r="E81" s="29"/>
      <c r="F81" s="29"/>
      <c r="G81" s="194"/>
      <c r="H81" s="194"/>
      <c r="I81" s="29"/>
      <c r="J81" s="29"/>
      <c r="K81" s="242"/>
    </row>
    <row r="82" spans="1:11" ht="15.75" thickBot="1">
      <c r="A82" s="239"/>
      <c r="B82" s="1553"/>
      <c r="C82" s="266"/>
      <c r="D82" s="29"/>
      <c r="E82" s="29"/>
      <c r="F82" s="29"/>
      <c r="G82" s="194"/>
      <c r="H82" s="194"/>
      <c r="I82" s="29"/>
      <c r="J82" s="29"/>
      <c r="K82" s="242"/>
    </row>
    <row r="83" spans="1:11" ht="15.75" thickBot="1">
      <c r="A83" s="239"/>
      <c r="B83" s="1553"/>
      <c r="C83" s="266"/>
      <c r="D83" s="29"/>
      <c r="E83" s="29"/>
      <c r="F83" s="29"/>
      <c r="G83" s="194"/>
      <c r="H83" s="194"/>
      <c r="I83" s="29"/>
      <c r="J83" s="29"/>
      <c r="K83" s="242"/>
    </row>
    <row r="84" spans="1:11" ht="15.75" thickBot="1">
      <c r="A84" s="239"/>
      <c r="B84" s="1553"/>
      <c r="C84" s="266"/>
      <c r="D84" s="29"/>
      <c r="E84" s="29"/>
      <c r="F84" s="29"/>
      <c r="G84" s="194"/>
      <c r="H84" s="194"/>
      <c r="I84" s="29"/>
      <c r="J84" s="29"/>
      <c r="K84" s="242"/>
    </row>
    <row r="85" spans="1:11" ht="15.75" thickBot="1">
      <c r="A85" s="239"/>
      <c r="B85" s="1553"/>
      <c r="C85" s="266"/>
      <c r="D85" s="29"/>
      <c r="E85" s="29"/>
      <c r="F85" s="29"/>
      <c r="G85" s="194"/>
      <c r="H85" s="194"/>
      <c r="I85" s="29"/>
      <c r="J85" s="29"/>
      <c r="K85" s="242"/>
    </row>
    <row r="86" spans="1:11" ht="15.75" thickBot="1">
      <c r="A86" s="239"/>
      <c r="B86" s="1553"/>
      <c r="C86" s="266"/>
      <c r="D86" s="29"/>
      <c r="E86" s="29"/>
      <c r="F86" s="29"/>
      <c r="G86" s="194"/>
      <c r="H86" s="194"/>
      <c r="I86" s="29"/>
      <c r="J86" s="29"/>
      <c r="K86" s="242"/>
    </row>
    <row r="87" spans="1:11" ht="15.75" thickBot="1">
      <c r="A87" s="239"/>
      <c r="B87" s="1553"/>
      <c r="C87" s="266"/>
      <c r="D87" s="29"/>
      <c r="E87" s="29"/>
      <c r="F87" s="29"/>
      <c r="G87" s="194"/>
      <c r="H87" s="194"/>
      <c r="I87" s="29"/>
      <c r="J87" s="29"/>
      <c r="K87" s="242"/>
    </row>
    <row r="88" spans="1:11" ht="15.75" thickBot="1">
      <c r="A88" s="239"/>
      <c r="B88" s="1553"/>
      <c r="C88" s="266"/>
      <c r="D88" s="29"/>
      <c r="E88" s="29"/>
      <c r="F88" s="29"/>
      <c r="G88" s="194"/>
      <c r="H88" s="194"/>
      <c r="I88" s="29"/>
      <c r="J88" s="29"/>
      <c r="K88" s="242"/>
    </row>
    <row r="89" spans="1:11">
      <c r="A89" s="239"/>
      <c r="B89" s="1553"/>
      <c r="C89" s="270"/>
      <c r="D89" s="1543" t="s">
        <v>389</v>
      </c>
      <c r="E89" s="1544"/>
      <c r="F89" s="1544"/>
      <c r="G89" s="1544"/>
      <c r="H89" s="1544"/>
      <c r="I89" s="1544"/>
      <c r="J89" s="1545"/>
      <c r="K89" s="242"/>
    </row>
    <row r="90" spans="1:11" ht="15.75" thickBot="1">
      <c r="A90" s="239"/>
      <c r="B90" s="1553"/>
      <c r="C90" s="270"/>
      <c r="D90" s="1558" t="s">
        <v>390</v>
      </c>
      <c r="E90" s="1559"/>
      <c r="F90" s="1559"/>
      <c r="G90" s="1559"/>
      <c r="H90" s="1559"/>
      <c r="I90" s="1559"/>
      <c r="J90" s="1560"/>
      <c r="K90" s="242"/>
    </row>
    <row r="91" spans="1:11">
      <c r="A91" s="239"/>
      <c r="B91" s="1553"/>
      <c r="C91" s="270"/>
      <c r="D91" s="295"/>
      <c r="E91" s="371"/>
      <c r="F91" s="371"/>
      <c r="G91" s="371"/>
      <c r="H91" s="371"/>
      <c r="I91" s="371"/>
      <c r="J91" s="307"/>
      <c r="K91" s="242"/>
    </row>
    <row r="92" spans="1:11" ht="15.75" thickBot="1">
      <c r="A92" s="239"/>
      <c r="B92" s="1553"/>
      <c r="C92" s="270"/>
      <c r="D92" s="295" t="s">
        <v>1219</v>
      </c>
      <c r="E92" s="371"/>
      <c r="F92" s="371"/>
      <c r="G92" s="371"/>
      <c r="H92" s="371"/>
      <c r="I92" s="371"/>
      <c r="J92" s="307"/>
      <c r="K92" s="242"/>
    </row>
    <row r="93" spans="1:11">
      <c r="A93" s="239"/>
      <c r="B93" s="1553"/>
      <c r="C93" s="270"/>
      <c r="D93" s="380" t="s">
        <v>150</v>
      </c>
      <c r="E93" s="381" t="s">
        <v>20</v>
      </c>
      <c r="F93" s="381" t="s">
        <v>21</v>
      </c>
      <c r="G93" s="381" t="s">
        <v>22</v>
      </c>
      <c r="H93" s="381" t="s">
        <v>23</v>
      </c>
      <c r="I93" s="382" t="s">
        <v>151</v>
      </c>
      <c r="J93" s="307"/>
      <c r="K93" s="242"/>
    </row>
    <row r="94" spans="1:11">
      <c r="A94" s="239"/>
      <c r="B94" s="1553"/>
      <c r="C94" s="270"/>
      <c r="D94" s="383" t="s">
        <v>1220</v>
      </c>
      <c r="E94" s="384">
        <f>+E63+E40</f>
        <v>0</v>
      </c>
      <c r="F94" s="384">
        <f>+F63+F40</f>
        <v>82122</v>
      </c>
      <c r="G94" s="384">
        <f>+G63+G40</f>
        <v>16974</v>
      </c>
      <c r="H94" s="384">
        <f>+H63+H40</f>
        <v>0</v>
      </c>
      <c r="I94" s="385">
        <f>SUM(E94:H94)</f>
        <v>99096</v>
      </c>
      <c r="J94" s="307"/>
      <c r="K94" s="242"/>
    </row>
    <row r="95" spans="1:11" ht="36">
      <c r="A95" s="239"/>
      <c r="B95" s="1553"/>
      <c r="C95" s="270"/>
      <c r="D95" s="386" t="s">
        <v>1221</v>
      </c>
      <c r="E95" s="384">
        <f>+E68+E45</f>
        <v>0</v>
      </c>
      <c r="F95" s="384">
        <f>+F68+F45</f>
        <v>0</v>
      </c>
      <c r="G95" s="384">
        <f>+G68+G45</f>
        <v>0</v>
      </c>
      <c r="H95" s="384">
        <f>+H68+H45</f>
        <v>0</v>
      </c>
      <c r="I95" s="385">
        <f>SUM(E95:H95)</f>
        <v>0</v>
      </c>
      <c r="J95" s="307"/>
      <c r="K95" s="242"/>
    </row>
    <row r="96" spans="1:11" ht="48.75" thickBot="1">
      <c r="A96" s="239"/>
      <c r="B96" s="1553"/>
      <c r="C96" s="270"/>
      <c r="D96" s="386" t="s">
        <v>348</v>
      </c>
      <c r="E96" s="387" t="str">
        <f>IFERROR(E95/E94,"N.A.")</f>
        <v>N.A.</v>
      </c>
      <c r="F96" s="387">
        <f>IFERROR(F95/F94,"N.A.")</f>
        <v>0</v>
      </c>
      <c r="G96" s="387">
        <f>IFERROR(G95/G94,"N.A.")</f>
        <v>0</v>
      </c>
      <c r="H96" s="387" t="str">
        <f>IFERROR(H95/H94,"N.A.")</f>
        <v>N.A.</v>
      </c>
      <c r="I96" s="387">
        <f>IFERROR(I95/I94,"N.A.")</f>
        <v>0</v>
      </c>
      <c r="J96" s="307"/>
      <c r="K96" s="242"/>
    </row>
    <row r="97" spans="1:11" ht="24" customHeight="1" thickBot="1">
      <c r="A97" s="239"/>
      <c r="B97" s="1554"/>
      <c r="C97" s="280"/>
      <c r="D97" s="239"/>
      <c r="E97" s="239"/>
      <c r="F97" s="239"/>
      <c r="G97" s="239"/>
      <c r="H97" s="239"/>
      <c r="I97" s="239"/>
      <c r="J97" s="307"/>
      <c r="K97" s="242"/>
    </row>
    <row r="98" spans="1:11" ht="24" customHeight="1" thickBot="1">
      <c r="A98" s="239"/>
      <c r="B98" s="279" t="s">
        <v>34</v>
      </c>
      <c r="C98" s="280"/>
      <c r="D98" s="1555" t="s">
        <v>391</v>
      </c>
      <c r="E98" s="1556"/>
      <c r="F98" s="1556"/>
      <c r="G98" s="1556"/>
      <c r="H98" s="1556"/>
      <c r="I98" s="1556"/>
      <c r="J98" s="1557"/>
      <c r="K98" s="242"/>
    </row>
    <row r="99" spans="1:11" ht="24" customHeight="1">
      <c r="A99" s="239"/>
      <c r="B99" s="1552" t="s">
        <v>36</v>
      </c>
      <c r="C99" s="262"/>
      <c r="D99" s="1543" t="s">
        <v>346</v>
      </c>
      <c r="E99" s="1544"/>
      <c r="F99" s="1544"/>
      <c r="G99" s="1544"/>
      <c r="H99" s="1544"/>
      <c r="I99" s="1544"/>
      <c r="J99" s="1545"/>
      <c r="K99" s="242"/>
    </row>
    <row r="100" spans="1:11" ht="48" customHeight="1">
      <c r="A100" s="239"/>
      <c r="B100" s="1553"/>
      <c r="C100" s="270"/>
      <c r="D100" s="1534" t="s">
        <v>392</v>
      </c>
      <c r="E100" s="1577"/>
      <c r="F100" s="1577"/>
      <c r="G100" s="1577"/>
      <c r="H100" s="1577"/>
      <c r="I100" s="1577"/>
      <c r="J100" s="1536"/>
      <c r="K100" s="242"/>
    </row>
    <row r="101" spans="1:11" ht="60" customHeight="1" thickBot="1">
      <c r="A101" s="239"/>
      <c r="B101" s="1554"/>
      <c r="C101" s="280"/>
      <c r="D101" s="1558" t="s">
        <v>393</v>
      </c>
      <c r="E101" s="1559"/>
      <c r="F101" s="1559"/>
      <c r="G101" s="1559"/>
      <c r="H101" s="1559"/>
      <c r="I101" s="1559"/>
      <c r="J101" s="1560"/>
      <c r="K101" s="242"/>
    </row>
    <row r="102" spans="1:11" ht="15.75" thickBot="1">
      <c r="A102" s="239"/>
      <c r="B102" s="243"/>
      <c r="C102" s="244"/>
      <c r="D102" s="242"/>
      <c r="E102" s="242"/>
      <c r="F102" s="242"/>
      <c r="G102" s="242"/>
      <c r="H102" s="242"/>
      <c r="I102" s="242"/>
      <c r="J102" s="242"/>
      <c r="K102" s="242"/>
    </row>
    <row r="103" spans="1:11" ht="24" customHeight="1" thickBot="1">
      <c r="A103" s="239"/>
      <c r="B103" s="1561" t="s">
        <v>38</v>
      </c>
      <c r="C103" s="1562"/>
      <c r="D103" s="1562"/>
      <c r="E103" s="1563"/>
      <c r="F103" s="242"/>
      <c r="G103" s="242"/>
      <c r="H103" s="242"/>
      <c r="I103" s="242"/>
      <c r="J103" s="242"/>
      <c r="K103" s="242"/>
    </row>
    <row r="104" spans="1:11" ht="15.75" thickBot="1">
      <c r="A104" s="239"/>
      <c r="B104" s="1552">
        <v>1</v>
      </c>
      <c r="C104" s="266"/>
      <c r="D104" s="283" t="s">
        <v>39</v>
      </c>
      <c r="E104" s="30"/>
      <c r="F104" s="242"/>
      <c r="G104" s="242"/>
      <c r="H104" s="242"/>
      <c r="I104" s="242"/>
      <c r="J104" s="242"/>
      <c r="K104" s="242"/>
    </row>
    <row r="105" spans="1:11" ht="15.75" thickBot="1">
      <c r="A105" s="239"/>
      <c r="B105" s="1553"/>
      <c r="C105" s="266"/>
      <c r="D105" s="272" t="s">
        <v>40</v>
      </c>
      <c r="E105" s="30"/>
      <c r="F105" s="242"/>
      <c r="G105" s="242"/>
      <c r="H105" s="242"/>
      <c r="I105" s="242"/>
      <c r="J105" s="242"/>
      <c r="K105" s="242"/>
    </row>
    <row r="106" spans="1:11" ht="15.75" thickBot="1">
      <c r="A106" s="239"/>
      <c r="B106" s="1553"/>
      <c r="C106" s="266"/>
      <c r="D106" s="272" t="s">
        <v>41</v>
      </c>
      <c r="E106" s="30"/>
      <c r="F106" s="242"/>
      <c r="G106" s="242"/>
      <c r="H106" s="242"/>
      <c r="I106" s="242"/>
      <c r="J106" s="242"/>
      <c r="K106" s="242"/>
    </row>
    <row r="107" spans="1:11" ht="15.75" thickBot="1">
      <c r="A107" s="239"/>
      <c r="B107" s="1553"/>
      <c r="C107" s="266"/>
      <c r="D107" s="272" t="s">
        <v>42</v>
      </c>
      <c r="E107" s="30"/>
      <c r="F107" s="242"/>
      <c r="G107" s="242"/>
      <c r="H107" s="242"/>
      <c r="I107" s="242"/>
      <c r="J107" s="242"/>
      <c r="K107" s="242"/>
    </row>
    <row r="108" spans="1:11" ht="15.75" thickBot="1">
      <c r="A108" s="239"/>
      <c r="B108" s="1553"/>
      <c r="C108" s="266"/>
      <c r="D108" s="272" t="s">
        <v>43</v>
      </c>
      <c r="E108" s="30"/>
      <c r="F108" s="242"/>
      <c r="G108" s="242"/>
      <c r="H108" s="242"/>
      <c r="I108" s="242"/>
      <c r="J108" s="242"/>
      <c r="K108" s="242"/>
    </row>
    <row r="109" spans="1:11" ht="15.75" thickBot="1">
      <c r="A109" s="239"/>
      <c r="B109" s="1553"/>
      <c r="C109" s="266"/>
      <c r="D109" s="272" t="s">
        <v>44</v>
      </c>
      <c r="E109" s="30"/>
      <c r="F109" s="242"/>
      <c r="G109" s="242"/>
      <c r="H109" s="242"/>
      <c r="I109" s="242"/>
      <c r="J109" s="242"/>
      <c r="K109" s="242"/>
    </row>
    <row r="110" spans="1:11" ht="15.75" thickBot="1">
      <c r="A110" s="239"/>
      <c r="B110" s="1554"/>
      <c r="C110" s="339"/>
      <c r="D110" s="272" t="s">
        <v>45</v>
      </c>
      <c r="E110" s="30"/>
      <c r="F110" s="242"/>
      <c r="G110" s="242"/>
      <c r="H110" s="242"/>
      <c r="I110" s="242"/>
      <c r="J110" s="242"/>
      <c r="K110" s="242"/>
    </row>
    <row r="111" spans="1:11" ht="15.75" thickBot="1">
      <c r="A111" s="239"/>
      <c r="B111" s="243"/>
      <c r="C111" s="244"/>
      <c r="D111" s="242"/>
      <c r="E111" s="242"/>
      <c r="F111" s="242"/>
      <c r="G111" s="242"/>
      <c r="H111" s="242"/>
      <c r="I111" s="242"/>
      <c r="J111" s="242"/>
      <c r="K111" s="242"/>
    </row>
    <row r="112" spans="1:11" ht="15.75" thickBot="1">
      <c r="A112" s="239"/>
      <c r="B112" s="1561" t="s">
        <v>46</v>
      </c>
      <c r="C112" s="1562"/>
      <c r="D112" s="1562"/>
      <c r="E112" s="1563"/>
      <c r="F112" s="242"/>
      <c r="G112" s="242"/>
      <c r="H112" s="242"/>
      <c r="I112" s="242"/>
      <c r="J112" s="242"/>
      <c r="K112" s="242"/>
    </row>
    <row r="113" spans="1:11" ht="15.75" thickBot="1">
      <c r="A113" s="239"/>
      <c r="B113" s="1552">
        <v>1</v>
      </c>
      <c r="C113" s="266"/>
      <c r="D113" s="283" t="s">
        <v>39</v>
      </c>
      <c r="E113" s="232" t="s">
        <v>47</v>
      </c>
      <c r="F113" s="242"/>
      <c r="G113" s="242"/>
      <c r="H113" s="242"/>
      <c r="I113" s="242"/>
      <c r="J113" s="242"/>
      <c r="K113" s="242"/>
    </row>
    <row r="114" spans="1:11" ht="15.75" thickBot="1">
      <c r="A114" s="239"/>
      <c r="B114" s="1553"/>
      <c r="C114" s="266"/>
      <c r="D114" s="272" t="s">
        <v>40</v>
      </c>
      <c r="E114" s="232" t="s">
        <v>160</v>
      </c>
      <c r="F114" s="242"/>
      <c r="G114" s="242"/>
      <c r="H114" s="242"/>
      <c r="I114" s="242"/>
      <c r="J114" s="242"/>
      <c r="K114" s="242"/>
    </row>
    <row r="115" spans="1:11" ht="15.75" thickBot="1">
      <c r="A115" s="239"/>
      <c r="B115" s="1553"/>
      <c r="C115" s="266"/>
      <c r="D115" s="272" t="s">
        <v>41</v>
      </c>
      <c r="E115" s="309"/>
      <c r="F115" s="242"/>
      <c r="G115" s="242"/>
      <c r="H115" s="242"/>
      <c r="I115" s="242"/>
      <c r="J115" s="242"/>
      <c r="K115" s="242"/>
    </row>
    <row r="116" spans="1:11" ht="15.75" thickBot="1">
      <c r="A116" s="239"/>
      <c r="B116" s="1553"/>
      <c r="C116" s="266"/>
      <c r="D116" s="272" t="s">
        <v>42</v>
      </c>
      <c r="E116" s="309"/>
      <c r="F116" s="242"/>
      <c r="G116" s="242"/>
      <c r="H116" s="242"/>
      <c r="I116" s="242"/>
      <c r="J116" s="242"/>
      <c r="K116" s="242"/>
    </row>
    <row r="117" spans="1:11" ht="15.75" thickBot="1">
      <c r="A117" s="239"/>
      <c r="B117" s="1553"/>
      <c r="C117" s="266"/>
      <c r="D117" s="272" t="s">
        <v>43</v>
      </c>
      <c r="E117" s="309"/>
      <c r="F117" s="242"/>
      <c r="G117" s="242"/>
      <c r="H117" s="242"/>
      <c r="I117" s="242"/>
      <c r="J117" s="242"/>
      <c r="K117" s="242"/>
    </row>
    <row r="118" spans="1:11" ht="15.75" thickBot="1">
      <c r="A118" s="239"/>
      <c r="B118" s="1553"/>
      <c r="C118" s="266"/>
      <c r="D118" s="272" t="s">
        <v>44</v>
      </c>
      <c r="E118" s="309"/>
      <c r="F118" s="242"/>
      <c r="G118" s="242"/>
      <c r="H118" s="242"/>
      <c r="I118" s="242"/>
      <c r="J118" s="242"/>
      <c r="K118" s="242"/>
    </row>
    <row r="119" spans="1:11" ht="15.75" thickBot="1">
      <c r="A119" s="239"/>
      <c r="B119" s="1554"/>
      <c r="C119" s="339"/>
      <c r="D119" s="272" t="s">
        <v>45</v>
      </c>
      <c r="E119" s="309"/>
      <c r="F119" s="242"/>
      <c r="G119" s="242"/>
      <c r="H119" s="242"/>
      <c r="I119" s="242"/>
      <c r="J119" s="242"/>
      <c r="K119" s="242"/>
    </row>
    <row r="120" spans="1:11" ht="15.75" thickBot="1">
      <c r="A120" s="239"/>
      <c r="B120" s="243"/>
      <c r="C120" s="244"/>
      <c r="D120" s="242"/>
      <c r="E120" s="242"/>
      <c r="F120" s="242"/>
      <c r="G120" s="242"/>
      <c r="H120" s="242"/>
      <c r="I120" s="242"/>
      <c r="J120" s="242"/>
      <c r="K120" s="242"/>
    </row>
    <row r="121" spans="1:11" ht="15" customHeight="1" thickBot="1">
      <c r="A121" s="239"/>
      <c r="B121" s="285" t="s">
        <v>49</v>
      </c>
      <c r="C121" s="286"/>
      <c r="D121" s="286"/>
      <c r="E121" s="287"/>
      <c r="F121" s="239"/>
      <c r="G121" s="242"/>
      <c r="H121" s="242"/>
      <c r="I121" s="242"/>
      <c r="J121" s="242"/>
      <c r="K121" s="242"/>
    </row>
    <row r="122" spans="1:11" ht="24.75" thickBot="1">
      <c r="A122" s="239"/>
      <c r="B122" s="279" t="s">
        <v>50</v>
      </c>
      <c r="C122" s="272" t="s">
        <v>51</v>
      </c>
      <c r="D122" s="272" t="s">
        <v>52</v>
      </c>
      <c r="E122" s="272" t="s">
        <v>53</v>
      </c>
      <c r="F122" s="242"/>
      <c r="G122" s="242"/>
      <c r="H122" s="242"/>
      <c r="I122" s="242"/>
      <c r="J122" s="242"/>
      <c r="K122" s="239"/>
    </row>
    <row r="123" spans="1:11" ht="96.75" thickBot="1">
      <c r="A123" s="239"/>
      <c r="B123" s="289">
        <v>42401</v>
      </c>
      <c r="C123" s="272">
        <v>0.01</v>
      </c>
      <c r="D123" s="290" t="s">
        <v>394</v>
      </c>
      <c r="E123" s="272"/>
      <c r="F123" s="242"/>
      <c r="G123" s="242"/>
      <c r="H123" s="242"/>
      <c r="I123" s="242"/>
      <c r="J123" s="242"/>
      <c r="K123" s="239"/>
    </row>
    <row r="124" spans="1:11" ht="15.75" thickBot="1">
      <c r="A124" s="239"/>
      <c r="B124" s="243"/>
      <c r="C124" s="244"/>
      <c r="D124" s="242"/>
      <c r="E124" s="242"/>
      <c r="F124" s="242"/>
      <c r="G124" s="242"/>
      <c r="H124" s="242"/>
      <c r="I124" s="242"/>
      <c r="J124" s="242"/>
      <c r="K124" s="242"/>
    </row>
    <row r="125" spans="1:11" ht="15.75" thickBot="1">
      <c r="A125" s="239"/>
      <c r="B125" s="329" t="s">
        <v>55</v>
      </c>
      <c r="C125" s="292"/>
      <c r="D125" s="242"/>
      <c r="E125" s="242"/>
      <c r="F125" s="242"/>
      <c r="G125" s="242"/>
      <c r="H125" s="242"/>
      <c r="I125" s="242"/>
      <c r="J125" s="242"/>
      <c r="K125" s="242"/>
    </row>
    <row r="126" spans="1:11">
      <c r="A126" s="239"/>
      <c r="B126" s="1645" t="s">
        <v>395</v>
      </c>
      <c r="C126" s="1646"/>
      <c r="D126" s="1646"/>
      <c r="E126" s="1646"/>
      <c r="F126" s="1646"/>
      <c r="G126" s="1646"/>
      <c r="H126" s="1646"/>
      <c r="I126" s="1646"/>
      <c r="J126" s="1646"/>
      <c r="K126" s="242"/>
    </row>
    <row r="127" spans="1:11" ht="24" customHeight="1">
      <c r="A127" s="239"/>
      <c r="B127" s="1645"/>
      <c r="C127" s="1646"/>
      <c r="D127" s="1646"/>
      <c r="E127" s="1646"/>
      <c r="F127" s="1646"/>
      <c r="G127" s="1646"/>
      <c r="H127" s="1646"/>
      <c r="I127" s="1646"/>
      <c r="J127" s="1646"/>
      <c r="K127" s="242"/>
    </row>
    <row r="128" spans="1:11">
      <c r="A128" s="239"/>
      <c r="B128" s="1647"/>
      <c r="C128" s="1648"/>
      <c r="D128" s="1648"/>
      <c r="E128" s="1648"/>
      <c r="F128" s="1648"/>
      <c r="G128" s="1648"/>
      <c r="H128" s="1648"/>
      <c r="I128" s="1648"/>
      <c r="J128" s="1648"/>
      <c r="K128" s="242"/>
    </row>
    <row r="129" spans="1:11" ht="15.75" thickBot="1">
      <c r="A129" s="239"/>
      <c r="B129" s="242"/>
      <c r="C129" s="259"/>
      <c r="D129" s="242"/>
      <c r="E129" s="242"/>
      <c r="F129" s="242"/>
      <c r="G129" s="242"/>
      <c r="H129" s="242"/>
      <c r="I129" s="242"/>
      <c r="J129" s="242"/>
      <c r="K129" s="242"/>
    </row>
    <row r="130" spans="1:11" ht="15.75" thickBot="1">
      <c r="A130" s="239"/>
      <c r="B130" s="1561" t="s">
        <v>56</v>
      </c>
      <c r="C130" s="1562"/>
      <c r="D130" s="1563"/>
      <c r="E130" s="242"/>
      <c r="F130" s="242"/>
      <c r="G130" s="242"/>
      <c r="H130" s="242"/>
      <c r="I130" s="242"/>
      <c r="J130" s="242"/>
      <c r="K130" s="242"/>
    </row>
    <row r="131" spans="1:11" ht="108.75" thickBot="1">
      <c r="A131" s="239"/>
      <c r="B131" s="279" t="s">
        <v>57</v>
      </c>
      <c r="C131" s="339"/>
      <c r="D131" s="272" t="s">
        <v>349</v>
      </c>
      <c r="E131" s="242"/>
      <c r="F131" s="242"/>
      <c r="G131" s="242"/>
      <c r="H131" s="242"/>
      <c r="I131" s="242"/>
      <c r="J131" s="242"/>
      <c r="K131" s="242"/>
    </row>
    <row r="132" spans="1:11">
      <c r="A132" s="239"/>
      <c r="B132" s="1552" t="s">
        <v>59</v>
      </c>
      <c r="C132" s="266"/>
      <c r="D132" s="306" t="s">
        <v>60</v>
      </c>
      <c r="E132" s="242"/>
      <c r="F132" s="242"/>
      <c r="G132" s="242"/>
      <c r="H132" s="242"/>
      <c r="I132" s="242"/>
      <c r="J132" s="242"/>
      <c r="K132" s="242"/>
    </row>
    <row r="133" spans="1:11" ht="84">
      <c r="A133" s="239"/>
      <c r="B133" s="1553"/>
      <c r="C133" s="266"/>
      <c r="D133" s="307" t="s">
        <v>350</v>
      </c>
      <c r="E133" s="242"/>
      <c r="F133" s="242"/>
      <c r="G133" s="242"/>
      <c r="H133" s="242"/>
      <c r="I133" s="242"/>
      <c r="J133" s="242"/>
      <c r="K133" s="242"/>
    </row>
    <row r="134" spans="1:11" ht="36">
      <c r="A134" s="239"/>
      <c r="B134" s="1553"/>
      <c r="C134" s="266"/>
      <c r="D134" s="307" t="s">
        <v>351</v>
      </c>
      <c r="E134" s="242"/>
      <c r="F134" s="242"/>
      <c r="G134" s="242"/>
      <c r="H134" s="242"/>
      <c r="I134" s="242"/>
      <c r="J134" s="242"/>
      <c r="K134" s="242"/>
    </row>
    <row r="135" spans="1:11">
      <c r="A135" s="239"/>
      <c r="B135" s="1553"/>
      <c r="C135" s="266"/>
      <c r="D135" s="306" t="s">
        <v>63</v>
      </c>
      <c r="E135" s="242"/>
      <c r="F135" s="242"/>
      <c r="G135" s="242"/>
      <c r="H135" s="242"/>
      <c r="I135" s="242"/>
      <c r="J135" s="242"/>
      <c r="K135" s="242"/>
    </row>
    <row r="136" spans="1:11">
      <c r="A136" s="239"/>
      <c r="B136" s="1553"/>
      <c r="C136" s="266"/>
      <c r="D136" s="307" t="s">
        <v>65</v>
      </c>
      <c r="E136" s="242"/>
      <c r="F136" s="242"/>
      <c r="G136" s="242"/>
      <c r="H136" s="242"/>
      <c r="I136" s="242"/>
      <c r="J136" s="242"/>
      <c r="K136" s="242"/>
    </row>
    <row r="137" spans="1:11">
      <c r="A137" s="239"/>
      <c r="B137" s="1553"/>
      <c r="C137" s="266"/>
      <c r="D137" s="307" t="s">
        <v>352</v>
      </c>
      <c r="E137" s="242"/>
      <c r="F137" s="242"/>
      <c r="G137" s="242"/>
      <c r="H137" s="242"/>
      <c r="I137" s="242"/>
      <c r="J137" s="242"/>
      <c r="K137" s="242"/>
    </row>
    <row r="138" spans="1:11">
      <c r="A138" s="239"/>
      <c r="B138" s="1553"/>
      <c r="C138" s="266"/>
      <c r="D138" s="306" t="s">
        <v>288</v>
      </c>
      <c r="E138" s="242"/>
      <c r="F138" s="242"/>
      <c r="G138" s="242"/>
      <c r="H138" s="242"/>
      <c r="I138" s="242"/>
      <c r="J138" s="242"/>
      <c r="K138" s="242"/>
    </row>
    <row r="139" spans="1:11" ht="36">
      <c r="A139" s="239"/>
      <c r="B139" s="1553"/>
      <c r="C139" s="266"/>
      <c r="D139" s="307" t="s">
        <v>353</v>
      </c>
      <c r="E139" s="242"/>
      <c r="F139" s="242"/>
      <c r="G139" s="242"/>
      <c r="H139" s="242"/>
      <c r="I139" s="242"/>
      <c r="J139" s="242"/>
      <c r="K139" s="242"/>
    </row>
    <row r="140" spans="1:11" ht="36">
      <c r="A140" s="239"/>
      <c r="B140" s="1553"/>
      <c r="C140" s="266"/>
      <c r="D140" s="307" t="s">
        <v>354</v>
      </c>
      <c r="E140" s="242"/>
      <c r="F140" s="242"/>
      <c r="G140" s="242"/>
      <c r="H140" s="242"/>
      <c r="I140" s="242"/>
      <c r="J140" s="242"/>
      <c r="K140" s="242"/>
    </row>
    <row r="141" spans="1:11" ht="15.75" thickBot="1">
      <c r="A141" s="239"/>
      <c r="B141" s="1554"/>
      <c r="C141" s="339"/>
      <c r="D141" s="272" t="s">
        <v>355</v>
      </c>
      <c r="E141" s="242"/>
      <c r="F141" s="242"/>
      <c r="G141" s="242"/>
      <c r="H141" s="242"/>
      <c r="I141" s="242"/>
      <c r="J141" s="242"/>
      <c r="K141" s="242"/>
    </row>
    <row r="142" spans="1:11" ht="24.75" thickBot="1">
      <c r="A142" s="239"/>
      <c r="B142" s="279" t="s">
        <v>72</v>
      </c>
      <c r="C142" s="339"/>
      <c r="D142" s="272"/>
      <c r="E142" s="242"/>
      <c r="F142" s="242"/>
      <c r="G142" s="242"/>
      <c r="H142" s="242"/>
      <c r="I142" s="242"/>
      <c r="J142" s="242"/>
      <c r="K142" s="242"/>
    </row>
    <row r="143" spans="1:11" ht="15.75" thickBot="1">
      <c r="A143" s="239"/>
      <c r="B143" s="312"/>
      <c r="C143" s="298"/>
      <c r="D143" s="242"/>
      <c r="E143" s="242"/>
      <c r="F143" s="242"/>
      <c r="G143" s="242"/>
      <c r="H143" s="242"/>
      <c r="I143" s="242"/>
      <c r="J143" s="242"/>
      <c r="K143" s="242"/>
    </row>
    <row r="144" spans="1:11" ht="108">
      <c r="A144" s="239"/>
      <c r="B144" s="1552" t="s">
        <v>73</v>
      </c>
      <c r="C144" s="338"/>
      <c r="D144" s="265" t="s">
        <v>356</v>
      </c>
      <c r="E144" s="242"/>
      <c r="F144" s="242"/>
      <c r="G144" s="242"/>
      <c r="H144" s="242"/>
      <c r="I144" s="242"/>
      <c r="J144" s="242"/>
      <c r="K144" s="242"/>
    </row>
    <row r="145" spans="1:11" ht="144">
      <c r="A145" s="239"/>
      <c r="B145" s="1553"/>
      <c r="C145" s="266"/>
      <c r="D145" s="307" t="s">
        <v>357</v>
      </c>
      <c r="E145" s="242"/>
      <c r="F145" s="242"/>
      <c r="G145" s="242"/>
      <c r="H145" s="242"/>
      <c r="I145" s="242"/>
      <c r="J145" s="242"/>
      <c r="K145" s="242"/>
    </row>
    <row r="146" spans="1:11" ht="192">
      <c r="A146" s="239"/>
      <c r="B146" s="1553"/>
      <c r="C146" s="266"/>
      <c r="D146" s="307" t="s">
        <v>358</v>
      </c>
      <c r="E146" s="242"/>
      <c r="F146" s="242"/>
      <c r="G146" s="242"/>
      <c r="H146" s="242"/>
      <c r="I146" s="242"/>
      <c r="J146" s="242"/>
      <c r="K146" s="242"/>
    </row>
    <row r="147" spans="1:11" ht="72">
      <c r="A147" s="239"/>
      <c r="B147" s="1553"/>
      <c r="C147" s="266"/>
      <c r="D147" s="307" t="s">
        <v>359</v>
      </c>
      <c r="E147" s="242"/>
      <c r="F147" s="242"/>
      <c r="G147" s="242"/>
      <c r="H147" s="242"/>
      <c r="I147" s="242"/>
      <c r="J147" s="242"/>
      <c r="K147" s="242"/>
    </row>
    <row r="148" spans="1:11" ht="120.75" thickBot="1">
      <c r="A148" s="239"/>
      <c r="B148" s="1554"/>
      <c r="C148" s="339"/>
      <c r="D148" s="272" t="s">
        <v>360</v>
      </c>
      <c r="E148" s="242"/>
      <c r="F148" s="242"/>
      <c r="G148" s="242"/>
      <c r="H148" s="242"/>
      <c r="I148" s="242"/>
      <c r="J148" s="242"/>
      <c r="K148" s="242"/>
    </row>
    <row r="149" spans="1:11">
      <c r="A149" s="239"/>
      <c r="B149" s="1552" t="s">
        <v>90</v>
      </c>
      <c r="C149" s="266"/>
      <c r="D149" s="306"/>
      <c r="E149" s="242"/>
      <c r="F149" s="242"/>
      <c r="G149" s="242"/>
      <c r="H149" s="242"/>
      <c r="I149" s="242"/>
      <c r="J149" s="242"/>
      <c r="K149" s="242"/>
    </row>
    <row r="150" spans="1:11" ht="36">
      <c r="A150" s="239"/>
      <c r="B150" s="1553"/>
      <c r="C150" s="266"/>
      <c r="D150" s="306" t="s">
        <v>348</v>
      </c>
      <c r="E150" s="242"/>
      <c r="F150" s="242"/>
      <c r="G150" s="242"/>
      <c r="H150" s="242"/>
      <c r="I150" s="242"/>
      <c r="J150" s="242"/>
      <c r="K150" s="242"/>
    </row>
    <row r="151" spans="1:11">
      <c r="A151" s="239"/>
      <c r="B151" s="1553"/>
      <c r="C151" s="266"/>
      <c r="D151" s="308"/>
      <c r="E151" s="242"/>
      <c r="F151" s="242"/>
      <c r="G151" s="242"/>
      <c r="H151" s="242"/>
      <c r="I151" s="242"/>
      <c r="J151" s="242"/>
      <c r="K151" s="242"/>
    </row>
    <row r="152" spans="1:11">
      <c r="A152" s="239"/>
      <c r="B152" s="1553"/>
      <c r="C152" s="266"/>
      <c r="D152" s="307" t="s">
        <v>91</v>
      </c>
      <c r="E152" s="242"/>
      <c r="F152" s="242"/>
      <c r="G152" s="242"/>
      <c r="H152" s="242"/>
      <c r="I152" s="242"/>
      <c r="J152" s="242"/>
      <c r="K152" s="242"/>
    </row>
    <row r="153" spans="1:11" ht="49.5">
      <c r="A153" s="239"/>
      <c r="B153" s="1553"/>
      <c r="C153" s="266"/>
      <c r="D153" s="307" t="s">
        <v>361</v>
      </c>
      <c r="E153" s="242"/>
      <c r="F153" s="242"/>
      <c r="G153" s="242"/>
      <c r="H153" s="242"/>
      <c r="I153" s="242"/>
      <c r="J153" s="242"/>
      <c r="K153" s="242"/>
    </row>
    <row r="154" spans="1:11" ht="49.5">
      <c r="A154" s="239"/>
      <c r="B154" s="1553"/>
      <c r="C154" s="266"/>
      <c r="D154" s="307" t="s">
        <v>362</v>
      </c>
      <c r="E154" s="242"/>
      <c r="F154" s="242"/>
      <c r="G154" s="242"/>
      <c r="H154" s="242"/>
      <c r="I154" s="242"/>
      <c r="J154" s="242"/>
      <c r="K154" s="242"/>
    </row>
    <row r="155" spans="1:11" ht="50.25" thickBot="1">
      <c r="A155" s="239"/>
      <c r="B155" s="1554"/>
      <c r="C155" s="339"/>
      <c r="D155" s="272" t="s">
        <v>363</v>
      </c>
      <c r="E155" s="242"/>
      <c r="F155" s="242"/>
      <c r="G155" s="242"/>
      <c r="H155" s="242"/>
      <c r="I155" s="242"/>
      <c r="J155" s="242"/>
      <c r="K155" s="242"/>
    </row>
  </sheetData>
  <sheetProtection insertRows="0"/>
  <mergeCells count="54">
    <mergeCell ref="B11:D11"/>
    <mergeCell ref="F11:S11"/>
    <mergeCell ref="F12:S12"/>
    <mergeCell ref="E13:R13"/>
    <mergeCell ref="E14:R14"/>
    <mergeCell ref="B126:J127"/>
    <mergeCell ref="B128:J128"/>
    <mergeCell ref="B130:D130"/>
    <mergeCell ref="B132:B141"/>
    <mergeCell ref="B144:B148"/>
    <mergeCell ref="B149:B155"/>
    <mergeCell ref="C17:C18"/>
    <mergeCell ref="D17:D18"/>
    <mergeCell ref="B113:B119"/>
    <mergeCell ref="D89:J89"/>
    <mergeCell ref="D90:J90"/>
    <mergeCell ref="D98:J98"/>
    <mergeCell ref="B99:B101"/>
    <mergeCell ref="D99:J99"/>
    <mergeCell ref="D100:J100"/>
    <mergeCell ref="D101:J101"/>
    <mergeCell ref="F73:F74"/>
    <mergeCell ref="G73:G74"/>
    <mergeCell ref="H73:H74"/>
    <mergeCell ref="D48:J48"/>
    <mergeCell ref="D49:J49"/>
    <mergeCell ref="D50:J50"/>
    <mergeCell ref="D38:J38"/>
    <mergeCell ref="D47:J47"/>
    <mergeCell ref="F17:F18"/>
    <mergeCell ref="D25:I25"/>
    <mergeCell ref="E17:E18"/>
    <mergeCell ref="G17:G18"/>
    <mergeCell ref="B103:E103"/>
    <mergeCell ref="B104:B110"/>
    <mergeCell ref="B112:E112"/>
    <mergeCell ref="D59:J59"/>
    <mergeCell ref="D60:J60"/>
    <mergeCell ref="D61:J61"/>
    <mergeCell ref="D70:J70"/>
    <mergeCell ref="D71:J71"/>
    <mergeCell ref="D72:J72"/>
    <mergeCell ref="I73:I74"/>
    <mergeCell ref="D73:D74"/>
    <mergeCell ref="E73:E74"/>
    <mergeCell ref="B16:B97"/>
    <mergeCell ref="D27:J27"/>
    <mergeCell ref="D36:J36"/>
    <mergeCell ref="D37:J37"/>
    <mergeCell ref="A1:P1"/>
    <mergeCell ref="A2:P2"/>
    <mergeCell ref="A3:P3"/>
    <mergeCell ref="A4:D4"/>
    <mergeCell ref="A5:P5"/>
  </mergeCells>
  <conditionalFormatting sqref="F11">
    <cfRule type="notContainsBlanks" dxfId="98" priority="4">
      <formula>LEN(TRIM(F11))&gt;0</formula>
    </cfRule>
  </conditionalFormatting>
  <conditionalFormatting sqref="F12:S12">
    <cfRule type="expression" dxfId="97" priority="2">
      <formula>E12="NO SE REPORTA"</formula>
    </cfRule>
    <cfRule type="expression" dxfId="96" priority="3">
      <formula>E11="NO APLICA"</formula>
    </cfRule>
  </conditionalFormatting>
  <conditionalFormatting sqref="E13:R13">
    <cfRule type="expression" dxfId="95" priority="1">
      <formula>E12="SI SE REPORTA"</formula>
    </cfRule>
  </conditionalFormatting>
  <dataValidations xWindow="756" yWindow="549" count="6">
    <dataValidation type="whole" operator="greaterThanOrEqual" allowBlank="1" showErrorMessage="1" errorTitle="ERROR" error="Escriba un número igual o mayor que 0" promptTitle="ERROR" prompt="Escriba un número igual o mayor que 0" sqref="E29:H34 E23:F23 E52:H57 E19:F19">
      <formula1>0</formula1>
    </dataValidation>
    <dataValidation type="whole" operator="greaterThanOrEqual" allowBlank="1" showInputMessage="1" showErrorMessage="1" errorTitle="ERROR" error="Valor en HECTAREAS (sin decimales)_x000a_" sqref="E63:H68 E40:H45 E20:F22 G75:H88">
      <formula1>0</formula1>
    </dataValidation>
    <dataValidation allowBlank="1" showInputMessage="1" showErrorMessage="1" promptTitle="ESTADO" prompt="en preparación_x000a_en aprestamiento_x000a_en declaración_x000a_Declarado" sqref="I75:I88"/>
    <dataValidation allowBlank="1" showInputMessage="1" showErrorMessage="1" sqref="I40 E46:H46 I52 E69:H69 I63 E58:H58 I29 E24:F24"/>
    <dataValidation type="list" allowBlank="1" showInputMessage="1" showErrorMessage="1" sqref="E12">
      <formula1>REPORTE</formula1>
    </dataValidation>
    <dataValidation type="list" allowBlank="1" showInputMessage="1" showErrorMessage="1" sqref="E11">
      <formula1>SI</formula1>
    </dataValidation>
  </dataValidations>
  <hyperlinks>
    <hyperlink ref="B10" location="'ANEXO 3'!A1" display="VOLVER AL INDICE"/>
  </hyperlinks>
  <pageMargins left="0.25" right="0.25" top="0.75" bottom="0.75" header="0.3" footer="0.3"/>
  <pageSetup paperSize="178" orientation="landscape"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showGridLines="0" zoomScale="98" zoomScaleNormal="98" workbookViewId="0">
      <selection activeCell="A3" sqref="A3:P3"/>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396</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row>
    <row r="7" spans="1:21" ht="15.75" thickBot="1">
      <c r="A7" s="239"/>
      <c r="B7" s="245"/>
      <c r="C7" s="246"/>
      <c r="D7" s="242"/>
      <c r="E7" s="247"/>
      <c r="F7" s="242" t="s">
        <v>129</v>
      </c>
      <c r="G7" s="242"/>
      <c r="H7" s="242"/>
      <c r="I7" s="242"/>
      <c r="J7" s="242"/>
      <c r="K7" s="242"/>
    </row>
    <row r="8" spans="1:21" ht="15.75" thickBot="1">
      <c r="A8" s="239"/>
      <c r="B8" s="255" t="s">
        <v>1201</v>
      </c>
      <c r="C8" s="256">
        <v>2020</v>
      </c>
      <c r="D8" s="251" t="str">
        <f>IF(E10="NO APLICA","NO APLICA",IF(E11="NO SE REPORTA","SIN INFORMACION",+F20))</f>
        <v>N.A.</v>
      </c>
      <c r="E8" s="258"/>
      <c r="F8" s="242" t="s">
        <v>130</v>
      </c>
      <c r="G8" s="242"/>
      <c r="H8" s="242"/>
      <c r="I8" s="242"/>
      <c r="J8" s="242"/>
      <c r="K8" s="242"/>
    </row>
    <row r="9" spans="1:21">
      <c r="A9" s="239"/>
      <c r="B9" s="486" t="s">
        <v>1202</v>
      </c>
      <c r="C9" s="259"/>
      <c r="D9" s="242"/>
      <c r="E9" s="242"/>
      <c r="F9" s="242"/>
      <c r="G9" s="242"/>
      <c r="H9" s="242"/>
      <c r="I9" s="242"/>
      <c r="J9" s="242"/>
      <c r="K9" s="242"/>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59"/>
      <c r="D14" s="242"/>
      <c r="E14" s="242"/>
      <c r="F14" s="242"/>
      <c r="G14" s="242"/>
      <c r="H14" s="242"/>
      <c r="I14" s="242"/>
      <c r="J14" s="242"/>
      <c r="K14" s="242"/>
    </row>
    <row r="15" spans="1:21" ht="15.75" thickTop="1">
      <c r="A15" s="239"/>
      <c r="B15" s="1649" t="s">
        <v>2</v>
      </c>
      <c r="C15" s="262"/>
      <c r="D15" s="1543" t="s">
        <v>336</v>
      </c>
      <c r="E15" s="1544"/>
      <c r="F15" s="1544"/>
      <c r="G15" s="1544"/>
      <c r="H15" s="1544"/>
      <c r="I15" s="1544"/>
      <c r="J15" s="1545"/>
      <c r="K15" s="242"/>
    </row>
    <row r="16" spans="1:21" ht="15.75" thickBot="1">
      <c r="A16" s="239"/>
      <c r="B16" s="1553"/>
      <c r="C16" s="270"/>
      <c r="D16" s="1537" t="s">
        <v>411</v>
      </c>
      <c r="E16" s="1538"/>
      <c r="F16" s="1538"/>
      <c r="G16" s="1538"/>
      <c r="H16" s="1538"/>
      <c r="I16" s="1538"/>
      <c r="J16" s="1539"/>
      <c r="K16" s="242"/>
    </row>
    <row r="17" spans="1:11" ht="24.75" thickBot="1">
      <c r="A17" s="239"/>
      <c r="B17" s="1553"/>
      <c r="C17" s="266"/>
      <c r="D17" s="274" t="s">
        <v>412</v>
      </c>
      <c r="E17" s="281" t="s">
        <v>413</v>
      </c>
      <c r="F17" s="274" t="s">
        <v>20</v>
      </c>
      <c r="G17" s="274" t="s">
        <v>21</v>
      </c>
      <c r="H17" s="274" t="s">
        <v>22</v>
      </c>
      <c r="I17" s="274" t="s">
        <v>23</v>
      </c>
      <c r="J17" s="274" t="s">
        <v>151</v>
      </c>
      <c r="K17" s="242"/>
    </row>
    <row r="18" spans="1:11" ht="36.75" thickBot="1">
      <c r="A18" s="239"/>
      <c r="B18" s="1553"/>
      <c r="C18" s="266"/>
      <c r="D18" s="272" t="s">
        <v>414</v>
      </c>
      <c r="E18" s="525"/>
      <c r="F18" s="212"/>
      <c r="G18" s="212"/>
      <c r="H18" s="212"/>
      <c r="I18" s="212"/>
      <c r="J18" s="277">
        <f>SUM(F18:I18)</f>
        <v>0</v>
      </c>
      <c r="K18" s="18"/>
    </row>
    <row r="19" spans="1:11" ht="36.75" thickBot="1">
      <c r="A19" s="239"/>
      <c r="B19" s="1553"/>
      <c r="C19" s="266"/>
      <c r="D19" s="272" t="s">
        <v>415</v>
      </c>
      <c r="E19" s="212"/>
      <c r="F19" s="212"/>
      <c r="G19" s="212"/>
      <c r="H19" s="212"/>
      <c r="I19" s="212"/>
      <c r="J19" s="277">
        <f>SUM(F19:I19)</f>
        <v>0</v>
      </c>
      <c r="K19" s="18"/>
    </row>
    <row r="20" spans="1:11" ht="36.75" thickBot="1">
      <c r="A20" s="239"/>
      <c r="B20" s="1553"/>
      <c r="C20" s="339"/>
      <c r="D20" s="272" t="s">
        <v>396</v>
      </c>
      <c r="E20" s="193" t="str">
        <f t="shared" ref="E20:J20" si="0">IFERROR(E19/E18,"N.A.")</f>
        <v>N.A.</v>
      </c>
      <c r="F20" s="193" t="str">
        <f t="shared" si="0"/>
        <v>N.A.</v>
      </c>
      <c r="G20" s="193" t="str">
        <f t="shared" si="0"/>
        <v>N.A.</v>
      </c>
      <c r="H20" s="193" t="str">
        <f t="shared" si="0"/>
        <v>N.A.</v>
      </c>
      <c r="I20" s="193" t="str">
        <f t="shared" si="0"/>
        <v>N.A.</v>
      </c>
      <c r="J20" s="193" t="str">
        <f t="shared" si="0"/>
        <v>N.A.</v>
      </c>
      <c r="K20" s="18"/>
    </row>
    <row r="21" spans="1:11" ht="11.1" customHeight="1" thickBot="1">
      <c r="A21" s="239"/>
      <c r="B21" s="331"/>
      <c r="C21" s="262"/>
      <c r="D21" s="1537" t="s">
        <v>1205</v>
      </c>
      <c r="E21" s="1538"/>
      <c r="F21" s="1538"/>
      <c r="G21" s="1538"/>
      <c r="H21" s="1538"/>
      <c r="I21" s="1538"/>
      <c r="J21" s="1539"/>
      <c r="K21" s="242"/>
    </row>
    <row r="22" spans="1:11" ht="36.75" thickBot="1">
      <c r="A22" s="239"/>
      <c r="B22" s="331"/>
      <c r="C22" s="270"/>
      <c r="D22" s="293" t="s">
        <v>1206</v>
      </c>
      <c r="E22" s="261" t="s">
        <v>1207</v>
      </c>
      <c r="F22" s="265" t="s">
        <v>387</v>
      </c>
      <c r="G22" s="395"/>
      <c r="H22" s="396"/>
      <c r="I22" s="396"/>
      <c r="J22" s="397"/>
      <c r="K22" s="242"/>
    </row>
    <row r="23" spans="1:11" s="196" customFormat="1" ht="15.75" thickBot="1">
      <c r="B23" s="230"/>
      <c r="C23" s="233"/>
      <c r="D23" s="388"/>
      <c r="E23" s="330"/>
      <c r="F23" s="330"/>
      <c r="G23" s="389"/>
      <c r="H23" s="390"/>
      <c r="I23" s="390"/>
      <c r="J23" s="391"/>
      <c r="K23" s="18"/>
    </row>
    <row r="24" spans="1:11" s="196" customFormat="1" ht="15.75" thickBot="1">
      <c r="B24" s="230"/>
      <c r="C24" s="233"/>
      <c r="D24" s="388"/>
      <c r="E24" s="330"/>
      <c r="F24" s="330"/>
      <c r="G24" s="389"/>
      <c r="H24" s="390"/>
      <c r="I24" s="390"/>
      <c r="J24" s="391"/>
      <c r="K24" s="18"/>
    </row>
    <row r="25" spans="1:11" s="196" customFormat="1" ht="15.75" thickBot="1">
      <c r="B25" s="230"/>
      <c r="C25" s="233"/>
      <c r="D25" s="388"/>
      <c r="E25" s="330"/>
      <c r="F25" s="330"/>
      <c r="G25" s="389"/>
      <c r="H25" s="390"/>
      <c r="I25" s="390"/>
      <c r="J25" s="391"/>
      <c r="K25" s="18"/>
    </row>
    <row r="26" spans="1:11" s="196" customFormat="1" ht="15.75" thickBot="1">
      <c r="B26" s="230"/>
      <c r="C26" s="233"/>
      <c r="D26" s="388"/>
      <c r="E26" s="330"/>
      <c r="F26" s="330"/>
      <c r="G26" s="389"/>
      <c r="H26" s="390"/>
      <c r="I26" s="390"/>
      <c r="J26" s="391"/>
      <c r="K26" s="18"/>
    </row>
    <row r="27" spans="1:11" s="196" customFormat="1" ht="15.75" thickBot="1">
      <c r="B27" s="230"/>
      <c r="C27" s="233"/>
      <c r="D27" s="388"/>
      <c r="E27" s="330"/>
      <c r="F27" s="330"/>
      <c r="G27" s="389"/>
      <c r="H27" s="390"/>
      <c r="I27" s="390"/>
      <c r="J27" s="391"/>
      <c r="K27" s="18"/>
    </row>
    <row r="28" spans="1:11" s="196" customFormat="1" ht="15.75" thickBot="1">
      <c r="B28" s="230"/>
      <c r="C28" s="233"/>
      <c r="D28" s="388"/>
      <c r="E28" s="330"/>
      <c r="F28" s="330"/>
      <c r="G28" s="389"/>
      <c r="H28" s="390"/>
      <c r="I28" s="390"/>
      <c r="J28" s="391"/>
      <c r="K28" s="18"/>
    </row>
    <row r="29" spans="1:11" s="196" customFormat="1" ht="15.75" thickBot="1">
      <c r="B29" s="230"/>
      <c r="C29" s="233"/>
      <c r="D29" s="388"/>
      <c r="E29" s="330"/>
      <c r="F29" s="330"/>
      <c r="G29" s="389"/>
      <c r="H29" s="390"/>
      <c r="I29" s="390"/>
      <c r="J29" s="391"/>
      <c r="K29" s="18"/>
    </row>
    <row r="30" spans="1:11" s="196" customFormat="1" ht="15.75" thickBot="1">
      <c r="B30" s="230"/>
      <c r="C30" s="233"/>
      <c r="D30" s="388"/>
      <c r="E30" s="330"/>
      <c r="F30" s="330"/>
      <c r="G30" s="389"/>
      <c r="H30" s="390"/>
      <c r="I30" s="390"/>
      <c r="J30" s="391"/>
      <c r="K30" s="18"/>
    </row>
    <row r="31" spans="1:11" s="196" customFormat="1" ht="15.75" thickBot="1">
      <c r="B31" s="230"/>
      <c r="C31" s="233"/>
      <c r="D31" s="388"/>
      <c r="E31" s="330"/>
      <c r="F31" s="330"/>
      <c r="G31" s="389"/>
      <c r="H31" s="390"/>
      <c r="I31" s="390"/>
      <c r="J31" s="391"/>
      <c r="K31" s="18"/>
    </row>
    <row r="32" spans="1:11" s="196" customFormat="1" ht="15.75" thickBot="1">
      <c r="B32" s="230"/>
      <c r="C32" s="233"/>
      <c r="D32" s="388"/>
      <c r="E32" s="330"/>
      <c r="F32" s="330"/>
      <c r="G32" s="389"/>
      <c r="H32" s="390"/>
      <c r="I32" s="390"/>
      <c r="J32" s="391"/>
      <c r="K32" s="18"/>
    </row>
    <row r="33" spans="1:11" s="196" customFormat="1" ht="15.75" thickBot="1">
      <c r="B33" s="230"/>
      <c r="C33" s="233"/>
      <c r="D33" s="30"/>
      <c r="E33" s="30"/>
      <c r="F33" s="30"/>
      <c r="G33" s="389"/>
      <c r="H33" s="390"/>
      <c r="I33" s="390"/>
      <c r="J33" s="391"/>
    </row>
    <row r="34" spans="1:11" s="196" customFormat="1" ht="15.75" thickBot="1">
      <c r="B34" s="230"/>
      <c r="C34" s="233"/>
      <c r="D34" s="30"/>
      <c r="E34" s="30"/>
      <c r="F34" s="30"/>
      <c r="G34" s="389"/>
      <c r="H34" s="390"/>
      <c r="I34" s="390"/>
      <c r="J34" s="391"/>
    </row>
    <row r="35" spans="1:11" s="196" customFormat="1" ht="15.75" thickBot="1">
      <c r="B35" s="231"/>
      <c r="C35" s="234"/>
      <c r="D35" s="30"/>
      <c r="E35" s="30"/>
      <c r="F35" s="30"/>
      <c r="G35" s="392"/>
      <c r="H35" s="393"/>
      <c r="I35" s="393"/>
      <c r="J35" s="394"/>
    </row>
    <row r="36" spans="1:11" ht="15.75" thickBot="1">
      <c r="A36" s="239"/>
      <c r="B36" s="279" t="s">
        <v>34</v>
      </c>
      <c r="C36" s="280"/>
      <c r="D36" s="1555" t="s">
        <v>416</v>
      </c>
      <c r="E36" s="1556"/>
      <c r="F36" s="1556"/>
      <c r="G36" s="1556"/>
      <c r="H36" s="1556"/>
      <c r="I36" s="1556"/>
      <c r="J36" s="1557"/>
      <c r="K36" s="239"/>
    </row>
    <row r="37" spans="1:11" ht="24.75" thickBot="1">
      <c r="A37" s="239"/>
      <c r="B37" s="279" t="s">
        <v>36</v>
      </c>
      <c r="C37" s="280"/>
      <c r="D37" s="1555" t="s">
        <v>346</v>
      </c>
      <c r="E37" s="1556"/>
      <c r="F37" s="1556"/>
      <c r="G37" s="1556"/>
      <c r="H37" s="1556"/>
      <c r="I37" s="1556"/>
      <c r="J37" s="1557"/>
      <c r="K37" s="239"/>
    </row>
    <row r="38" spans="1:11" ht="15.75" thickBot="1">
      <c r="A38" s="239"/>
      <c r="B38" s="371"/>
      <c r="C38" s="398"/>
      <c r="D38" s="371"/>
      <c r="E38" s="371"/>
      <c r="F38" s="371"/>
      <c r="G38" s="371"/>
      <c r="H38" s="371"/>
      <c r="I38" s="371"/>
      <c r="J38" s="371"/>
      <c r="K38" s="242"/>
    </row>
    <row r="39" spans="1:11" ht="24" customHeight="1" thickBot="1">
      <c r="A39" s="239"/>
      <c r="B39" s="1561" t="s">
        <v>38</v>
      </c>
      <c r="C39" s="1562"/>
      <c r="D39" s="1562"/>
      <c r="E39" s="1563"/>
      <c r="F39" s="242"/>
      <c r="G39" s="242"/>
      <c r="H39" s="242"/>
      <c r="I39" s="242"/>
      <c r="J39" s="242"/>
      <c r="K39" s="242"/>
    </row>
    <row r="40" spans="1:11" ht="15.75" thickBot="1">
      <c r="A40" s="239"/>
      <c r="B40" s="1552">
        <v>1</v>
      </c>
      <c r="C40" s="266"/>
      <c r="D40" s="283" t="s">
        <v>39</v>
      </c>
      <c r="E40" s="30"/>
      <c r="F40" s="242"/>
      <c r="G40" s="242"/>
      <c r="H40" s="242"/>
      <c r="I40" s="242"/>
      <c r="J40" s="242"/>
      <c r="K40" s="242"/>
    </row>
    <row r="41" spans="1:11" ht="15.75" thickBot="1">
      <c r="A41" s="239"/>
      <c r="B41" s="1553"/>
      <c r="C41" s="266"/>
      <c r="D41" s="272" t="s">
        <v>40</v>
      </c>
      <c r="E41" s="30"/>
      <c r="F41" s="242"/>
      <c r="G41" s="242"/>
      <c r="H41" s="242"/>
      <c r="I41" s="242"/>
      <c r="J41" s="242"/>
      <c r="K41" s="242"/>
    </row>
    <row r="42" spans="1:11" ht="15.75" thickBot="1">
      <c r="A42" s="239"/>
      <c r="B42" s="1553"/>
      <c r="C42" s="266"/>
      <c r="D42" s="272" t="s">
        <v>41</v>
      </c>
      <c r="E42" s="30"/>
      <c r="F42" s="242"/>
      <c r="G42" s="242"/>
      <c r="H42" s="242"/>
      <c r="I42" s="242"/>
      <c r="J42" s="242"/>
      <c r="K42" s="242"/>
    </row>
    <row r="43" spans="1:11" ht="15.75" thickBot="1">
      <c r="A43" s="239"/>
      <c r="B43" s="1553"/>
      <c r="C43" s="266"/>
      <c r="D43" s="272" t="s">
        <v>42</v>
      </c>
      <c r="E43" s="30"/>
      <c r="F43" s="242"/>
      <c r="G43" s="242"/>
      <c r="H43" s="242"/>
      <c r="I43" s="242"/>
      <c r="J43" s="242"/>
      <c r="K43" s="242"/>
    </row>
    <row r="44" spans="1:11" ht="15.75" thickBot="1">
      <c r="A44" s="239"/>
      <c r="B44" s="1553"/>
      <c r="C44" s="266"/>
      <c r="D44" s="272" t="s">
        <v>43</v>
      </c>
      <c r="E44" s="30"/>
      <c r="F44" s="242"/>
      <c r="G44" s="242"/>
      <c r="H44" s="242"/>
      <c r="I44" s="242"/>
      <c r="J44" s="242"/>
      <c r="K44" s="242"/>
    </row>
    <row r="45" spans="1:11" ht="15.75" thickBot="1">
      <c r="A45" s="239"/>
      <c r="B45" s="1553"/>
      <c r="C45" s="266"/>
      <c r="D45" s="272" t="s">
        <v>44</v>
      </c>
      <c r="E45" s="30"/>
      <c r="F45" s="242"/>
      <c r="G45" s="242"/>
      <c r="H45" s="242"/>
      <c r="I45" s="242"/>
      <c r="J45" s="242"/>
      <c r="K45" s="242"/>
    </row>
    <row r="46" spans="1:11" ht="15.75" thickBot="1">
      <c r="A46" s="239"/>
      <c r="B46" s="1554"/>
      <c r="C46" s="339"/>
      <c r="D46" s="272" t="s">
        <v>45</v>
      </c>
      <c r="E46" s="30"/>
      <c r="F46" s="242"/>
      <c r="G46" s="242"/>
      <c r="H46" s="242"/>
      <c r="I46" s="242"/>
      <c r="J46" s="242"/>
      <c r="K46" s="242"/>
    </row>
    <row r="47" spans="1:11" ht="15.75" thickBot="1">
      <c r="A47" s="239"/>
      <c r="B47" s="243"/>
      <c r="C47" s="244"/>
      <c r="D47" s="242"/>
      <c r="E47" s="242"/>
      <c r="F47" s="242"/>
      <c r="G47" s="242"/>
      <c r="H47" s="242"/>
      <c r="I47" s="242"/>
      <c r="J47" s="242"/>
      <c r="K47" s="242"/>
    </row>
    <row r="48" spans="1:11" ht="15.75" thickBot="1">
      <c r="A48" s="239"/>
      <c r="B48" s="1561" t="s">
        <v>46</v>
      </c>
      <c r="C48" s="1562"/>
      <c r="D48" s="1562"/>
      <c r="E48" s="1563"/>
      <c r="F48" s="242"/>
      <c r="G48" s="242"/>
      <c r="H48" s="242"/>
      <c r="I48" s="242"/>
      <c r="J48" s="242"/>
      <c r="K48" s="242"/>
    </row>
    <row r="49" spans="1:11" ht="15.75" thickBot="1">
      <c r="A49" s="239"/>
      <c r="B49" s="1552">
        <v>1</v>
      </c>
      <c r="C49" s="266"/>
      <c r="D49" s="283" t="s">
        <v>39</v>
      </c>
      <c r="E49" s="232" t="s">
        <v>47</v>
      </c>
      <c r="F49" s="242"/>
      <c r="G49" s="242"/>
      <c r="H49" s="242"/>
      <c r="I49" s="242"/>
      <c r="J49" s="242"/>
      <c r="K49" s="242"/>
    </row>
    <row r="50" spans="1:11" ht="15.75" thickBot="1">
      <c r="A50" s="239"/>
      <c r="B50" s="1553"/>
      <c r="C50" s="266"/>
      <c r="D50" s="272" t="s">
        <v>40</v>
      </c>
      <c r="E50" s="232" t="s">
        <v>48</v>
      </c>
      <c r="F50" s="242"/>
      <c r="G50" s="242"/>
      <c r="H50" s="242"/>
      <c r="I50" s="242"/>
      <c r="J50" s="242"/>
      <c r="K50" s="242"/>
    </row>
    <row r="51" spans="1:11" ht="15.75" thickBot="1">
      <c r="A51" s="239"/>
      <c r="B51" s="1553"/>
      <c r="C51" s="266"/>
      <c r="D51" s="272" t="s">
        <v>41</v>
      </c>
      <c r="E51" s="309"/>
      <c r="F51" s="242"/>
      <c r="G51" s="242"/>
      <c r="H51" s="242"/>
      <c r="I51" s="242"/>
      <c r="J51" s="242"/>
      <c r="K51" s="242"/>
    </row>
    <row r="52" spans="1:11" ht="15.75" thickBot="1">
      <c r="A52" s="239"/>
      <c r="B52" s="1553"/>
      <c r="C52" s="266"/>
      <c r="D52" s="272" t="s">
        <v>42</v>
      </c>
      <c r="E52" s="309"/>
      <c r="F52" s="242"/>
      <c r="G52" s="242"/>
      <c r="H52" s="242"/>
      <c r="I52" s="242"/>
      <c r="J52" s="242"/>
      <c r="K52" s="242"/>
    </row>
    <row r="53" spans="1:11" ht="15.75" thickBot="1">
      <c r="A53" s="239"/>
      <c r="B53" s="1553"/>
      <c r="C53" s="266"/>
      <c r="D53" s="272" t="s">
        <v>43</v>
      </c>
      <c r="E53" s="309"/>
      <c r="F53" s="242"/>
      <c r="G53" s="242"/>
      <c r="H53" s="242"/>
      <c r="I53" s="242"/>
      <c r="J53" s="242"/>
      <c r="K53" s="242"/>
    </row>
    <row r="54" spans="1:11" ht="15.75" thickBot="1">
      <c r="A54" s="239"/>
      <c r="B54" s="1553"/>
      <c r="C54" s="266"/>
      <c r="D54" s="272" t="s">
        <v>44</v>
      </c>
      <c r="E54" s="309"/>
      <c r="F54" s="242"/>
      <c r="G54" s="242"/>
      <c r="H54" s="242"/>
      <c r="I54" s="242"/>
      <c r="J54" s="242"/>
      <c r="K54" s="242"/>
    </row>
    <row r="55" spans="1:11" ht="15.75" thickBot="1">
      <c r="A55" s="239"/>
      <c r="B55" s="1554"/>
      <c r="C55" s="339"/>
      <c r="D55" s="272" t="s">
        <v>45</v>
      </c>
      <c r="E55" s="309"/>
      <c r="F55" s="242"/>
      <c r="G55" s="242"/>
      <c r="H55" s="242"/>
      <c r="I55" s="242"/>
      <c r="J55" s="242"/>
      <c r="K55" s="242"/>
    </row>
    <row r="56" spans="1:11" ht="15.75" thickBot="1">
      <c r="A56" s="239"/>
      <c r="B56" s="243"/>
      <c r="C56" s="244"/>
      <c r="D56" s="242"/>
      <c r="E56" s="242"/>
      <c r="F56" s="242"/>
      <c r="G56" s="242"/>
      <c r="H56" s="242"/>
      <c r="I56" s="242"/>
      <c r="J56" s="242"/>
      <c r="K56" s="242"/>
    </row>
    <row r="57" spans="1:11" ht="15" customHeight="1" thickBot="1">
      <c r="A57" s="239"/>
      <c r="B57" s="282" t="s">
        <v>49</v>
      </c>
      <c r="C57" s="314"/>
      <c r="D57" s="314"/>
      <c r="E57" s="315"/>
      <c r="F57" s="239"/>
      <c r="G57" s="242"/>
      <c r="H57" s="242"/>
      <c r="I57" s="242"/>
      <c r="J57" s="242"/>
      <c r="K57" s="242"/>
    </row>
    <row r="58" spans="1:11" ht="24.75" thickBot="1">
      <c r="A58" s="239"/>
      <c r="B58" s="279" t="s">
        <v>50</v>
      </c>
      <c r="C58" s="272" t="s">
        <v>51</v>
      </c>
      <c r="D58" s="272" t="s">
        <v>52</v>
      </c>
      <c r="E58" s="272" t="s">
        <v>53</v>
      </c>
      <c r="F58" s="242"/>
      <c r="G58" s="242"/>
      <c r="H58" s="242"/>
      <c r="I58" s="242"/>
      <c r="J58" s="242"/>
      <c r="K58" s="239"/>
    </row>
    <row r="59" spans="1:11" ht="72.75" thickBot="1">
      <c r="A59" s="239"/>
      <c r="B59" s="289">
        <v>42401</v>
      </c>
      <c r="C59" s="272">
        <v>1</v>
      </c>
      <c r="D59" s="290" t="s">
        <v>417</v>
      </c>
      <c r="E59" s="272"/>
      <c r="F59" s="242"/>
      <c r="G59" s="242"/>
      <c r="H59" s="242"/>
      <c r="I59" s="242"/>
      <c r="J59" s="242"/>
      <c r="K59" s="239"/>
    </row>
    <row r="60" spans="1:11" ht="15.75" thickBot="1">
      <c r="A60" s="239"/>
      <c r="B60" s="243"/>
      <c r="C60" s="244"/>
      <c r="D60" s="242"/>
      <c r="E60" s="242"/>
      <c r="F60" s="242"/>
      <c r="G60" s="242"/>
      <c r="H60" s="242"/>
      <c r="I60" s="242"/>
      <c r="J60" s="242"/>
      <c r="K60" s="242"/>
    </row>
    <row r="61" spans="1:11" ht="15.75" thickBot="1">
      <c r="A61" s="239"/>
      <c r="B61" s="329" t="s">
        <v>418</v>
      </c>
      <c r="C61" s="292"/>
      <c r="D61" s="242"/>
      <c r="E61" s="242"/>
      <c r="F61" s="242"/>
      <c r="G61" s="242"/>
      <c r="H61" s="242"/>
      <c r="I61" s="242"/>
      <c r="J61" s="242"/>
      <c r="K61" s="242"/>
    </row>
    <row r="62" spans="1:11">
      <c r="A62" s="239"/>
      <c r="B62" s="1591"/>
      <c r="C62" s="1592"/>
      <c r="D62" s="1592"/>
      <c r="E62" s="242"/>
      <c r="F62" s="242"/>
      <c r="G62" s="242"/>
      <c r="H62" s="242"/>
      <c r="I62" s="242"/>
      <c r="J62" s="242"/>
      <c r="K62" s="242"/>
    </row>
    <row r="63" spans="1:11">
      <c r="A63" s="239"/>
      <c r="B63" s="1591"/>
      <c r="C63" s="1592"/>
      <c r="D63" s="1592"/>
      <c r="E63" s="242"/>
      <c r="F63" s="242"/>
      <c r="G63" s="242"/>
      <c r="H63" s="242"/>
      <c r="I63" s="242"/>
      <c r="J63" s="242"/>
      <c r="K63" s="242"/>
    </row>
    <row r="64" spans="1:11" ht="15.75" thickBot="1">
      <c r="A64" s="239"/>
      <c r="B64" s="242"/>
      <c r="C64" s="259"/>
      <c r="D64" s="242"/>
      <c r="E64" s="242"/>
      <c r="F64" s="242"/>
      <c r="G64" s="242"/>
      <c r="H64" s="242"/>
      <c r="I64" s="242"/>
      <c r="J64" s="242"/>
      <c r="K64" s="242"/>
    </row>
    <row r="65" spans="1:11" ht="15.75" thickBot="1">
      <c r="A65" s="239"/>
      <c r="B65" s="1561" t="s">
        <v>56</v>
      </c>
      <c r="C65" s="1562"/>
      <c r="D65" s="1563"/>
      <c r="E65" s="242"/>
      <c r="F65" s="242"/>
      <c r="G65" s="242"/>
      <c r="H65" s="242"/>
      <c r="I65" s="242"/>
      <c r="J65" s="242"/>
      <c r="K65" s="242"/>
    </row>
    <row r="66" spans="1:11" ht="60.75" thickBot="1">
      <c r="A66" s="239"/>
      <c r="B66" s="279" t="s">
        <v>57</v>
      </c>
      <c r="C66" s="339"/>
      <c r="D66" s="272" t="s">
        <v>397</v>
      </c>
      <c r="E66" s="242"/>
      <c r="F66" s="242"/>
      <c r="G66" s="242"/>
      <c r="H66" s="242"/>
      <c r="I66" s="242"/>
      <c r="J66" s="242"/>
      <c r="K66" s="242"/>
    </row>
    <row r="67" spans="1:11">
      <c r="A67" s="239"/>
      <c r="B67" s="1552" t="s">
        <v>59</v>
      </c>
      <c r="C67" s="266"/>
      <c r="D67" s="306" t="s">
        <v>60</v>
      </c>
      <c r="E67" s="242"/>
      <c r="F67" s="242"/>
      <c r="G67" s="242"/>
      <c r="H67" s="242"/>
      <c r="I67" s="242"/>
      <c r="J67" s="242"/>
      <c r="K67" s="242"/>
    </row>
    <row r="68" spans="1:11" ht="120">
      <c r="A68" s="239"/>
      <c r="B68" s="1553"/>
      <c r="C68" s="266"/>
      <c r="D68" s="307" t="s">
        <v>398</v>
      </c>
      <c r="E68" s="242"/>
      <c r="F68" s="242"/>
      <c r="G68" s="242"/>
      <c r="H68" s="242"/>
      <c r="I68" s="242"/>
      <c r="J68" s="242"/>
      <c r="K68" s="242"/>
    </row>
    <row r="69" spans="1:11">
      <c r="A69" s="239"/>
      <c r="B69" s="1553"/>
      <c r="C69" s="266"/>
      <c r="D69" s="306" t="s">
        <v>63</v>
      </c>
      <c r="E69" s="242"/>
      <c r="F69" s="242"/>
      <c r="G69" s="242"/>
      <c r="H69" s="242"/>
      <c r="I69" s="242"/>
      <c r="J69" s="242"/>
      <c r="K69" s="242"/>
    </row>
    <row r="70" spans="1:11">
      <c r="A70" s="239"/>
      <c r="B70" s="1553"/>
      <c r="C70" s="266"/>
      <c r="D70" s="307" t="s">
        <v>318</v>
      </c>
      <c r="E70" s="242"/>
      <c r="F70" s="242"/>
      <c r="G70" s="242"/>
      <c r="H70" s="242"/>
      <c r="I70" s="242"/>
      <c r="J70" s="242"/>
      <c r="K70" s="242"/>
    </row>
    <row r="71" spans="1:11">
      <c r="A71" s="239"/>
      <c r="B71" s="1553"/>
      <c r="C71" s="266"/>
      <c r="D71" s="307" t="s">
        <v>399</v>
      </c>
      <c r="E71" s="242"/>
      <c r="F71" s="242"/>
      <c r="G71" s="242"/>
      <c r="H71" s="242"/>
      <c r="I71" s="242"/>
      <c r="J71" s="242"/>
      <c r="K71" s="242"/>
    </row>
    <row r="72" spans="1:11">
      <c r="A72" s="239"/>
      <c r="B72" s="1553"/>
      <c r="C72" s="266"/>
      <c r="D72" s="307" t="s">
        <v>165</v>
      </c>
      <c r="E72" s="242"/>
      <c r="F72" s="242"/>
      <c r="G72" s="242"/>
      <c r="H72" s="242"/>
      <c r="I72" s="242"/>
      <c r="J72" s="242"/>
      <c r="K72" s="242"/>
    </row>
    <row r="73" spans="1:11">
      <c r="A73" s="239"/>
      <c r="B73" s="1553"/>
      <c r="C73" s="266"/>
      <c r="D73" s="307" t="s">
        <v>400</v>
      </c>
      <c r="E73" s="242"/>
      <c r="F73" s="242"/>
      <c r="G73" s="242"/>
      <c r="H73" s="242"/>
      <c r="I73" s="242"/>
      <c r="J73" s="242"/>
      <c r="K73" s="242"/>
    </row>
    <row r="74" spans="1:11">
      <c r="A74" s="239"/>
      <c r="B74" s="1553"/>
      <c r="C74" s="266"/>
      <c r="D74" s="307" t="s">
        <v>401</v>
      </c>
      <c r="E74" s="242"/>
      <c r="F74" s="242"/>
      <c r="G74" s="242"/>
      <c r="H74" s="242"/>
      <c r="I74" s="242"/>
      <c r="J74" s="242"/>
      <c r="K74" s="242"/>
    </row>
    <row r="75" spans="1:11">
      <c r="A75" s="239"/>
      <c r="B75" s="1553"/>
      <c r="C75" s="266"/>
      <c r="D75" s="307" t="s">
        <v>402</v>
      </c>
      <c r="E75" s="242"/>
      <c r="F75" s="242"/>
      <c r="G75" s="242"/>
      <c r="H75" s="242"/>
      <c r="I75" s="242"/>
      <c r="J75" s="242"/>
      <c r="K75" s="242"/>
    </row>
    <row r="76" spans="1:11">
      <c r="A76" s="239"/>
      <c r="B76" s="1553"/>
      <c r="C76" s="266"/>
      <c r="D76" s="307" t="s">
        <v>403</v>
      </c>
      <c r="E76" s="242"/>
      <c r="F76" s="242"/>
      <c r="G76" s="242"/>
      <c r="H76" s="242"/>
      <c r="I76" s="242"/>
      <c r="J76" s="242"/>
      <c r="K76" s="242"/>
    </row>
    <row r="77" spans="1:11">
      <c r="A77" s="239"/>
      <c r="B77" s="1553"/>
      <c r="C77" s="266"/>
      <c r="D77" s="306" t="s">
        <v>288</v>
      </c>
      <c r="E77" s="242"/>
      <c r="F77" s="242"/>
      <c r="G77" s="242"/>
      <c r="H77" s="242"/>
      <c r="I77" s="242"/>
      <c r="J77" s="242"/>
      <c r="K77" s="242"/>
    </row>
    <row r="78" spans="1:11" ht="36.75" thickBot="1">
      <c r="A78" s="239"/>
      <c r="B78" s="1554"/>
      <c r="C78" s="339"/>
      <c r="D78" s="272" t="s">
        <v>353</v>
      </c>
      <c r="E78" s="242"/>
      <c r="F78" s="242"/>
      <c r="G78" s="242"/>
      <c r="H78" s="242"/>
      <c r="I78" s="242"/>
      <c r="J78" s="242"/>
      <c r="K78" s="242"/>
    </row>
    <row r="79" spans="1:11" ht="24.75" thickBot="1">
      <c r="A79" s="239"/>
      <c r="B79" s="279" t="s">
        <v>72</v>
      </c>
      <c r="C79" s="339"/>
      <c r="D79" s="272"/>
      <c r="E79" s="242"/>
      <c r="F79" s="242"/>
      <c r="G79" s="242"/>
      <c r="H79" s="242"/>
      <c r="I79" s="242"/>
      <c r="J79" s="242"/>
      <c r="K79" s="242"/>
    </row>
    <row r="80" spans="1:11" ht="144">
      <c r="A80" s="239"/>
      <c r="B80" s="1552" t="s">
        <v>73</v>
      </c>
      <c r="C80" s="266"/>
      <c r="D80" s="307" t="s">
        <v>404</v>
      </c>
      <c r="E80" s="242"/>
      <c r="F80" s="242"/>
      <c r="G80" s="242"/>
      <c r="H80" s="242"/>
      <c r="I80" s="242"/>
      <c r="J80" s="242"/>
      <c r="K80" s="242"/>
    </row>
    <row r="81" spans="1:11" ht="72">
      <c r="A81" s="239"/>
      <c r="B81" s="1553"/>
      <c r="C81" s="266"/>
      <c r="D81" s="307" t="s">
        <v>405</v>
      </c>
      <c r="E81" s="242"/>
      <c r="F81" s="242"/>
      <c r="G81" s="242"/>
      <c r="H81" s="242"/>
      <c r="I81" s="242"/>
      <c r="J81" s="242"/>
      <c r="K81" s="242"/>
    </row>
    <row r="82" spans="1:11" ht="84">
      <c r="A82" s="239"/>
      <c r="B82" s="1553"/>
      <c r="C82" s="266"/>
      <c r="D82" s="307" t="s">
        <v>406</v>
      </c>
      <c r="E82" s="242"/>
      <c r="F82" s="242"/>
      <c r="G82" s="242"/>
      <c r="H82" s="242"/>
      <c r="I82" s="242"/>
      <c r="J82" s="242"/>
      <c r="K82" s="242"/>
    </row>
    <row r="83" spans="1:11" ht="108.75" thickBot="1">
      <c r="A83" s="239"/>
      <c r="B83" s="1554"/>
      <c r="C83" s="339"/>
      <c r="D83" s="272" t="s">
        <v>407</v>
      </c>
      <c r="E83" s="242"/>
      <c r="F83" s="242"/>
      <c r="G83" s="242"/>
      <c r="H83" s="242"/>
      <c r="I83" s="242"/>
      <c r="J83" s="242"/>
      <c r="K83" s="242"/>
    </row>
    <row r="84" spans="1:11" ht="36">
      <c r="A84" s="239"/>
      <c r="B84" s="1552" t="s">
        <v>90</v>
      </c>
      <c r="C84" s="266"/>
      <c r="D84" s="306" t="s">
        <v>396</v>
      </c>
      <c r="E84" s="242"/>
      <c r="F84" s="242"/>
      <c r="G84" s="242"/>
      <c r="H84" s="242"/>
      <c r="I84" s="242"/>
      <c r="J84" s="242"/>
      <c r="K84" s="242"/>
    </row>
    <row r="85" spans="1:11">
      <c r="A85" s="239"/>
      <c r="B85" s="1553"/>
      <c r="C85" s="266"/>
      <c r="D85" s="308"/>
      <c r="E85" s="242"/>
      <c r="F85" s="242"/>
      <c r="G85" s="242"/>
      <c r="H85" s="242"/>
      <c r="I85" s="242"/>
      <c r="J85" s="242"/>
      <c r="K85" s="242"/>
    </row>
    <row r="86" spans="1:11">
      <c r="A86" s="239"/>
      <c r="B86" s="1553"/>
      <c r="C86" s="266"/>
      <c r="D86" s="307" t="s">
        <v>91</v>
      </c>
      <c r="E86" s="242"/>
      <c r="F86" s="242"/>
      <c r="G86" s="242"/>
      <c r="H86" s="242"/>
      <c r="I86" s="242"/>
      <c r="J86" s="242"/>
      <c r="K86" s="242"/>
    </row>
    <row r="87" spans="1:11" ht="61.5">
      <c r="A87" s="239"/>
      <c r="B87" s="1553"/>
      <c r="C87" s="266"/>
      <c r="D87" s="307" t="s">
        <v>408</v>
      </c>
      <c r="E87" s="242"/>
      <c r="F87" s="242"/>
      <c r="G87" s="242"/>
      <c r="H87" s="242"/>
      <c r="I87" s="242"/>
      <c r="J87" s="242"/>
      <c r="K87" s="242"/>
    </row>
    <row r="88" spans="1:11" ht="61.5">
      <c r="A88" s="239"/>
      <c r="B88" s="1553"/>
      <c r="C88" s="266"/>
      <c r="D88" s="307" t="s">
        <v>409</v>
      </c>
      <c r="E88" s="242"/>
      <c r="F88" s="242"/>
      <c r="G88" s="242"/>
      <c r="H88" s="242"/>
      <c r="I88" s="242"/>
      <c r="J88" s="242"/>
      <c r="K88" s="242"/>
    </row>
    <row r="89" spans="1:11" ht="38.25" thickBot="1">
      <c r="A89" s="239"/>
      <c r="B89" s="1554"/>
      <c r="C89" s="339"/>
      <c r="D89" s="272" t="s">
        <v>410</v>
      </c>
      <c r="E89" s="242"/>
      <c r="F89" s="242"/>
      <c r="G89" s="242"/>
      <c r="H89" s="242"/>
      <c r="I89" s="242"/>
      <c r="J89" s="242"/>
      <c r="K89" s="242"/>
    </row>
  </sheetData>
  <mergeCells count="25">
    <mergeCell ref="B10:D10"/>
    <mergeCell ref="F10:S10"/>
    <mergeCell ref="F11:S11"/>
    <mergeCell ref="E12:R12"/>
    <mergeCell ref="E13:R13"/>
    <mergeCell ref="B84:B89"/>
    <mergeCell ref="B15:B20"/>
    <mergeCell ref="D15:J15"/>
    <mergeCell ref="D16:J16"/>
    <mergeCell ref="D36:J36"/>
    <mergeCell ref="D37:J37"/>
    <mergeCell ref="B39:E39"/>
    <mergeCell ref="B40:B46"/>
    <mergeCell ref="B48:E48"/>
    <mergeCell ref="B49:B55"/>
    <mergeCell ref="B62:D63"/>
    <mergeCell ref="D21:J21"/>
    <mergeCell ref="B65:D65"/>
    <mergeCell ref="B67:B78"/>
    <mergeCell ref="B80:B83"/>
    <mergeCell ref="A1:P1"/>
    <mergeCell ref="A2:P2"/>
    <mergeCell ref="A3:P3"/>
    <mergeCell ref="A4:D4"/>
    <mergeCell ref="A5:P5"/>
  </mergeCells>
  <conditionalFormatting sqref="F10">
    <cfRule type="notContainsBlanks" dxfId="94" priority="4">
      <formula>LEN(TRIM(F10))&gt;0</formula>
    </cfRule>
  </conditionalFormatting>
  <conditionalFormatting sqref="F11:S11">
    <cfRule type="expression" dxfId="93" priority="2">
      <formula>E11="NO SE REPORTA"</formula>
    </cfRule>
    <cfRule type="expression" dxfId="92" priority="3">
      <formula>E10="NO APLICA"</formula>
    </cfRule>
  </conditionalFormatting>
  <conditionalFormatting sqref="E12:R12">
    <cfRule type="expression" dxfId="91"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I19">
      <formula1>0</formula1>
    </dataValidation>
    <dataValidation allowBlank="1" showInputMessage="1" showErrorMessage="1" promptTitle="OJO" prompt="NO TOCAR" sqref="E20:J20 J18:J19"/>
    <dataValidation type="whole" operator="greaterThanOrEqual" allowBlank="1" showInputMessage="1" showErrorMessage="1" errorTitle="ERROR" error="Valor en HECTAREAS (sin decimales)_x000a_" sqref="G38:H38">
      <formula1>0</formula1>
    </dataValidation>
    <dataValidation allowBlank="1" showInputMessage="1" showErrorMessage="1" promptTitle="ESTADO" prompt="en preparación_x000a_en aprestamiento_x000a_en declaración_x000a_Declarado" sqref="I38"/>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19"/>
  <sheetViews>
    <sheetView tabSelected="1" topLeftCell="C14" zoomScaleNormal="100" zoomScaleSheetLayoutView="75" workbookViewId="0">
      <selection activeCell="E202" sqref="E202"/>
    </sheetView>
  </sheetViews>
  <sheetFormatPr baseColWidth="10" defaultRowHeight="12.75"/>
  <cols>
    <col min="1" max="1" width="33.28515625" style="529" customWidth="1"/>
    <col min="2" max="2" width="12.42578125" style="529" customWidth="1"/>
    <col min="3" max="3" width="15.85546875" style="529" customWidth="1"/>
    <col min="4" max="4" width="13" style="529" customWidth="1"/>
    <col min="5" max="5" width="14.42578125" style="529" customWidth="1"/>
    <col min="6" max="6" width="22.28515625" style="529" customWidth="1"/>
    <col min="7" max="7" width="19.140625" style="529" customWidth="1"/>
    <col min="8" max="8" width="12.140625" style="529" customWidth="1"/>
    <col min="9" max="9" width="12" style="529" customWidth="1"/>
    <col min="10" max="10" width="11.28515625" style="529" customWidth="1"/>
    <col min="11" max="11" width="19.42578125" style="529" customWidth="1"/>
    <col min="12" max="12" width="13.5703125" style="529" customWidth="1"/>
    <col min="13" max="13" width="12.85546875" style="529" customWidth="1"/>
    <col min="14" max="14" width="11" style="529" customWidth="1"/>
    <col min="15" max="15" width="15.5703125" style="529" customWidth="1"/>
    <col min="16" max="16" width="15.140625" style="529" customWidth="1"/>
    <col min="17" max="17" width="14.28515625" style="529" customWidth="1"/>
    <col min="18" max="18" width="25" style="529" customWidth="1"/>
    <col min="19" max="16384" width="11.42578125" style="529"/>
  </cols>
  <sheetData>
    <row r="1" spans="1:21" ht="130.5" customHeight="1" thickBot="1">
      <c r="A1" s="1395"/>
      <c r="B1" s="1396"/>
      <c r="C1" s="1396"/>
      <c r="D1" s="1396"/>
      <c r="E1" s="1396"/>
      <c r="F1" s="1396"/>
      <c r="G1" s="1396"/>
      <c r="H1" s="1396"/>
      <c r="I1" s="1396"/>
      <c r="J1" s="1396"/>
      <c r="K1" s="1396"/>
      <c r="L1" s="1396"/>
      <c r="M1" s="1396"/>
      <c r="N1" s="1396"/>
      <c r="O1" s="1396"/>
      <c r="P1" s="1396"/>
      <c r="Q1" s="1396"/>
      <c r="R1" s="1396"/>
      <c r="S1" s="1396"/>
      <c r="T1" s="1396"/>
      <c r="U1" s="1397"/>
    </row>
    <row r="2" spans="1:21" s="530" customFormat="1" ht="27.75" customHeight="1">
      <c r="A2" s="1414" t="str">
        <f>+'Datos Generales'!C5</f>
        <v>Corporación Autónoma Regional de La Guajira – CORPOGUAJIRA</v>
      </c>
      <c r="B2" s="1415"/>
      <c r="C2" s="1415"/>
      <c r="D2" s="1415"/>
      <c r="E2" s="1415"/>
      <c r="F2" s="1415"/>
      <c r="G2" s="1415"/>
      <c r="H2" s="1415"/>
      <c r="I2" s="1415"/>
      <c r="J2" s="1415"/>
      <c r="K2" s="1415"/>
      <c r="L2" s="1415"/>
      <c r="M2" s="1415"/>
      <c r="N2" s="1415"/>
      <c r="O2" s="1415"/>
      <c r="P2" s="1415"/>
      <c r="Q2" s="1415"/>
      <c r="R2" s="1415"/>
      <c r="S2" s="1415"/>
      <c r="T2" s="1415"/>
      <c r="U2" s="1416"/>
    </row>
    <row r="3" spans="1:21" s="530" customFormat="1" ht="33.75" customHeight="1" thickBot="1">
      <c r="A3" s="1417" t="s">
        <v>1374</v>
      </c>
      <c r="B3" s="1418"/>
      <c r="C3" s="1418"/>
      <c r="D3" s="1418"/>
      <c r="E3" s="1418"/>
      <c r="F3" s="1418"/>
      <c r="G3" s="1418"/>
      <c r="H3" s="1418"/>
      <c r="I3" s="1418"/>
      <c r="J3" s="1418"/>
      <c r="K3" s="1418"/>
      <c r="L3" s="1418"/>
      <c r="M3" s="1418"/>
      <c r="N3" s="1418"/>
      <c r="O3" s="1418"/>
      <c r="P3" s="1418"/>
      <c r="Q3" s="1418"/>
      <c r="R3" s="1418"/>
      <c r="S3" s="1418"/>
      <c r="T3" s="1418"/>
      <c r="U3" s="1419"/>
    </row>
    <row r="4" spans="1:21" s="530" customFormat="1" ht="16.5" thickBot="1">
      <c r="A4" s="570" t="s">
        <v>1375</v>
      </c>
      <c r="B4" s="571" t="str">
        <f>'Datos Generales'!C6</f>
        <v>2020-I</v>
      </c>
      <c r="C4" s="571"/>
      <c r="D4" s="571"/>
      <c r="E4" s="571"/>
      <c r="F4" s="571"/>
      <c r="G4" s="571"/>
      <c r="H4" s="571"/>
      <c r="I4" s="571"/>
      <c r="J4" s="571"/>
      <c r="K4" s="571"/>
      <c r="L4" s="571"/>
      <c r="M4" s="571"/>
      <c r="N4" s="571"/>
      <c r="O4" s="571"/>
      <c r="P4" s="571"/>
      <c r="Q4" s="571"/>
      <c r="R4" s="571"/>
      <c r="S4" s="571"/>
      <c r="T4" s="571"/>
      <c r="U4" s="572"/>
    </row>
    <row r="5" spans="1:21" ht="53.25" customHeight="1" thickBot="1">
      <c r="A5" s="1406" t="s">
        <v>1965</v>
      </c>
      <c r="B5" s="1408" t="s">
        <v>1268</v>
      </c>
      <c r="C5" s="1409"/>
      <c r="D5" s="1409"/>
      <c r="E5" s="1409"/>
      <c r="F5" s="1409"/>
      <c r="G5" s="1409"/>
      <c r="H5" s="1409"/>
      <c r="I5" s="1410"/>
      <c r="J5" s="1410"/>
      <c r="K5" s="1410"/>
      <c r="L5" s="1411" t="s">
        <v>1269</v>
      </c>
      <c r="M5" s="1412"/>
      <c r="N5" s="1412"/>
      <c r="O5" s="1412"/>
      <c r="P5" s="1412"/>
      <c r="Q5" s="1412"/>
      <c r="R5" s="1404" t="s">
        <v>1270</v>
      </c>
      <c r="S5" s="1398" t="s">
        <v>1940</v>
      </c>
      <c r="T5" s="1400" t="s">
        <v>1941</v>
      </c>
      <c r="U5" s="1402" t="s">
        <v>1942</v>
      </c>
    </row>
    <row r="6" spans="1:21" ht="154.5" customHeight="1" thickBot="1">
      <c r="A6" s="1407"/>
      <c r="B6" s="531" t="s">
        <v>1271</v>
      </c>
      <c r="C6" s="531" t="s">
        <v>1272</v>
      </c>
      <c r="D6" s="531" t="s">
        <v>1273</v>
      </c>
      <c r="E6" s="531" t="s">
        <v>1274</v>
      </c>
      <c r="F6" s="531" t="s">
        <v>1275</v>
      </c>
      <c r="G6" s="531" t="s">
        <v>1276</v>
      </c>
      <c r="H6" s="532" t="s">
        <v>1277</v>
      </c>
      <c r="I6" s="532" t="s">
        <v>1278</v>
      </c>
      <c r="J6" s="533" t="s">
        <v>1279</v>
      </c>
      <c r="K6" s="532" t="s">
        <v>1280</v>
      </c>
      <c r="L6" s="534" t="s">
        <v>1281</v>
      </c>
      <c r="M6" s="534" t="s">
        <v>1282</v>
      </c>
      <c r="N6" s="535" t="s">
        <v>1283</v>
      </c>
      <c r="O6" s="536" t="s">
        <v>1284</v>
      </c>
      <c r="P6" s="537" t="s">
        <v>1285</v>
      </c>
      <c r="Q6" s="537" t="s">
        <v>1286</v>
      </c>
      <c r="R6" s="1405"/>
      <c r="S6" s="1399"/>
      <c r="T6" s="1401"/>
      <c r="U6" s="1403"/>
    </row>
    <row r="7" spans="1:21" ht="13.5" thickBot="1">
      <c r="A7" s="1423" t="s">
        <v>1966</v>
      </c>
      <c r="B7" s="1424"/>
      <c r="C7" s="1425"/>
      <c r="D7" s="672"/>
      <c r="E7" s="1025">
        <f>(E8+E18+E32)/3</f>
        <v>0.33334432984488965</v>
      </c>
      <c r="F7" s="781"/>
      <c r="G7" s="672"/>
      <c r="H7" s="672"/>
      <c r="I7" s="539"/>
      <c r="J7" s="1026">
        <f>SUM(J8+J18+J32)/3</f>
        <v>0.14997466661606543</v>
      </c>
      <c r="K7" s="731">
        <f>SUM(K8+K18+K32)</f>
        <v>0.18</v>
      </c>
      <c r="L7" s="935">
        <f>SUM(L8+L18+L32)</f>
        <v>6992133819.4899998</v>
      </c>
      <c r="M7" s="935">
        <f>SUM(M8+M18+M32)</f>
        <v>4523894646.1700001</v>
      </c>
      <c r="N7" s="936">
        <f>M7/L7</f>
        <v>0.64699772100471165</v>
      </c>
      <c r="O7" s="821">
        <f>SUM(O8+O18+O32)</f>
        <v>11415823519.49</v>
      </c>
      <c r="P7" s="821">
        <f>SUM(P8+P18+P32)</f>
        <v>4523894646.1700001</v>
      </c>
      <c r="Q7" s="943">
        <f>P7/O7</f>
        <v>0.39628281204999782</v>
      </c>
      <c r="R7" s="782"/>
      <c r="S7" s="783"/>
      <c r="T7" s="784"/>
      <c r="U7" s="785"/>
    </row>
    <row r="8" spans="1:21" ht="12.75" customHeight="1" thickBot="1">
      <c r="A8" s="1426" t="s">
        <v>1967</v>
      </c>
      <c r="B8" s="1427"/>
      <c r="C8" s="1427"/>
      <c r="D8" s="673"/>
      <c r="E8" s="848">
        <f>SUM(E10+E11+E12+E13+E16+E17)/6</f>
        <v>0.36960563910731842</v>
      </c>
      <c r="F8" s="754"/>
      <c r="G8" s="754"/>
      <c r="H8" s="752"/>
      <c r="I8" s="754"/>
      <c r="J8" s="855">
        <f>SUM(J9:J17)/9</f>
        <v>0.21973709273821232</v>
      </c>
      <c r="K8" s="848">
        <v>0.05</v>
      </c>
      <c r="L8" s="932">
        <f>'informe Gastos'!Y53</f>
        <v>1067320114.09</v>
      </c>
      <c r="M8" s="986">
        <f>'informe Gastos'!Z53</f>
        <v>747476027.09000003</v>
      </c>
      <c r="N8" s="933">
        <f>M8/L8</f>
        <v>0.70032974851907492</v>
      </c>
      <c r="O8" s="991">
        <f>(375248252+394011000+413714000+436882000)+567223162.09+39848700+105000000</f>
        <v>2331927114.0900002</v>
      </c>
      <c r="P8" s="932">
        <f>M8</f>
        <v>747476027.09000003</v>
      </c>
      <c r="Q8" s="848">
        <f>P8/O8</f>
        <v>0.32054004714538065</v>
      </c>
      <c r="R8" s="786" t="s">
        <v>1993</v>
      </c>
      <c r="S8" s="787"/>
      <c r="T8" s="788"/>
      <c r="U8" s="789"/>
    </row>
    <row r="9" spans="1:21" ht="52.5" customHeight="1">
      <c r="A9" s="779" t="s">
        <v>1968</v>
      </c>
      <c r="B9" s="668" t="s">
        <v>1977</v>
      </c>
      <c r="C9" s="674">
        <v>0</v>
      </c>
      <c r="D9" s="538" t="str">
        <f>'1POMCAS'!D8</f>
        <v>SIN INFORMACION</v>
      </c>
      <c r="E9" s="769" t="s">
        <v>1979</v>
      </c>
      <c r="F9" s="763" t="s">
        <v>2254</v>
      </c>
      <c r="G9" s="538"/>
      <c r="H9" s="762">
        <v>1</v>
      </c>
      <c r="I9" s="746">
        <f>SUM(D9)</f>
        <v>0</v>
      </c>
      <c r="J9" s="708">
        <f>I9/H9</f>
        <v>0</v>
      </c>
      <c r="K9" s="790">
        <v>9.4999999999999998E-3</v>
      </c>
      <c r="L9" s="791">
        <f>L$8*K9/K$8</f>
        <v>202790821.67709997</v>
      </c>
      <c r="M9" s="832">
        <f>M$8*K9/K$8</f>
        <v>142020445.1471</v>
      </c>
      <c r="N9" s="934"/>
      <c r="O9" s="819">
        <f>O8*K9/K8</f>
        <v>443066151.67709994</v>
      </c>
      <c r="P9" s="791">
        <f>P$8*K9/K$8</f>
        <v>142020445.1471</v>
      </c>
      <c r="Q9" s="550"/>
      <c r="R9" s="780" t="s">
        <v>1995</v>
      </c>
      <c r="S9" s="764" t="s">
        <v>1945</v>
      </c>
      <c r="T9" s="765" t="s">
        <v>1165</v>
      </c>
      <c r="U9" s="766" t="s">
        <v>2001</v>
      </c>
    </row>
    <row r="10" spans="1:21" ht="48.75" customHeight="1">
      <c r="A10" s="663" t="s">
        <v>1969</v>
      </c>
      <c r="B10" s="669" t="s">
        <v>1977</v>
      </c>
      <c r="C10" s="675">
        <v>0.25</v>
      </c>
      <c r="D10" s="681">
        <v>0.08</v>
      </c>
      <c r="E10" s="682">
        <f>D10/C10</f>
        <v>0.32</v>
      </c>
      <c r="F10" s="694" t="s">
        <v>2255</v>
      </c>
      <c r="G10" s="540"/>
      <c r="H10" s="681">
        <v>1</v>
      </c>
      <c r="I10" s="684">
        <f t="shared" ref="I10:I17" si="0">SUM(D10)</f>
        <v>0.08</v>
      </c>
      <c r="J10" s="696">
        <f t="shared" ref="J10:J17" si="1">I10/H10</f>
        <v>0.08</v>
      </c>
      <c r="K10" s="767">
        <v>4.0000000000000001E-3</v>
      </c>
      <c r="L10" s="791">
        <f t="shared" ref="L10:L17" si="2">L$8*K10/K$8</f>
        <v>85385609.127199993</v>
      </c>
      <c r="M10" s="832">
        <f t="shared" ref="M10:M17" si="3">M$8*K10/K$8</f>
        <v>59798082.167200007</v>
      </c>
      <c r="N10" s="934"/>
      <c r="O10" s="819">
        <f>O8*K10/K8</f>
        <v>186554169.12720001</v>
      </c>
      <c r="P10" s="791">
        <f t="shared" ref="P10:P17" si="4">P$8*K10/K$8</f>
        <v>59798082.167200007</v>
      </c>
      <c r="Q10" s="543"/>
      <c r="R10" s="657"/>
      <c r="S10" s="701" t="s">
        <v>1945</v>
      </c>
      <c r="T10" s="706" t="s">
        <v>1952</v>
      </c>
      <c r="U10" s="700" t="s">
        <v>2001</v>
      </c>
    </row>
    <row r="11" spans="1:21" ht="49.5" customHeight="1">
      <c r="A11" s="687" t="s">
        <v>1970</v>
      </c>
      <c r="B11" s="669" t="s">
        <v>1977</v>
      </c>
      <c r="C11" s="675">
        <v>1</v>
      </c>
      <c r="D11" s="683">
        <f>'24POT'!D7</f>
        <v>0.33333333333333331</v>
      </c>
      <c r="E11" s="684">
        <f>D11/C11</f>
        <v>0.33333333333333331</v>
      </c>
      <c r="F11" s="694" t="s">
        <v>1992</v>
      </c>
      <c r="G11" s="540"/>
      <c r="H11" s="681">
        <v>1</v>
      </c>
      <c r="I11" s="684">
        <f t="shared" si="0"/>
        <v>0.33333333333333331</v>
      </c>
      <c r="J11" s="696">
        <f t="shared" si="1"/>
        <v>0.33333333333333331</v>
      </c>
      <c r="K11" s="767">
        <v>7.0000000000000001E-3</v>
      </c>
      <c r="L11" s="791">
        <f t="shared" si="2"/>
        <v>149424815.97259998</v>
      </c>
      <c r="M11" s="832">
        <f t="shared" si="3"/>
        <v>104646643.79259999</v>
      </c>
      <c r="N11" s="934"/>
      <c r="O11" s="819">
        <f>O8*K11/K8</f>
        <v>326469795.97259998</v>
      </c>
      <c r="P11" s="791">
        <f t="shared" si="4"/>
        <v>104646643.79259999</v>
      </c>
      <c r="Q11" s="543"/>
      <c r="R11" s="657"/>
      <c r="S11" s="701" t="s">
        <v>1947</v>
      </c>
      <c r="T11" s="702" t="s">
        <v>981</v>
      </c>
      <c r="U11" s="700" t="s">
        <v>2002</v>
      </c>
    </row>
    <row r="12" spans="1:21" ht="27.75" customHeight="1">
      <c r="A12" s="664" t="s">
        <v>1971</v>
      </c>
      <c r="B12" s="670" t="s">
        <v>1977</v>
      </c>
      <c r="C12" s="676">
        <v>1</v>
      </c>
      <c r="D12" s="683">
        <v>0</v>
      </c>
      <c r="E12" s="684">
        <f t="shared" ref="E12:E17" si="5">D12/C12</f>
        <v>0</v>
      </c>
      <c r="F12" s="694" t="s">
        <v>2326</v>
      </c>
      <c r="G12" s="540"/>
      <c r="H12" s="681">
        <v>1</v>
      </c>
      <c r="I12" s="684">
        <f t="shared" si="0"/>
        <v>0</v>
      </c>
      <c r="J12" s="696">
        <f t="shared" si="1"/>
        <v>0</v>
      </c>
      <c r="K12" s="767">
        <v>4.4999999999999997E-3</v>
      </c>
      <c r="L12" s="791">
        <f t="shared" si="2"/>
        <v>96058810.268099993</v>
      </c>
      <c r="M12" s="832">
        <f t="shared" si="3"/>
        <v>67272842.438099995</v>
      </c>
      <c r="N12" s="934"/>
      <c r="O12" s="819">
        <f>O8*K12/K8</f>
        <v>209873440.26809999</v>
      </c>
      <c r="P12" s="791">
        <f t="shared" si="4"/>
        <v>67272842.438099995</v>
      </c>
      <c r="Q12" s="543"/>
      <c r="R12" s="657"/>
      <c r="S12" s="701" t="s">
        <v>1947</v>
      </c>
      <c r="T12" s="702" t="s">
        <v>981</v>
      </c>
      <c r="U12" s="700" t="s">
        <v>2002</v>
      </c>
    </row>
    <row r="13" spans="1:21" ht="69" customHeight="1">
      <c r="A13" s="665" t="s">
        <v>1972</v>
      </c>
      <c r="B13" s="669" t="s">
        <v>1977</v>
      </c>
      <c r="C13" s="675">
        <v>1</v>
      </c>
      <c r="D13" s="681">
        <v>1</v>
      </c>
      <c r="E13" s="684">
        <f t="shared" si="5"/>
        <v>1</v>
      </c>
      <c r="F13" s="694" t="s">
        <v>2256</v>
      </c>
      <c r="G13" s="540"/>
      <c r="H13" s="681">
        <v>1</v>
      </c>
      <c r="I13" s="684">
        <f t="shared" si="0"/>
        <v>1</v>
      </c>
      <c r="J13" s="696">
        <f t="shared" si="1"/>
        <v>1</v>
      </c>
      <c r="K13" s="767">
        <v>6.0000000000000001E-3</v>
      </c>
      <c r="L13" s="791">
        <f t="shared" si="2"/>
        <v>128078413.69080001</v>
      </c>
      <c r="M13" s="832">
        <f t="shared" si="3"/>
        <v>89697123.250799999</v>
      </c>
      <c r="N13" s="934"/>
      <c r="O13" s="819">
        <f>O8*K13/K8</f>
        <v>279831253.69080001</v>
      </c>
      <c r="P13" s="791">
        <f t="shared" si="4"/>
        <v>89697123.250799999</v>
      </c>
      <c r="Q13" s="543"/>
      <c r="R13" s="657"/>
      <c r="S13" s="701" t="s">
        <v>1946</v>
      </c>
      <c r="T13" s="706" t="s">
        <v>1952</v>
      </c>
      <c r="U13" s="700" t="s">
        <v>2003</v>
      </c>
    </row>
    <row r="14" spans="1:21" ht="38.25" customHeight="1">
      <c r="A14" s="666" t="s">
        <v>1973</v>
      </c>
      <c r="B14" s="669" t="s">
        <v>1977</v>
      </c>
      <c r="C14" s="675">
        <v>0</v>
      </c>
      <c r="D14" s="681">
        <v>0</v>
      </c>
      <c r="E14" s="684">
        <v>0</v>
      </c>
      <c r="F14" s="694" t="s">
        <v>2258</v>
      </c>
      <c r="G14" s="540"/>
      <c r="H14" s="681">
        <v>1</v>
      </c>
      <c r="I14" s="684">
        <f t="shared" si="0"/>
        <v>0</v>
      </c>
      <c r="J14" s="696">
        <f t="shared" si="1"/>
        <v>0</v>
      </c>
      <c r="K14" s="767">
        <v>4.0000000000000001E-3</v>
      </c>
      <c r="L14" s="791">
        <f t="shared" si="2"/>
        <v>85385609.127199993</v>
      </c>
      <c r="M14" s="832">
        <f t="shared" si="3"/>
        <v>59798082.167200007</v>
      </c>
      <c r="N14" s="544"/>
      <c r="O14" s="819">
        <f>O8*K14/K8</f>
        <v>186554169.12720001</v>
      </c>
      <c r="P14" s="791">
        <f t="shared" si="4"/>
        <v>59798082.167200007</v>
      </c>
      <c r="Q14" s="543"/>
      <c r="R14" s="657"/>
      <c r="S14" s="701" t="s">
        <v>1945</v>
      </c>
      <c r="T14" s="706" t="s">
        <v>1952</v>
      </c>
      <c r="U14" s="700" t="s">
        <v>2001</v>
      </c>
    </row>
    <row r="15" spans="1:21" ht="51.75" customHeight="1">
      <c r="A15" s="688" t="s">
        <v>1974</v>
      </c>
      <c r="B15" s="669" t="s">
        <v>1977</v>
      </c>
      <c r="C15" s="675">
        <v>0</v>
      </c>
      <c r="D15" s="681" t="str">
        <f>'10Paramos'!D8</f>
        <v>N.A.</v>
      </c>
      <c r="E15" s="684" t="s">
        <v>1979</v>
      </c>
      <c r="F15" s="1204" t="s">
        <v>2257</v>
      </c>
      <c r="G15" s="540"/>
      <c r="H15" s="671" t="s">
        <v>1979</v>
      </c>
      <c r="I15" s="680" t="s">
        <v>1979</v>
      </c>
      <c r="J15" s="695" t="s">
        <v>1979</v>
      </c>
      <c r="K15" s="684">
        <v>0</v>
      </c>
      <c r="L15" s="791">
        <f t="shared" si="2"/>
        <v>0</v>
      </c>
      <c r="M15" s="832">
        <f t="shared" si="3"/>
        <v>0</v>
      </c>
      <c r="N15" s="544"/>
      <c r="O15" s="819">
        <v>0</v>
      </c>
      <c r="P15" s="791">
        <f t="shared" si="4"/>
        <v>0</v>
      </c>
      <c r="Q15" s="543"/>
      <c r="R15" s="542" t="s">
        <v>1984</v>
      </c>
      <c r="S15" s="701" t="s">
        <v>1944</v>
      </c>
      <c r="T15" s="702" t="s">
        <v>396</v>
      </c>
      <c r="U15" s="704"/>
    </row>
    <row r="16" spans="1:21" ht="50.25" customHeight="1">
      <c r="A16" s="667" t="s">
        <v>1975</v>
      </c>
      <c r="B16" s="669" t="s">
        <v>1978</v>
      </c>
      <c r="C16" s="677">
        <v>40000</v>
      </c>
      <c r="D16" s="671">
        <v>0</v>
      </c>
      <c r="E16" s="684">
        <f t="shared" si="5"/>
        <v>0</v>
      </c>
      <c r="F16" s="694" t="s">
        <v>2006</v>
      </c>
      <c r="G16" s="540"/>
      <c r="H16" s="671">
        <v>99096</v>
      </c>
      <c r="I16" s="680">
        <f t="shared" si="0"/>
        <v>0</v>
      </c>
      <c r="J16" s="695">
        <f t="shared" si="1"/>
        <v>0</v>
      </c>
      <c r="K16" s="767">
        <v>1.2E-2</v>
      </c>
      <c r="L16" s="791">
        <f t="shared" si="2"/>
        <v>256156827.38160002</v>
      </c>
      <c r="M16" s="832">
        <f t="shared" si="3"/>
        <v>179394246.5016</v>
      </c>
      <c r="N16" s="544"/>
      <c r="O16" s="819">
        <f>O8*K16/K8</f>
        <v>559662507.38160002</v>
      </c>
      <c r="P16" s="791">
        <f t="shared" si="4"/>
        <v>179394246.5016</v>
      </c>
      <c r="Q16" s="543"/>
      <c r="R16" s="657"/>
      <c r="S16" s="701" t="s">
        <v>1944</v>
      </c>
      <c r="T16" s="702" t="s">
        <v>348</v>
      </c>
      <c r="U16" s="700" t="s">
        <v>2004</v>
      </c>
    </row>
    <row r="17" spans="1:21" ht="57" customHeight="1" thickBot="1">
      <c r="A17" s="685" t="s">
        <v>1976</v>
      </c>
      <c r="B17" s="689" t="s">
        <v>1977</v>
      </c>
      <c r="C17" s="690">
        <v>1</v>
      </c>
      <c r="D17" s="738">
        <f>'26SIAC'!D8</f>
        <v>0.56430050131057752</v>
      </c>
      <c r="E17" s="739">
        <f t="shared" si="5"/>
        <v>0.56430050131057752</v>
      </c>
      <c r="F17" s="760" t="s">
        <v>2007</v>
      </c>
      <c r="G17" s="545"/>
      <c r="H17" s="738">
        <v>1</v>
      </c>
      <c r="I17" s="739">
        <f t="shared" si="0"/>
        <v>0.56430050131057752</v>
      </c>
      <c r="J17" s="741">
        <f t="shared" si="1"/>
        <v>0.56430050131057752</v>
      </c>
      <c r="K17" s="767">
        <v>3.0000000000000001E-3</v>
      </c>
      <c r="L17" s="791">
        <f t="shared" si="2"/>
        <v>64039206.845400006</v>
      </c>
      <c r="M17" s="832">
        <f t="shared" si="3"/>
        <v>44848561.625399999</v>
      </c>
      <c r="N17" s="549"/>
      <c r="O17" s="819">
        <f>O8*K17/K8</f>
        <v>139915626.84540001</v>
      </c>
      <c r="P17" s="791">
        <f t="shared" si="4"/>
        <v>44848561.625399999</v>
      </c>
      <c r="Q17" s="548"/>
      <c r="R17" s="658"/>
      <c r="S17" s="742" t="s">
        <v>1946</v>
      </c>
      <c r="T17" s="743" t="s">
        <v>1083</v>
      </c>
      <c r="U17" s="761"/>
    </row>
    <row r="18" spans="1:21" ht="13.5" thickBot="1">
      <c r="A18" s="1428" t="s">
        <v>1985</v>
      </c>
      <c r="B18" s="1429"/>
      <c r="C18" s="1430"/>
      <c r="D18" s="752"/>
      <c r="E18" s="848">
        <f>(E19+E22+E24+E25+E26+E27+E28+E30+E31)/9</f>
        <v>0.3504273504273504</v>
      </c>
      <c r="F18" s="752"/>
      <c r="G18" s="752"/>
      <c r="H18" s="752"/>
      <c r="I18" s="754"/>
      <c r="J18" s="1300">
        <f>SUM(J19:J31)/13</f>
        <v>5.2409129332206247E-2</v>
      </c>
      <c r="K18" s="753">
        <v>0.08</v>
      </c>
      <c r="L18" s="932">
        <f>'informe Gastos'!Y49</f>
        <v>5673731337.3999996</v>
      </c>
      <c r="M18" s="986">
        <f>'informe Gastos'!Z49</f>
        <v>3704611642.0799999</v>
      </c>
      <c r="N18" s="933">
        <f>M18/L18</f>
        <v>0.65294096984466077</v>
      </c>
      <c r="O18" s="991">
        <f>(1685158056+290580000+305109000+322195000)+4028421981.4+1408415700-39848700</f>
        <v>8000031037.3999996</v>
      </c>
      <c r="P18" s="932">
        <f>M18</f>
        <v>3704611642.0799999</v>
      </c>
      <c r="Q18" s="848">
        <f>P18/O18</f>
        <v>0.46307465868082359</v>
      </c>
      <c r="R18" s="756"/>
      <c r="S18" s="757"/>
      <c r="T18" s="758"/>
      <c r="U18" s="759"/>
    </row>
    <row r="19" spans="1:21" ht="51" customHeight="1">
      <c r="A19" s="709" t="s">
        <v>1986</v>
      </c>
      <c r="B19" s="714" t="s">
        <v>1977</v>
      </c>
      <c r="C19" s="715">
        <v>0.25</v>
      </c>
      <c r="D19" s="762">
        <v>0.25</v>
      </c>
      <c r="E19" s="746">
        <f>'7Clima'!D8</f>
        <v>1</v>
      </c>
      <c r="F19" s="763" t="s">
        <v>2008</v>
      </c>
      <c r="G19" s="538"/>
      <c r="H19" s="745">
        <v>1</v>
      </c>
      <c r="I19" s="746">
        <f>D19</f>
        <v>0.25</v>
      </c>
      <c r="J19" s="708">
        <f>I19/H19</f>
        <v>0.25</v>
      </c>
      <c r="K19" s="790">
        <v>1.24E-3</v>
      </c>
      <c r="L19" s="791">
        <f>L$18*K19/K$18</f>
        <v>87942835.729699984</v>
      </c>
      <c r="M19" s="832">
        <f>M$18*K19/K$18</f>
        <v>57421480.452239998</v>
      </c>
      <c r="N19" s="659"/>
      <c r="O19" s="832">
        <f>O$18*K19/K$18</f>
        <v>124000481.07969998</v>
      </c>
      <c r="P19" s="791">
        <f>P$18*K19/K$18</f>
        <v>57421480.452239998</v>
      </c>
      <c r="Q19" s="550"/>
      <c r="R19" s="747"/>
      <c r="S19" s="764" t="s">
        <v>1948</v>
      </c>
      <c r="T19" s="765" t="s">
        <v>280</v>
      </c>
      <c r="U19" s="766" t="s">
        <v>2000</v>
      </c>
    </row>
    <row r="20" spans="1:21" ht="50.25" customHeight="1">
      <c r="A20" s="691" t="s">
        <v>1987</v>
      </c>
      <c r="B20" s="716" t="s">
        <v>1994</v>
      </c>
      <c r="C20" s="717">
        <v>0</v>
      </c>
      <c r="D20" s="671">
        <v>0</v>
      </c>
      <c r="E20" s="680">
        <v>0</v>
      </c>
      <c r="F20" s="540"/>
      <c r="G20" s="540"/>
      <c r="H20" s="724">
        <v>1</v>
      </c>
      <c r="I20" s="680">
        <f>D20</f>
        <v>0</v>
      </c>
      <c r="J20" s="696">
        <f>I20/H20</f>
        <v>0</v>
      </c>
      <c r="K20" s="767">
        <v>4.0000000000000002E-4</v>
      </c>
      <c r="L20" s="791">
        <f t="shared" ref="L20:L31" si="6">L$18*K20/K$18</f>
        <v>28368656.686999999</v>
      </c>
      <c r="M20" s="832">
        <f t="shared" ref="M20:M31" si="7">M$18*K20/K$18</f>
        <v>18523058.2104</v>
      </c>
      <c r="N20" s="544"/>
      <c r="O20" s="832">
        <f t="shared" ref="O20:O31" si="8">O$18*K20/K$18</f>
        <v>40000155.186999999</v>
      </c>
      <c r="P20" s="791">
        <f t="shared" ref="P20:P31" si="9">P$18*K20/K$18</f>
        <v>18523058.2104</v>
      </c>
      <c r="Q20" s="543"/>
      <c r="R20" s="657"/>
      <c r="S20" s="701" t="s">
        <v>1948</v>
      </c>
      <c r="T20" s="706" t="s">
        <v>1952</v>
      </c>
      <c r="U20" s="700" t="s">
        <v>2000</v>
      </c>
    </row>
    <row r="21" spans="1:21" ht="33.75" customHeight="1">
      <c r="A21" s="662" t="s">
        <v>1988</v>
      </c>
      <c r="B21" s="718" t="s">
        <v>1977</v>
      </c>
      <c r="C21" s="719">
        <v>0</v>
      </c>
      <c r="D21" s="681">
        <v>0</v>
      </c>
      <c r="E21" s="684">
        <v>0</v>
      </c>
      <c r="F21" s="540"/>
      <c r="G21" s="540"/>
      <c r="H21" s="723">
        <v>0.4</v>
      </c>
      <c r="I21" s="684">
        <f>D21</f>
        <v>0</v>
      </c>
      <c r="J21" s="696">
        <f>I21/H21</f>
        <v>0</v>
      </c>
      <c r="K21" s="835">
        <v>1.2800000000000001E-3</v>
      </c>
      <c r="L21" s="791">
        <f t="shared" si="6"/>
        <v>90779701.398399994</v>
      </c>
      <c r="M21" s="832">
        <f t="shared" si="7"/>
        <v>59273786.27328001</v>
      </c>
      <c r="N21" s="544"/>
      <c r="O21" s="832">
        <f t="shared" si="8"/>
        <v>128000496.59840001</v>
      </c>
      <c r="P21" s="791">
        <f t="shared" si="9"/>
        <v>59273786.27328001</v>
      </c>
      <c r="Q21" s="543"/>
      <c r="R21" s="657"/>
      <c r="S21" s="701" t="s">
        <v>1948</v>
      </c>
      <c r="T21" s="706" t="s">
        <v>1952</v>
      </c>
      <c r="U21" s="700" t="s">
        <v>2000</v>
      </c>
    </row>
    <row r="22" spans="1:21" ht="58.5" customHeight="1">
      <c r="A22" s="692" t="s">
        <v>1989</v>
      </c>
      <c r="B22" s="716" t="s">
        <v>1994</v>
      </c>
      <c r="C22" s="720">
        <v>1</v>
      </c>
      <c r="D22" s="671">
        <v>0</v>
      </c>
      <c r="E22" s="680">
        <f>D22/C22</f>
        <v>0</v>
      </c>
      <c r="F22" s="540"/>
      <c r="G22" s="540"/>
      <c r="H22" s="724">
        <v>5</v>
      </c>
      <c r="I22" s="680">
        <f>D22</f>
        <v>0</v>
      </c>
      <c r="J22" s="696">
        <f t="shared" ref="J22:J25" si="10">I22/H22</f>
        <v>0</v>
      </c>
      <c r="K22" s="835">
        <v>8.8000000000000003E-4</v>
      </c>
      <c r="L22" s="791">
        <f t="shared" si="6"/>
        <v>62411044.711399995</v>
      </c>
      <c r="M22" s="832">
        <f t="shared" si="7"/>
        <v>40750728.062879995</v>
      </c>
      <c r="N22" s="544"/>
      <c r="O22" s="832">
        <f t="shared" si="8"/>
        <v>88000341.411400005</v>
      </c>
      <c r="P22" s="791">
        <f t="shared" si="9"/>
        <v>40750728.062879995</v>
      </c>
      <c r="Q22" s="543"/>
      <c r="R22" s="657"/>
      <c r="S22" s="701" t="s">
        <v>1948</v>
      </c>
      <c r="T22" s="706" t="s">
        <v>1952</v>
      </c>
      <c r="U22" s="700" t="s">
        <v>2000</v>
      </c>
    </row>
    <row r="23" spans="1:21" ht="45" customHeight="1">
      <c r="A23" s="693" t="s">
        <v>1990</v>
      </c>
      <c r="B23" s="716" t="s">
        <v>1994</v>
      </c>
      <c r="C23" s="720">
        <v>0</v>
      </c>
      <c r="D23" s="671">
        <v>0</v>
      </c>
      <c r="E23" s="680">
        <v>0</v>
      </c>
      <c r="F23" s="540"/>
      <c r="G23" s="540"/>
      <c r="H23" s="724">
        <v>4</v>
      </c>
      <c r="I23" s="680">
        <f>D23</f>
        <v>0</v>
      </c>
      <c r="J23" s="696">
        <f t="shared" si="10"/>
        <v>0</v>
      </c>
      <c r="K23" s="835">
        <v>1.304E-3</v>
      </c>
      <c r="L23" s="791">
        <f t="shared" si="6"/>
        <v>92481820.799619988</v>
      </c>
      <c r="M23" s="832">
        <f t="shared" si="7"/>
        <v>60385169.765903994</v>
      </c>
      <c r="N23" s="544"/>
      <c r="O23" s="832">
        <f t="shared" si="8"/>
        <v>130400505.90961999</v>
      </c>
      <c r="P23" s="791">
        <f t="shared" si="9"/>
        <v>60385169.765903994</v>
      </c>
      <c r="Q23" s="543"/>
      <c r="R23" s="657"/>
      <c r="S23" s="701" t="s">
        <v>1948</v>
      </c>
      <c r="T23" s="706" t="s">
        <v>1952</v>
      </c>
      <c r="U23" s="700" t="s">
        <v>2000</v>
      </c>
    </row>
    <row r="24" spans="1:21" ht="39.75" customHeight="1">
      <c r="A24" s="712" t="s">
        <v>1991</v>
      </c>
      <c r="B24" s="716" t="s">
        <v>1994</v>
      </c>
      <c r="C24" s="720">
        <v>1</v>
      </c>
      <c r="D24" s="671">
        <v>0</v>
      </c>
      <c r="E24" s="680">
        <f>D24/C24</f>
        <v>0</v>
      </c>
      <c r="F24" s="540"/>
      <c r="G24" s="540"/>
      <c r="H24" s="724">
        <v>4</v>
      </c>
      <c r="I24" s="680">
        <f t="shared" ref="I24:I26" si="11">D24</f>
        <v>0</v>
      </c>
      <c r="J24" s="696">
        <f t="shared" si="10"/>
        <v>0</v>
      </c>
      <c r="K24" s="835">
        <v>1.0560000000000001E-3</v>
      </c>
      <c r="L24" s="791">
        <f t="shared" si="6"/>
        <v>74893253.653679997</v>
      </c>
      <c r="M24" s="832">
        <f t="shared" si="7"/>
        <v>48900873.675456002</v>
      </c>
      <c r="N24" s="544"/>
      <c r="O24" s="832">
        <f t="shared" si="8"/>
        <v>105600409.69368</v>
      </c>
      <c r="P24" s="791">
        <f t="shared" si="9"/>
        <v>48900873.675456002</v>
      </c>
      <c r="Q24" s="543"/>
      <c r="R24" s="657"/>
      <c r="S24" s="701" t="s">
        <v>1948</v>
      </c>
      <c r="T24" s="706" t="s">
        <v>1952</v>
      </c>
      <c r="U24" s="700" t="s">
        <v>2000</v>
      </c>
    </row>
    <row r="25" spans="1:21" ht="70.5" customHeight="1">
      <c r="A25" s="713" t="s">
        <v>2037</v>
      </c>
      <c r="B25" s="716" t="s">
        <v>1994</v>
      </c>
      <c r="C25" s="720">
        <v>1</v>
      </c>
      <c r="D25" s="671">
        <v>0</v>
      </c>
      <c r="E25" s="680">
        <f>D25/C25</f>
        <v>0</v>
      </c>
      <c r="F25" s="540"/>
      <c r="G25" s="540"/>
      <c r="H25" s="724">
        <v>4</v>
      </c>
      <c r="I25" s="680">
        <f t="shared" si="11"/>
        <v>0</v>
      </c>
      <c r="J25" s="696">
        <f t="shared" si="10"/>
        <v>0</v>
      </c>
      <c r="K25" s="767">
        <v>0</v>
      </c>
      <c r="L25" s="791">
        <f t="shared" si="6"/>
        <v>0</v>
      </c>
      <c r="M25" s="832">
        <f t="shared" si="7"/>
        <v>0</v>
      </c>
      <c r="N25" s="544"/>
      <c r="O25" s="832">
        <f t="shared" si="8"/>
        <v>0</v>
      </c>
      <c r="P25" s="791">
        <f t="shared" si="9"/>
        <v>0</v>
      </c>
      <c r="Q25" s="543"/>
      <c r="R25" s="707" t="s">
        <v>2011</v>
      </c>
      <c r="S25" s="701" t="s">
        <v>1948</v>
      </c>
      <c r="T25" s="706" t="s">
        <v>1952</v>
      </c>
      <c r="U25" s="700" t="s">
        <v>2000</v>
      </c>
    </row>
    <row r="26" spans="1:21" ht="55.5" customHeight="1">
      <c r="A26" s="721" t="s">
        <v>1996</v>
      </c>
      <c r="B26" s="716" t="s">
        <v>1994</v>
      </c>
      <c r="C26" s="720">
        <v>2</v>
      </c>
      <c r="D26" s="671">
        <v>2</v>
      </c>
      <c r="E26" s="684">
        <f>D26/C26</f>
        <v>1</v>
      </c>
      <c r="F26" s="730" t="s">
        <v>2010</v>
      </c>
      <c r="G26" s="540" t="s">
        <v>2253</v>
      </c>
      <c r="H26" s="724">
        <v>14</v>
      </c>
      <c r="I26" s="680">
        <f t="shared" si="11"/>
        <v>2</v>
      </c>
      <c r="J26" s="696">
        <f t="shared" ref="J26:J31" si="12">I26/H26</f>
        <v>0.14285714285714285</v>
      </c>
      <c r="K26" s="767">
        <v>8.0000000000000004E-4</v>
      </c>
      <c r="L26" s="791">
        <f t="shared" si="6"/>
        <v>56737313.373999998</v>
      </c>
      <c r="M26" s="832">
        <f t="shared" si="7"/>
        <v>37046116.4208</v>
      </c>
      <c r="N26" s="544"/>
      <c r="O26" s="832">
        <f t="shared" si="8"/>
        <v>80000310.373999998</v>
      </c>
      <c r="P26" s="791">
        <f t="shared" si="9"/>
        <v>37046116.4208</v>
      </c>
      <c r="Q26" s="543"/>
      <c r="R26" s="657"/>
      <c r="S26" s="701" t="s">
        <v>1948</v>
      </c>
      <c r="T26" s="706" t="s">
        <v>1952</v>
      </c>
      <c r="U26" s="700" t="s">
        <v>2000</v>
      </c>
    </row>
    <row r="27" spans="1:21" ht="45">
      <c r="A27" s="693" t="s">
        <v>2327</v>
      </c>
      <c r="B27" s="716" t="s">
        <v>1994</v>
      </c>
      <c r="C27" s="720">
        <v>4</v>
      </c>
      <c r="D27" s="671">
        <v>0</v>
      </c>
      <c r="E27" s="680">
        <f>D27/C27</f>
        <v>0</v>
      </c>
      <c r="F27" s="540"/>
      <c r="G27" s="540"/>
      <c r="H27" s="724">
        <v>16</v>
      </c>
      <c r="I27" s="680">
        <f>D27</f>
        <v>0</v>
      </c>
      <c r="J27" s="696">
        <f t="shared" si="12"/>
        <v>0</v>
      </c>
      <c r="K27" s="767">
        <v>4.0000000000000001E-3</v>
      </c>
      <c r="L27" s="791">
        <f t="shared" si="6"/>
        <v>283686566.86999995</v>
      </c>
      <c r="M27" s="832">
        <f t="shared" si="7"/>
        <v>185230582.104</v>
      </c>
      <c r="N27" s="544"/>
      <c r="O27" s="832">
        <f t="shared" si="8"/>
        <v>400001551.87</v>
      </c>
      <c r="P27" s="791">
        <f t="shared" si="9"/>
        <v>185230582.104</v>
      </c>
      <c r="Q27" s="543"/>
      <c r="R27" s="657"/>
      <c r="S27" s="701" t="s">
        <v>1947</v>
      </c>
      <c r="T27" s="706" t="s">
        <v>1952</v>
      </c>
      <c r="U27" s="700" t="s">
        <v>2002</v>
      </c>
    </row>
    <row r="28" spans="1:21" ht="55.5" customHeight="1">
      <c r="A28" s="722" t="s">
        <v>1997</v>
      </c>
      <c r="B28" s="714" t="s">
        <v>1977</v>
      </c>
      <c r="C28" s="719">
        <v>0.25</v>
      </c>
      <c r="D28" s="681">
        <v>0.25</v>
      </c>
      <c r="E28" s="684">
        <f>D28/C28</f>
        <v>1</v>
      </c>
      <c r="F28" s="694" t="s">
        <v>2009</v>
      </c>
      <c r="G28" s="540" t="s">
        <v>2253</v>
      </c>
      <c r="H28" s="723">
        <v>1</v>
      </c>
      <c r="I28" s="684">
        <v>0.25</v>
      </c>
      <c r="J28" s="696">
        <f t="shared" si="12"/>
        <v>0.25</v>
      </c>
      <c r="K28" s="767">
        <v>3.2000000000000002E-3</v>
      </c>
      <c r="L28" s="791">
        <f t="shared" si="6"/>
        <v>226949253.49599999</v>
      </c>
      <c r="M28" s="832">
        <f t="shared" si="7"/>
        <v>148184465.6832</v>
      </c>
      <c r="N28" s="544"/>
      <c r="O28" s="832">
        <f t="shared" si="8"/>
        <v>320001241.49599999</v>
      </c>
      <c r="P28" s="791">
        <f t="shared" si="9"/>
        <v>148184465.6832</v>
      </c>
      <c r="Q28" s="543"/>
      <c r="R28" s="657"/>
      <c r="S28" s="701" t="s">
        <v>1947</v>
      </c>
      <c r="T28" s="706" t="s">
        <v>1952</v>
      </c>
      <c r="U28" s="700" t="s">
        <v>2002</v>
      </c>
    </row>
    <row r="29" spans="1:21" ht="45">
      <c r="A29" s="692" t="s">
        <v>1998</v>
      </c>
      <c r="B29" s="716" t="s">
        <v>1994</v>
      </c>
      <c r="C29" s="720">
        <v>0</v>
      </c>
      <c r="D29" s="671">
        <v>0</v>
      </c>
      <c r="E29" s="680">
        <v>0</v>
      </c>
      <c r="F29" s="540"/>
      <c r="G29" s="540"/>
      <c r="H29" s="724">
        <v>1</v>
      </c>
      <c r="I29" s="680">
        <f>D29</f>
        <v>0</v>
      </c>
      <c r="J29" s="695">
        <f t="shared" si="12"/>
        <v>0</v>
      </c>
      <c r="K29" s="834">
        <v>8.5599999999999999E-3</v>
      </c>
      <c r="L29" s="791">
        <f t="shared" si="6"/>
        <v>607089253.10179985</v>
      </c>
      <c r="M29" s="832">
        <f t="shared" si="7"/>
        <v>396393445.70255995</v>
      </c>
      <c r="N29" s="544"/>
      <c r="O29" s="832">
        <f t="shared" si="8"/>
        <v>856003321.00179994</v>
      </c>
      <c r="P29" s="791">
        <f t="shared" si="9"/>
        <v>396393445.70255995</v>
      </c>
      <c r="Q29" s="543"/>
      <c r="R29" s="657"/>
      <c r="S29" s="701" t="s">
        <v>1947</v>
      </c>
      <c r="T29" s="706" t="s">
        <v>1952</v>
      </c>
      <c r="U29" s="700" t="s">
        <v>2002</v>
      </c>
    </row>
    <row r="30" spans="1:21" ht="28.5" customHeight="1">
      <c r="A30" s="722" t="s">
        <v>1999</v>
      </c>
      <c r="B30" s="714" t="s">
        <v>1977</v>
      </c>
      <c r="C30" s="711">
        <v>0.2</v>
      </c>
      <c r="D30" s="681">
        <v>0</v>
      </c>
      <c r="E30" s="684">
        <f>D30/C30</f>
        <v>0</v>
      </c>
      <c r="F30" s="540"/>
      <c r="G30" s="540"/>
      <c r="H30" s="723">
        <v>1</v>
      </c>
      <c r="I30" s="684">
        <f>D30</f>
        <v>0</v>
      </c>
      <c r="J30" s="696">
        <f t="shared" si="12"/>
        <v>0</v>
      </c>
      <c r="K30" s="767">
        <v>1.1999999999999999E-3</v>
      </c>
      <c r="L30" s="791">
        <f t="shared" si="6"/>
        <v>85105970.060999975</v>
      </c>
      <c r="M30" s="832">
        <f t="shared" si="7"/>
        <v>55569174.631199993</v>
      </c>
      <c r="N30" s="544"/>
      <c r="O30" s="832">
        <f t="shared" si="8"/>
        <v>120000465.56099997</v>
      </c>
      <c r="P30" s="791">
        <f t="shared" si="9"/>
        <v>55569174.631199993</v>
      </c>
      <c r="Q30" s="543"/>
      <c r="R30" s="657"/>
      <c r="S30" s="701" t="s">
        <v>1948</v>
      </c>
      <c r="T30" s="706" t="s">
        <v>1952</v>
      </c>
      <c r="U30" s="700" t="s">
        <v>2000</v>
      </c>
    </row>
    <row r="31" spans="1:21" ht="79.5" thickBot="1">
      <c r="A31" s="732" t="s">
        <v>2005</v>
      </c>
      <c r="B31" s="736" t="s">
        <v>1977</v>
      </c>
      <c r="C31" s="737">
        <v>0.25</v>
      </c>
      <c r="D31" s="738">
        <f>'25Redes'!D8</f>
        <v>3.8461538461538464E-2</v>
      </c>
      <c r="E31" s="739">
        <f>D31/C31</f>
        <v>0.15384615384615385</v>
      </c>
      <c r="F31" s="760" t="s">
        <v>2259</v>
      </c>
      <c r="G31" s="545"/>
      <c r="H31" s="740">
        <v>1</v>
      </c>
      <c r="I31" s="739">
        <f>D31</f>
        <v>3.8461538461538464E-2</v>
      </c>
      <c r="J31" s="741">
        <f t="shared" si="12"/>
        <v>3.8461538461538464E-2</v>
      </c>
      <c r="K31" s="836">
        <v>5.6079999999999998E-2</v>
      </c>
      <c r="L31" s="791">
        <f t="shared" si="6"/>
        <v>3977285667.5173998</v>
      </c>
      <c r="M31" s="832">
        <f t="shared" si="7"/>
        <v>2596932761.0980797</v>
      </c>
      <c r="N31" s="549"/>
      <c r="O31" s="832">
        <f t="shared" si="8"/>
        <v>5608021757.2173996</v>
      </c>
      <c r="P31" s="791">
        <f t="shared" si="9"/>
        <v>2596932761.0980797</v>
      </c>
      <c r="Q31" s="548"/>
      <c r="R31" s="658"/>
      <c r="S31" s="742" t="s">
        <v>1947</v>
      </c>
      <c r="T31" s="743" t="s">
        <v>1010</v>
      </c>
      <c r="U31" s="744" t="s">
        <v>2002</v>
      </c>
    </row>
    <row r="32" spans="1:21" ht="14.25" thickBot="1">
      <c r="A32" s="961" t="s">
        <v>2012</v>
      </c>
      <c r="B32" s="751"/>
      <c r="C32" s="697"/>
      <c r="D32" s="752"/>
      <c r="E32" s="848">
        <f>SUM(E33+E34+E35+E37+E38)/5</f>
        <v>0.27999999999999997</v>
      </c>
      <c r="F32" s="752"/>
      <c r="G32" s="752"/>
      <c r="H32" s="752"/>
      <c r="I32" s="754"/>
      <c r="J32" s="855">
        <f>SUM(J33:J38)/6</f>
        <v>0.17777777777777778</v>
      </c>
      <c r="K32" s="848">
        <v>0.05</v>
      </c>
      <c r="L32" s="932">
        <f>'informe Gastos'!Y57</f>
        <v>251082368</v>
      </c>
      <c r="M32" s="986">
        <f>'informe Gastos'!Z57</f>
        <v>71806977</v>
      </c>
      <c r="N32" s="933">
        <f>M32/L32</f>
        <v>0.28598972349981977</v>
      </c>
      <c r="O32" s="991">
        <f>(251082368+263637000+276819000+292327000)</f>
        <v>1083865368</v>
      </c>
      <c r="P32" s="932">
        <f>M32</f>
        <v>71806977</v>
      </c>
      <c r="Q32" s="848">
        <f>P32/O32</f>
        <v>6.6250827012308416E-2</v>
      </c>
      <c r="R32" s="756"/>
      <c r="S32" s="757"/>
      <c r="T32" s="758"/>
      <c r="U32" s="759"/>
    </row>
    <row r="33" spans="1:21" ht="37.5" customHeight="1">
      <c r="A33" s="771" t="s">
        <v>2013</v>
      </c>
      <c r="B33" s="772" t="s">
        <v>1977</v>
      </c>
      <c r="C33" s="710">
        <v>1</v>
      </c>
      <c r="D33" s="762">
        <v>0.5</v>
      </c>
      <c r="E33" s="746">
        <f>D33/C33</f>
        <v>0.5</v>
      </c>
      <c r="F33" s="850" t="s">
        <v>2064</v>
      </c>
      <c r="G33" s="538" t="s">
        <v>2253</v>
      </c>
      <c r="H33" s="745">
        <v>1</v>
      </c>
      <c r="I33" s="746">
        <f t="shared" ref="I33:I38" si="13">D33</f>
        <v>0.5</v>
      </c>
      <c r="J33" s="708">
        <f>I33/H33</f>
        <v>0.5</v>
      </c>
      <c r="K33" s="790">
        <v>1.2500000000000001E-2</v>
      </c>
      <c r="L33" s="791">
        <f>L$32*K33/K$32</f>
        <v>62770592</v>
      </c>
      <c r="M33" s="832">
        <f>M$32*K33/K$32</f>
        <v>17951744.25</v>
      </c>
      <c r="N33" s="659"/>
      <c r="O33" s="819">
        <f>O32*K33/K32</f>
        <v>270966342</v>
      </c>
      <c r="P33" s="791">
        <f>P$32*K33/K$32</f>
        <v>17951744.25</v>
      </c>
      <c r="Q33" s="550"/>
      <c r="R33" s="747"/>
      <c r="S33" s="748" t="s">
        <v>1946</v>
      </c>
      <c r="T33" s="838" t="s">
        <v>1952</v>
      </c>
      <c r="U33" s="766" t="s">
        <v>2260</v>
      </c>
    </row>
    <row r="34" spans="1:21" ht="52.5" customHeight="1">
      <c r="A34" s="733" t="s">
        <v>2014</v>
      </c>
      <c r="B34" s="735" t="s">
        <v>1994</v>
      </c>
      <c r="C34" s="851">
        <v>5</v>
      </c>
      <c r="D34" s="671">
        <v>2</v>
      </c>
      <c r="E34" s="684">
        <f>D34/C34</f>
        <v>0.4</v>
      </c>
      <c r="F34" s="852" t="s">
        <v>2065</v>
      </c>
      <c r="G34" s="540"/>
      <c r="H34" s="671">
        <v>30</v>
      </c>
      <c r="I34" s="680">
        <f t="shared" si="13"/>
        <v>2</v>
      </c>
      <c r="J34" s="708">
        <f t="shared" ref="J34:J38" si="14">I34/H34</f>
        <v>6.6666666666666666E-2</v>
      </c>
      <c r="K34" s="767">
        <v>1.2E-2</v>
      </c>
      <c r="L34" s="791">
        <f t="shared" ref="L34:L38" si="15">L$32*K34/K$32</f>
        <v>60259768.32</v>
      </c>
      <c r="M34" s="832">
        <f t="shared" ref="M34:M38" si="16">M$32*K34/K$32</f>
        <v>17233674.48</v>
      </c>
      <c r="N34" s="544"/>
      <c r="O34" s="819">
        <f t="shared" ref="O34:O38" si="17">O33*K34/K33</f>
        <v>260127688.32000002</v>
      </c>
      <c r="P34" s="791">
        <f t="shared" ref="P34:P38" si="18">P$32*K34/K$32</f>
        <v>17233674.48</v>
      </c>
      <c r="Q34" s="543"/>
      <c r="R34" s="657"/>
      <c r="S34" s="705" t="s">
        <v>1946</v>
      </c>
      <c r="T34" s="706" t="s">
        <v>1952</v>
      </c>
      <c r="U34" s="766" t="s">
        <v>2260</v>
      </c>
    </row>
    <row r="35" spans="1:21" ht="67.5">
      <c r="A35" s="774" t="s">
        <v>2015</v>
      </c>
      <c r="B35" s="777" t="s">
        <v>1977</v>
      </c>
      <c r="C35" s="778">
        <v>1</v>
      </c>
      <c r="D35" s="696">
        <v>0.5</v>
      </c>
      <c r="E35" s="684">
        <f>D35/C35</f>
        <v>0.5</v>
      </c>
      <c r="F35" s="852" t="s">
        <v>2066</v>
      </c>
      <c r="G35" s="540"/>
      <c r="H35" s="681">
        <v>1</v>
      </c>
      <c r="I35" s="684">
        <f t="shared" si="13"/>
        <v>0.5</v>
      </c>
      <c r="J35" s="708">
        <f t="shared" si="14"/>
        <v>0.5</v>
      </c>
      <c r="K35" s="767">
        <v>2.2499999999999999E-2</v>
      </c>
      <c r="L35" s="791">
        <f t="shared" si="15"/>
        <v>112987065.59999998</v>
      </c>
      <c r="M35" s="832">
        <f t="shared" si="16"/>
        <v>32313139.649999999</v>
      </c>
      <c r="N35" s="544"/>
      <c r="O35" s="819">
        <f t="shared" si="17"/>
        <v>487739415.60000002</v>
      </c>
      <c r="P35" s="791">
        <f t="shared" si="18"/>
        <v>32313139.649999999</v>
      </c>
      <c r="Q35" s="543"/>
      <c r="R35" s="657"/>
      <c r="S35" s="705" t="s">
        <v>1946</v>
      </c>
      <c r="T35" s="706" t="s">
        <v>1952</v>
      </c>
      <c r="U35" s="766" t="s">
        <v>2260</v>
      </c>
    </row>
    <row r="36" spans="1:21" ht="36" customHeight="1">
      <c r="A36" s="775" t="s">
        <v>2016</v>
      </c>
      <c r="B36" s="735" t="s">
        <v>1994</v>
      </c>
      <c r="C36" s="773">
        <v>0</v>
      </c>
      <c r="D36" s="695">
        <v>0</v>
      </c>
      <c r="E36" s="684">
        <v>0</v>
      </c>
      <c r="F36" s="540"/>
      <c r="G36" s="540"/>
      <c r="H36" s="671">
        <v>80</v>
      </c>
      <c r="I36" s="680">
        <f t="shared" si="13"/>
        <v>0</v>
      </c>
      <c r="J36" s="708">
        <f t="shared" si="14"/>
        <v>0</v>
      </c>
      <c r="K36" s="767">
        <v>1.5E-3</v>
      </c>
      <c r="L36" s="791">
        <f t="shared" si="15"/>
        <v>7532471.04</v>
      </c>
      <c r="M36" s="832">
        <f t="shared" si="16"/>
        <v>2154209.31</v>
      </c>
      <c r="N36" s="544"/>
      <c r="O36" s="819">
        <f t="shared" si="17"/>
        <v>32515961.040000003</v>
      </c>
      <c r="P36" s="791">
        <f t="shared" si="18"/>
        <v>2154209.31</v>
      </c>
      <c r="Q36" s="543"/>
      <c r="R36" s="657"/>
      <c r="S36" s="705" t="s">
        <v>1946</v>
      </c>
      <c r="T36" s="706" t="s">
        <v>1952</v>
      </c>
      <c r="U36" s="766" t="s">
        <v>2260</v>
      </c>
    </row>
    <row r="37" spans="1:21" ht="67.5">
      <c r="A37" s="776" t="s">
        <v>2017</v>
      </c>
      <c r="B37" s="777" t="s">
        <v>1977</v>
      </c>
      <c r="C37" s="778">
        <v>0.75</v>
      </c>
      <c r="D37" s="696">
        <v>0</v>
      </c>
      <c r="E37" s="684">
        <f>D37/C37</f>
        <v>0</v>
      </c>
      <c r="F37" s="852" t="s">
        <v>2067</v>
      </c>
      <c r="G37" s="540"/>
      <c r="H37" s="681">
        <v>0.95</v>
      </c>
      <c r="I37" s="684">
        <f t="shared" si="13"/>
        <v>0</v>
      </c>
      <c r="J37" s="708">
        <f t="shared" si="14"/>
        <v>0</v>
      </c>
      <c r="K37" s="767">
        <v>1E-3</v>
      </c>
      <c r="L37" s="791">
        <f t="shared" si="15"/>
        <v>5021647.3600000003</v>
      </c>
      <c r="M37" s="832">
        <f t="shared" si="16"/>
        <v>1436139.5399999998</v>
      </c>
      <c r="N37" s="544"/>
      <c r="O37" s="819">
        <f t="shared" si="17"/>
        <v>21677307.359999999</v>
      </c>
      <c r="P37" s="791">
        <f t="shared" si="18"/>
        <v>1436139.5399999998</v>
      </c>
      <c r="Q37" s="543"/>
      <c r="R37" s="657"/>
      <c r="S37" s="705" t="s">
        <v>1946</v>
      </c>
      <c r="T37" s="706" t="s">
        <v>1952</v>
      </c>
      <c r="U37" s="766" t="s">
        <v>2260</v>
      </c>
    </row>
    <row r="38" spans="1:21" ht="68.25" thickBot="1">
      <c r="A38" s="793" t="s">
        <v>2018</v>
      </c>
      <c r="B38" s="794" t="s">
        <v>1994</v>
      </c>
      <c r="C38" s="795">
        <v>1</v>
      </c>
      <c r="D38" s="853">
        <v>0</v>
      </c>
      <c r="E38" s="739">
        <f>D38/C38</f>
        <v>0</v>
      </c>
      <c r="F38" s="796" t="s">
        <v>2261</v>
      </c>
      <c r="G38" s="545"/>
      <c r="H38" s="796">
        <v>2</v>
      </c>
      <c r="I38" s="768">
        <f t="shared" si="13"/>
        <v>0</v>
      </c>
      <c r="J38" s="708">
        <f t="shared" si="14"/>
        <v>0</v>
      </c>
      <c r="K38" s="797">
        <v>5.0000000000000001E-4</v>
      </c>
      <c r="L38" s="791">
        <f t="shared" si="15"/>
        <v>2510823.6800000002</v>
      </c>
      <c r="M38" s="832">
        <f t="shared" si="16"/>
        <v>718069.7699999999</v>
      </c>
      <c r="N38" s="549"/>
      <c r="O38" s="820">
        <f t="shared" si="17"/>
        <v>10838653.68</v>
      </c>
      <c r="P38" s="791">
        <f t="shared" si="18"/>
        <v>718069.7699999999</v>
      </c>
      <c r="Q38" s="548"/>
      <c r="R38" s="798" t="s">
        <v>2011</v>
      </c>
      <c r="S38" s="799" t="s">
        <v>1946</v>
      </c>
      <c r="T38" s="839" t="s">
        <v>1952</v>
      </c>
      <c r="U38" s="766" t="s">
        <v>2260</v>
      </c>
    </row>
    <row r="39" spans="1:21" ht="18" customHeight="1" thickBot="1">
      <c r="A39" s="1344" t="s">
        <v>2019</v>
      </c>
      <c r="B39" s="672"/>
      <c r="C39" s="672"/>
      <c r="D39" s="672"/>
      <c r="E39" s="848">
        <f>SUM(E40+E56)/2</f>
        <v>0.27721145124716551</v>
      </c>
      <c r="F39" s="752"/>
      <c r="G39" s="752"/>
      <c r="H39" s="752"/>
      <c r="I39" s="754"/>
      <c r="J39" s="854">
        <f>SUM(J40+J56)/2</f>
        <v>3.4422222222222224E-3</v>
      </c>
      <c r="K39" s="848">
        <f>SUM(K40+K56)</f>
        <v>0.14000000000000001</v>
      </c>
      <c r="L39" s="932">
        <f>SUM(L40+L56)</f>
        <v>31620277002.459999</v>
      </c>
      <c r="M39" s="932">
        <f>SUM(M40+M56)</f>
        <v>28910285356.459999</v>
      </c>
      <c r="N39" s="933">
        <f>M39/L39</f>
        <v>0.91429576515761812</v>
      </c>
      <c r="O39" s="858">
        <f>SUM(O40+O56)</f>
        <v>37404839564</v>
      </c>
      <c r="P39" s="1018">
        <f>SUM(P40+P56)</f>
        <v>28910285356.459999</v>
      </c>
      <c r="Q39" s="848">
        <f>P39/O39</f>
        <v>0.77290226862206568</v>
      </c>
      <c r="R39" s="756"/>
      <c r="S39" s="757"/>
      <c r="T39" s="758"/>
      <c r="U39" s="759"/>
    </row>
    <row r="40" spans="1:21" ht="13.5" thickBot="1">
      <c r="A40" s="1431" t="s">
        <v>2020</v>
      </c>
      <c r="B40" s="1432"/>
      <c r="C40" s="1432"/>
      <c r="D40" s="1433"/>
      <c r="E40" s="849">
        <f>SUM(E41+E42+E43+E44+E52+E53)/6</f>
        <v>8.6055555555555552E-2</v>
      </c>
      <c r="F40" s="801"/>
      <c r="G40" s="801"/>
      <c r="H40" s="801"/>
      <c r="I40" s="800"/>
      <c r="J40" s="856">
        <f>SUM(J41:J55)/15</f>
        <v>6.8844444444444448E-3</v>
      </c>
      <c r="K40" s="1040">
        <v>0.09</v>
      </c>
      <c r="L40" s="987">
        <f>'informe Gastos'!Y62</f>
        <v>30711174467.459999</v>
      </c>
      <c r="M40" s="988">
        <f>'informe Gastos'!Z62</f>
        <v>28700234765.459999</v>
      </c>
      <c r="N40" s="992">
        <f>M40/L40</f>
        <v>0.9345209117895934</v>
      </c>
      <c r="O40" s="993">
        <f>SUM(785073867+2146322562+865545000+914015000)+29724810600+201290000</f>
        <v>34637057029</v>
      </c>
      <c r="P40" s="987">
        <f>M40</f>
        <v>28700234765.459999</v>
      </c>
      <c r="Q40" s="947">
        <f>P40/O40</f>
        <v>0.82859911399027419</v>
      </c>
      <c r="R40" s="802"/>
      <c r="S40" s="803"/>
      <c r="T40" s="804"/>
      <c r="U40" s="805"/>
    </row>
    <row r="41" spans="1:21" ht="38.25">
      <c r="A41" s="1345" t="s">
        <v>2021</v>
      </c>
      <c r="B41" s="1346" t="s">
        <v>1994</v>
      </c>
      <c r="C41" s="1347">
        <v>3000</v>
      </c>
      <c r="D41" s="845">
        <v>1549</v>
      </c>
      <c r="E41" s="746">
        <f>D41/C41</f>
        <v>0.51633333333333331</v>
      </c>
      <c r="F41" s="850" t="s">
        <v>2262</v>
      </c>
      <c r="G41" s="538"/>
      <c r="H41" s="807">
        <v>15000</v>
      </c>
      <c r="I41" s="769">
        <f t="shared" ref="I41:I55" si="19">D41</f>
        <v>1549</v>
      </c>
      <c r="J41" s="708">
        <f>I41/H41</f>
        <v>0.10326666666666667</v>
      </c>
      <c r="K41" s="1391">
        <v>1.35E-2</v>
      </c>
      <c r="L41" s="1436">
        <f>L40*K41/K40</f>
        <v>4606676170.1189995</v>
      </c>
      <c r="M41" s="1374">
        <f>M40*K41/K40</f>
        <v>4305035214.8189993</v>
      </c>
      <c r="N41" s="659"/>
      <c r="O41" s="1374">
        <f>O40*K41/K40</f>
        <v>5195558554.3500004</v>
      </c>
      <c r="P41" s="1374">
        <f>P40*K41/K40</f>
        <v>4305035214.8189993</v>
      </c>
      <c r="Q41" s="550"/>
      <c r="R41" s="747"/>
      <c r="S41" s="748" t="s">
        <v>1945</v>
      </c>
      <c r="T41" s="749" t="s">
        <v>1952</v>
      </c>
      <c r="U41" s="1420" t="s">
        <v>2054</v>
      </c>
    </row>
    <row r="42" spans="1:21" ht="46.5" customHeight="1">
      <c r="A42" s="806" t="s">
        <v>2022</v>
      </c>
      <c r="B42" s="794" t="s">
        <v>1994</v>
      </c>
      <c r="C42" s="808">
        <v>1</v>
      </c>
      <c r="D42" s="846">
        <v>0</v>
      </c>
      <c r="E42" s="746">
        <f t="shared" ref="E42:E44" si="20">D42/C42</f>
        <v>0</v>
      </c>
      <c r="F42" s="852" t="s">
        <v>2068</v>
      </c>
      <c r="G42" s="540"/>
      <c r="H42" s="671">
        <v>3</v>
      </c>
      <c r="I42" s="680">
        <f t="shared" si="19"/>
        <v>0</v>
      </c>
      <c r="J42" s="696">
        <f>I42/H42</f>
        <v>0</v>
      </c>
      <c r="K42" s="1386"/>
      <c r="L42" s="1372"/>
      <c r="M42" s="1375"/>
      <c r="N42" s="544"/>
      <c r="O42" s="1375"/>
      <c r="P42" s="1375"/>
      <c r="Q42" s="543"/>
      <c r="R42" s="809" t="s">
        <v>2011</v>
      </c>
      <c r="S42" s="705" t="s">
        <v>1945</v>
      </c>
      <c r="T42" s="703" t="s">
        <v>1952</v>
      </c>
      <c r="U42" s="1421"/>
    </row>
    <row r="43" spans="1:21" ht="21" customHeight="1">
      <c r="A43" s="806" t="s">
        <v>2023</v>
      </c>
      <c r="B43" s="794" t="s">
        <v>1994</v>
      </c>
      <c r="C43" s="808">
        <v>1</v>
      </c>
      <c r="D43" s="846">
        <v>0</v>
      </c>
      <c r="E43" s="746">
        <f t="shared" si="20"/>
        <v>0</v>
      </c>
      <c r="F43" s="852" t="s">
        <v>2263</v>
      </c>
      <c r="G43" s="540"/>
      <c r="H43" s="671">
        <v>1</v>
      </c>
      <c r="I43" s="680">
        <f t="shared" si="19"/>
        <v>0</v>
      </c>
      <c r="J43" s="696">
        <f>I43/H43</f>
        <v>0</v>
      </c>
      <c r="K43" s="1365"/>
      <c r="L43" s="1373"/>
      <c r="M43" s="1363"/>
      <c r="N43" s="544"/>
      <c r="O43" s="1363"/>
      <c r="P43" s="1363"/>
      <c r="Q43" s="543"/>
      <c r="R43" s="809" t="s">
        <v>2011</v>
      </c>
      <c r="S43" s="705" t="s">
        <v>1945</v>
      </c>
      <c r="T43" s="703" t="s">
        <v>1952</v>
      </c>
      <c r="U43" s="1421"/>
    </row>
    <row r="44" spans="1:21" ht="67.5">
      <c r="A44" s="806" t="s">
        <v>2024</v>
      </c>
      <c r="B44" s="794" t="s">
        <v>1994</v>
      </c>
      <c r="C44" s="808">
        <v>1</v>
      </c>
      <c r="D44" s="846">
        <v>0</v>
      </c>
      <c r="E44" s="746">
        <f t="shared" si="20"/>
        <v>0</v>
      </c>
      <c r="F44" s="540"/>
      <c r="G44" s="540"/>
      <c r="H44" s="671">
        <v>1</v>
      </c>
      <c r="I44" s="680">
        <f t="shared" si="19"/>
        <v>0</v>
      </c>
      <c r="J44" s="696">
        <f>I44/H44</f>
        <v>0</v>
      </c>
      <c r="K44" s="684">
        <v>0</v>
      </c>
      <c r="L44" s="940">
        <f>L40*K44/K40</f>
        <v>0</v>
      </c>
      <c r="M44" s="946">
        <f>M$40*K44/K$40</f>
        <v>0</v>
      </c>
      <c r="N44" s="544"/>
      <c r="O44" s="698">
        <v>0</v>
      </c>
      <c r="P44" s="699">
        <f>P$40*K44/K$40</f>
        <v>0</v>
      </c>
      <c r="Q44" s="543"/>
      <c r="R44" s="657"/>
      <c r="S44" s="705" t="s">
        <v>1945</v>
      </c>
      <c r="T44" s="703" t="s">
        <v>1952</v>
      </c>
      <c r="U44" s="1422"/>
    </row>
    <row r="45" spans="1:21" ht="27.75" customHeight="1">
      <c r="A45" s="860" t="s">
        <v>2025</v>
      </c>
      <c r="B45" s="810" t="s">
        <v>1977</v>
      </c>
      <c r="C45" s="811">
        <v>0</v>
      </c>
      <c r="D45" s="847" t="str">
        <f>'1POMCAS'!D8</f>
        <v>SIN INFORMACION</v>
      </c>
      <c r="E45" s="684">
        <v>0</v>
      </c>
      <c r="F45" s="852" t="s">
        <v>2069</v>
      </c>
      <c r="G45" s="540"/>
      <c r="H45" s="681">
        <v>0.1666</v>
      </c>
      <c r="I45" s="684" t="str">
        <f t="shared" si="19"/>
        <v>SIN INFORMACION</v>
      </c>
      <c r="J45" s="696">
        <v>0</v>
      </c>
      <c r="K45" s="797">
        <v>1.35E-2</v>
      </c>
      <c r="L45" s="699">
        <f>L40*K45/K40</f>
        <v>4606676170.1189995</v>
      </c>
      <c r="M45" s="946">
        <f>M$40*K45/K$40</f>
        <v>4305035214.8189993</v>
      </c>
      <c r="N45" s="544"/>
      <c r="O45" s="698">
        <f>O40*K45/K40</f>
        <v>5195558554.3500004</v>
      </c>
      <c r="P45" s="699">
        <f t="shared" ref="P45:P55" si="21">P$40*K45/K$40</f>
        <v>4305035214.8189993</v>
      </c>
      <c r="Q45" s="543"/>
      <c r="R45" s="813" t="s">
        <v>2026</v>
      </c>
      <c r="S45" s="705" t="s">
        <v>1945</v>
      </c>
      <c r="T45" s="702" t="s">
        <v>1165</v>
      </c>
      <c r="U45" s="704" t="s">
        <v>2055</v>
      </c>
    </row>
    <row r="46" spans="1:21" ht="35.25" customHeight="1">
      <c r="A46" s="860" t="s">
        <v>2027</v>
      </c>
      <c r="B46" s="810" t="s">
        <v>1977</v>
      </c>
      <c r="C46" s="811">
        <v>0</v>
      </c>
      <c r="D46" s="847">
        <f>'6POMCASejec'!D8</f>
        <v>0.5</v>
      </c>
      <c r="E46" s="684">
        <v>0</v>
      </c>
      <c r="F46" s="852" t="s">
        <v>2070</v>
      </c>
      <c r="G46" s="540"/>
      <c r="H46" s="681">
        <v>1</v>
      </c>
      <c r="I46" s="684">
        <f t="shared" si="19"/>
        <v>0.5</v>
      </c>
      <c r="J46" s="696">
        <v>0</v>
      </c>
      <c r="K46" s="1364">
        <v>4.4999999999999997E-3</v>
      </c>
      <c r="L46" s="1362">
        <f>L40*K46/K40</f>
        <v>1535558723.3729999</v>
      </c>
      <c r="M46" s="1362">
        <f>M40*K46/K40</f>
        <v>1435011738.273</v>
      </c>
      <c r="N46" s="544"/>
      <c r="O46" s="1362">
        <f>O$40*K46/K$40</f>
        <v>1731852851.45</v>
      </c>
      <c r="P46" s="699">
        <f t="shared" si="21"/>
        <v>1435011738.273</v>
      </c>
      <c r="Q46" s="543"/>
      <c r="R46" s="814" t="s">
        <v>2031</v>
      </c>
      <c r="S46" s="705" t="s">
        <v>1945</v>
      </c>
      <c r="T46" s="703" t="s">
        <v>220</v>
      </c>
      <c r="U46" s="704" t="s">
        <v>2055</v>
      </c>
    </row>
    <row r="47" spans="1:21" ht="25.5" customHeight="1">
      <c r="A47" s="806" t="s">
        <v>2027</v>
      </c>
      <c r="B47" s="810" t="s">
        <v>1977</v>
      </c>
      <c r="C47" s="811">
        <v>0</v>
      </c>
      <c r="D47" s="847">
        <v>0</v>
      </c>
      <c r="E47" s="684">
        <v>0</v>
      </c>
      <c r="F47" s="540"/>
      <c r="G47" s="540"/>
      <c r="H47" s="681">
        <v>0.1</v>
      </c>
      <c r="I47" s="684">
        <f t="shared" si="19"/>
        <v>0</v>
      </c>
      <c r="J47" s="696">
        <f>I47/H47</f>
        <v>0</v>
      </c>
      <c r="K47" s="1365"/>
      <c r="L47" s="1363"/>
      <c r="M47" s="1363"/>
      <c r="N47" s="544"/>
      <c r="O47" s="1363"/>
      <c r="P47" s="699">
        <f t="shared" si="21"/>
        <v>0</v>
      </c>
      <c r="Q47" s="543"/>
      <c r="R47" s="814" t="s">
        <v>2028</v>
      </c>
      <c r="S47" s="705" t="s">
        <v>1945</v>
      </c>
      <c r="T47" s="703" t="s">
        <v>220</v>
      </c>
      <c r="U47" s="704" t="s">
        <v>2055</v>
      </c>
    </row>
    <row r="48" spans="1:21" ht="40.5" customHeight="1">
      <c r="A48" s="860" t="s">
        <v>2029</v>
      </c>
      <c r="B48" s="810" t="s">
        <v>1977</v>
      </c>
      <c r="C48" s="811">
        <v>0</v>
      </c>
      <c r="D48" s="847" t="str">
        <f>'2PORH'!D8</f>
        <v>N.A.</v>
      </c>
      <c r="E48" s="684">
        <v>0</v>
      </c>
      <c r="F48" s="852" t="s">
        <v>2071</v>
      </c>
      <c r="G48" s="540"/>
      <c r="H48" s="681">
        <v>0.3332</v>
      </c>
      <c r="I48" s="684" t="str">
        <f t="shared" si="19"/>
        <v>N.A.</v>
      </c>
      <c r="J48" s="696">
        <v>0</v>
      </c>
      <c r="K48" s="767">
        <v>1.7999999999999999E-2</v>
      </c>
      <c r="L48" s="699">
        <f>L40*K48/K40</f>
        <v>6142234893.4919996</v>
      </c>
      <c r="M48" s="698">
        <f>M40*K48/K40</f>
        <v>5740046953.092</v>
      </c>
      <c r="N48" s="544"/>
      <c r="O48" s="698">
        <f>O40*K48/K40</f>
        <v>6927411405.8000002</v>
      </c>
      <c r="P48" s="699">
        <f t="shared" si="21"/>
        <v>5740046953.092</v>
      </c>
      <c r="Q48" s="543"/>
      <c r="R48" s="812" t="s">
        <v>2030</v>
      </c>
      <c r="S48" s="705" t="s">
        <v>1945</v>
      </c>
      <c r="T48" s="703" t="s">
        <v>131</v>
      </c>
      <c r="U48" s="704" t="s">
        <v>2055</v>
      </c>
    </row>
    <row r="49" spans="1:21" ht="21.75" customHeight="1">
      <c r="A49" s="1434" t="s">
        <v>2032</v>
      </c>
      <c r="B49" s="810" t="s">
        <v>1977</v>
      </c>
      <c r="C49" s="811">
        <v>0</v>
      </c>
      <c r="D49" s="847">
        <v>0</v>
      </c>
      <c r="E49" s="684">
        <v>0</v>
      </c>
      <c r="F49" s="540" t="s">
        <v>2072</v>
      </c>
      <c r="G49" s="540"/>
      <c r="H49" s="681">
        <v>8.3299999999999999E-2</v>
      </c>
      <c r="I49" s="684">
        <f t="shared" si="19"/>
        <v>0</v>
      </c>
      <c r="J49" s="696">
        <f t="shared" ref="J49:J55" si="22">I49/H49</f>
        <v>0</v>
      </c>
      <c r="K49" s="1364">
        <v>1.35E-2</v>
      </c>
      <c r="L49" s="1362">
        <f>L40*K49/K40</f>
        <v>4606676170.1189995</v>
      </c>
      <c r="M49" s="1413">
        <f>M40*K49/K40</f>
        <v>4305035214.8189993</v>
      </c>
      <c r="N49" s="544"/>
      <c r="O49" s="1362">
        <f>O40*K49/K40</f>
        <v>5195558554.3500004</v>
      </c>
      <c r="P49" s="699">
        <f t="shared" si="21"/>
        <v>4305035214.8189993</v>
      </c>
      <c r="Q49" s="543"/>
      <c r="R49" s="812" t="s">
        <v>2033</v>
      </c>
      <c r="S49" s="705" t="s">
        <v>1945</v>
      </c>
      <c r="T49" s="703" t="s">
        <v>183</v>
      </c>
      <c r="U49" s="704" t="s">
        <v>2055</v>
      </c>
    </row>
    <row r="50" spans="1:21" ht="23.25" customHeight="1">
      <c r="A50" s="1435"/>
      <c r="B50" s="794" t="s">
        <v>1994</v>
      </c>
      <c r="C50" s="808">
        <v>0</v>
      </c>
      <c r="D50" s="861" t="str">
        <f>'4UsoAguas'!D8</f>
        <v>N.A.</v>
      </c>
      <c r="E50" s="684">
        <v>0</v>
      </c>
      <c r="F50" s="540" t="s">
        <v>2073</v>
      </c>
      <c r="G50" s="540"/>
      <c r="H50" s="671">
        <v>4</v>
      </c>
      <c r="I50" s="680" t="str">
        <f t="shared" si="19"/>
        <v>N.A.</v>
      </c>
      <c r="J50" s="696">
        <v>0</v>
      </c>
      <c r="K50" s="1365"/>
      <c r="L50" s="1363"/>
      <c r="M50" s="1373"/>
      <c r="N50" s="544"/>
      <c r="O50" s="1363"/>
      <c r="P50" s="699">
        <f t="shared" si="21"/>
        <v>0</v>
      </c>
      <c r="Q50" s="543"/>
      <c r="R50" s="812" t="s">
        <v>2034</v>
      </c>
      <c r="S50" s="705" t="s">
        <v>1945</v>
      </c>
      <c r="T50" s="703" t="s">
        <v>183</v>
      </c>
      <c r="U50" s="704" t="s">
        <v>2055</v>
      </c>
    </row>
    <row r="51" spans="1:21" ht="33.75">
      <c r="A51" s="806" t="s">
        <v>2035</v>
      </c>
      <c r="B51" s="810" t="s">
        <v>1977</v>
      </c>
      <c r="C51" s="808">
        <v>0</v>
      </c>
      <c r="D51" s="846">
        <v>0</v>
      </c>
      <c r="E51" s="684">
        <v>0</v>
      </c>
      <c r="F51" s="540"/>
      <c r="G51" s="540"/>
      <c r="H51" s="681">
        <v>0.1</v>
      </c>
      <c r="I51" s="680">
        <f t="shared" si="19"/>
        <v>0</v>
      </c>
      <c r="J51" s="696">
        <f t="shared" si="22"/>
        <v>0</v>
      </c>
      <c r="K51" s="767">
        <v>4.4999999999999997E-3</v>
      </c>
      <c r="L51" s="699">
        <f>L$40*K51/K$40</f>
        <v>1535558723.3729999</v>
      </c>
      <c r="M51" s="698">
        <f>M$40*K51/K$40</f>
        <v>1435011738.273</v>
      </c>
      <c r="N51" s="544"/>
      <c r="O51" s="698">
        <f>O40*K51/K40</f>
        <v>1731852851.45</v>
      </c>
      <c r="P51" s="699">
        <f t="shared" si="21"/>
        <v>1435011738.273</v>
      </c>
      <c r="Q51" s="543"/>
      <c r="R51" s="815" t="s">
        <v>2036</v>
      </c>
      <c r="S51" s="705" t="s">
        <v>1945</v>
      </c>
      <c r="T51" s="703"/>
      <c r="U51" s="704" t="s">
        <v>2055</v>
      </c>
    </row>
    <row r="52" spans="1:21" ht="67.5">
      <c r="A52" s="817" t="s">
        <v>2038</v>
      </c>
      <c r="B52" s="794" t="s">
        <v>1994</v>
      </c>
      <c r="C52" s="808">
        <v>5</v>
      </c>
      <c r="D52" s="846">
        <v>0</v>
      </c>
      <c r="E52" s="684">
        <f>D52/C52</f>
        <v>0</v>
      </c>
      <c r="F52" s="852" t="s">
        <v>2351</v>
      </c>
      <c r="G52" s="540"/>
      <c r="H52" s="671">
        <v>5</v>
      </c>
      <c r="I52" s="680">
        <f t="shared" si="19"/>
        <v>0</v>
      </c>
      <c r="J52" s="696">
        <f t="shared" si="22"/>
        <v>0</v>
      </c>
      <c r="K52" s="684">
        <v>0</v>
      </c>
      <c r="L52" s="699">
        <f>L$40*K52/K$40</f>
        <v>0</v>
      </c>
      <c r="M52" s="698">
        <f t="shared" ref="M52:M53" si="23">M$40*K52/K$40</f>
        <v>0</v>
      </c>
      <c r="N52" s="544"/>
      <c r="O52" s="698">
        <v>0</v>
      </c>
      <c r="P52" s="699">
        <f t="shared" si="21"/>
        <v>0</v>
      </c>
      <c r="Q52" s="543"/>
      <c r="R52" s="816" t="s">
        <v>2039</v>
      </c>
      <c r="S52" s="705" t="s">
        <v>1945</v>
      </c>
      <c r="T52" s="706" t="s">
        <v>1952</v>
      </c>
      <c r="U52" s="704" t="s">
        <v>2055</v>
      </c>
    </row>
    <row r="53" spans="1:21" ht="67.5">
      <c r="A53" s="818" t="s">
        <v>2040</v>
      </c>
      <c r="B53" s="794" t="s">
        <v>2041</v>
      </c>
      <c r="C53" s="808">
        <v>3</v>
      </c>
      <c r="D53" s="671">
        <v>0</v>
      </c>
      <c r="E53" s="684">
        <f>D53/C53</f>
        <v>0</v>
      </c>
      <c r="F53" s="852" t="s">
        <v>2074</v>
      </c>
      <c r="G53" s="540"/>
      <c r="H53" s="671">
        <v>15</v>
      </c>
      <c r="I53" s="680">
        <f t="shared" si="19"/>
        <v>0</v>
      </c>
      <c r="J53" s="696">
        <f t="shared" si="22"/>
        <v>0</v>
      </c>
      <c r="K53" s="767">
        <v>8.9999999999999993E-3</v>
      </c>
      <c r="L53" s="699">
        <f>L$40*K53/K$40</f>
        <v>3071117446.7459998</v>
      </c>
      <c r="M53" s="698">
        <f t="shared" si="23"/>
        <v>2870023476.546</v>
      </c>
      <c r="N53" s="544"/>
      <c r="O53" s="698">
        <f>O40*K53/K40</f>
        <v>3463705702.9000001</v>
      </c>
      <c r="P53" s="699">
        <f t="shared" si="21"/>
        <v>2870023476.546</v>
      </c>
      <c r="Q53" s="543"/>
      <c r="R53" s="812" t="s">
        <v>2042</v>
      </c>
      <c r="S53" s="705" t="s">
        <v>1945</v>
      </c>
      <c r="T53" s="706" t="s">
        <v>1952</v>
      </c>
      <c r="U53" s="704" t="s">
        <v>2055</v>
      </c>
    </row>
    <row r="54" spans="1:21" ht="17.25" customHeight="1">
      <c r="A54" s="713" t="s">
        <v>2043</v>
      </c>
      <c r="B54" s="794" t="s">
        <v>1994</v>
      </c>
      <c r="C54" s="808">
        <v>0</v>
      </c>
      <c r="D54" s="671">
        <v>0</v>
      </c>
      <c r="E54" s="684">
        <v>0</v>
      </c>
      <c r="F54" s="540"/>
      <c r="G54" s="540"/>
      <c r="H54" s="671">
        <v>2</v>
      </c>
      <c r="I54" s="680">
        <f t="shared" si="19"/>
        <v>0</v>
      </c>
      <c r="J54" s="696">
        <f t="shared" si="22"/>
        <v>0</v>
      </c>
      <c r="K54" s="1364">
        <v>1.35E-2</v>
      </c>
      <c r="L54" s="1362">
        <f>L40*K54/K40</f>
        <v>4606676170.1189995</v>
      </c>
      <c r="M54" s="1362">
        <f>M40*K54/K40</f>
        <v>4305035214.8189993</v>
      </c>
      <c r="N54" s="544"/>
      <c r="O54" s="1362">
        <f>O40*K54/K40</f>
        <v>5195558554.3500004</v>
      </c>
      <c r="P54" s="699">
        <f t="shared" si="21"/>
        <v>4305035214.8189993</v>
      </c>
      <c r="Q54" s="543"/>
      <c r="R54" s="657"/>
      <c r="S54" s="705"/>
      <c r="T54" s="706" t="s">
        <v>1952</v>
      </c>
      <c r="U54" s="704" t="s">
        <v>2055</v>
      </c>
    </row>
    <row r="55" spans="1:21" ht="57" thickBot="1">
      <c r="A55" s="822" t="s">
        <v>2044</v>
      </c>
      <c r="B55" s="794" t="s">
        <v>1994</v>
      </c>
      <c r="C55" s="808">
        <v>0</v>
      </c>
      <c r="D55" s="671">
        <v>0</v>
      </c>
      <c r="E55" s="684">
        <v>0</v>
      </c>
      <c r="F55" s="540"/>
      <c r="G55" s="540"/>
      <c r="H55" s="671">
        <v>1</v>
      </c>
      <c r="I55" s="680">
        <f t="shared" si="19"/>
        <v>0</v>
      </c>
      <c r="J55" s="696">
        <f t="shared" si="22"/>
        <v>0</v>
      </c>
      <c r="K55" s="1365"/>
      <c r="L55" s="1363"/>
      <c r="M55" s="1363"/>
      <c r="N55" s="544"/>
      <c r="O55" s="1363"/>
      <c r="P55" s="699">
        <f t="shared" si="21"/>
        <v>0</v>
      </c>
      <c r="Q55" s="543"/>
      <c r="R55" s="657"/>
      <c r="S55" s="705" t="s">
        <v>1945</v>
      </c>
      <c r="T55" s="706" t="s">
        <v>1952</v>
      </c>
      <c r="U55" s="704" t="s">
        <v>2055</v>
      </c>
    </row>
    <row r="56" spans="1:21" ht="15.75" customHeight="1" thickBot="1">
      <c r="A56" s="1450" t="s">
        <v>2045</v>
      </c>
      <c r="B56" s="1451"/>
      <c r="C56" s="540"/>
      <c r="D56" s="540"/>
      <c r="E56" s="945">
        <f>SUM(E57+E58+E59+E60+E61+E63+E64+E65)/8</f>
        <v>0.46836734693877552</v>
      </c>
      <c r="F56" s="540"/>
      <c r="G56" s="540"/>
      <c r="H56" s="540"/>
      <c r="I56" s="541"/>
      <c r="J56" s="857">
        <f>SUM(J57:J65)/9</f>
        <v>0</v>
      </c>
      <c r="K56" s="837">
        <v>0.05</v>
      </c>
      <c r="L56" s="937">
        <f>'informe Gastos'!Y66</f>
        <v>909102535</v>
      </c>
      <c r="M56" s="989">
        <f>'informe Gastos'!Z66</f>
        <v>210050591</v>
      </c>
      <c r="N56" s="944">
        <f>M56/L56</f>
        <v>0.23105269528260639</v>
      </c>
      <c r="O56" s="859">
        <f>SUM(560392535+588413000+617834000+652433000)+348710000</f>
        <v>2767782535</v>
      </c>
      <c r="P56" s="937">
        <f>M56</f>
        <v>210050591</v>
      </c>
      <c r="Q56" s="945">
        <f>P56/O56</f>
        <v>7.5891291437750183E-2</v>
      </c>
      <c r="R56" s="657"/>
      <c r="S56" s="705" t="s">
        <v>1945</v>
      </c>
      <c r="T56" s="706" t="s">
        <v>1952</v>
      </c>
      <c r="U56" s="704" t="s">
        <v>2055</v>
      </c>
    </row>
    <row r="57" spans="1:21" ht="38.25">
      <c r="A57" s="824" t="s">
        <v>2046</v>
      </c>
      <c r="B57" s="826" t="s">
        <v>1994</v>
      </c>
      <c r="C57" s="828">
        <v>49</v>
      </c>
      <c r="D57" s="671">
        <v>38</v>
      </c>
      <c r="E57" s="684">
        <f>D57/C57</f>
        <v>0.77551020408163263</v>
      </c>
      <c r="F57" s="852" t="s">
        <v>2264</v>
      </c>
      <c r="G57" s="540"/>
      <c r="H57" s="671">
        <v>51</v>
      </c>
      <c r="I57" s="541"/>
      <c r="J57" s="696">
        <f>I57/H57</f>
        <v>0</v>
      </c>
      <c r="K57" s="684">
        <v>0</v>
      </c>
      <c r="L57" s="948">
        <f>L56*K57/K56</f>
        <v>0</v>
      </c>
      <c r="M57" s="698">
        <f>M56*K57/K56</f>
        <v>0</v>
      </c>
      <c r="N57" s="544"/>
      <c r="O57" s="698">
        <v>0</v>
      </c>
      <c r="P57" s="699">
        <f>P56*K57/K56</f>
        <v>0</v>
      </c>
      <c r="Q57" s="543"/>
      <c r="R57" s="657"/>
      <c r="S57" s="705"/>
      <c r="T57" s="706" t="s">
        <v>1952</v>
      </c>
      <c r="U57" s="704" t="s">
        <v>2055</v>
      </c>
    </row>
    <row r="58" spans="1:21" ht="24" customHeight="1">
      <c r="A58" s="1444" t="s">
        <v>2047</v>
      </c>
      <c r="B58" s="827" t="s">
        <v>1994</v>
      </c>
      <c r="C58" s="825">
        <v>14</v>
      </c>
      <c r="D58" s="671">
        <v>8</v>
      </c>
      <c r="E58" s="684">
        <f>D58/C58</f>
        <v>0.5714285714285714</v>
      </c>
      <c r="F58" s="540" t="s">
        <v>2328</v>
      </c>
      <c r="G58" s="540"/>
      <c r="H58" s="671">
        <v>33</v>
      </c>
      <c r="I58" s="541"/>
      <c r="J58" s="696">
        <f t="shared" ref="J58:J61" si="24">I58/H58</f>
        <v>0</v>
      </c>
      <c r="K58" s="1447">
        <v>2.1999999999999999E-2</v>
      </c>
      <c r="L58" s="1362">
        <f>L56*K58/K56</f>
        <v>400005115.39999998</v>
      </c>
      <c r="M58" s="1362">
        <f>M56*K58/K56</f>
        <v>92422260.039999977</v>
      </c>
      <c r="N58" s="544"/>
      <c r="O58" s="1362">
        <f>O56*K58/K56</f>
        <v>1217824315.3999999</v>
      </c>
      <c r="P58" s="1362">
        <f>P$56*K58/K$56</f>
        <v>92422260.039999977</v>
      </c>
      <c r="Q58" s="543"/>
      <c r="R58" s="657"/>
      <c r="S58" s="705"/>
      <c r="T58" s="706" t="s">
        <v>1952</v>
      </c>
      <c r="U58" s="704" t="s">
        <v>2055</v>
      </c>
    </row>
    <row r="59" spans="1:21" ht="33.75">
      <c r="A59" s="1445"/>
      <c r="B59" s="827" t="s">
        <v>1994</v>
      </c>
      <c r="C59" s="825">
        <v>12</v>
      </c>
      <c r="D59" s="671">
        <v>6</v>
      </c>
      <c r="E59" s="684">
        <f>D59/C59</f>
        <v>0.5</v>
      </c>
      <c r="F59" s="540"/>
      <c r="G59" s="540"/>
      <c r="H59" s="671">
        <v>23</v>
      </c>
      <c r="I59" s="541"/>
      <c r="J59" s="696">
        <f t="shared" si="24"/>
        <v>0</v>
      </c>
      <c r="K59" s="1448"/>
      <c r="L59" s="1375"/>
      <c r="M59" s="1375"/>
      <c r="N59" s="544"/>
      <c r="O59" s="1375"/>
      <c r="P59" s="1375"/>
      <c r="Q59" s="543"/>
      <c r="R59" s="657"/>
      <c r="S59" s="705"/>
      <c r="T59" s="706" t="s">
        <v>1952</v>
      </c>
      <c r="U59" s="704" t="s">
        <v>2055</v>
      </c>
    </row>
    <row r="60" spans="1:21" ht="33.75">
      <c r="A60" s="1445"/>
      <c r="B60" s="827" t="s">
        <v>1994</v>
      </c>
      <c r="C60" s="825">
        <v>19</v>
      </c>
      <c r="D60" s="671">
        <v>0</v>
      </c>
      <c r="E60" s="684">
        <f>D60/C60</f>
        <v>0</v>
      </c>
      <c r="F60" s="540"/>
      <c r="G60" s="540"/>
      <c r="H60" s="671">
        <v>19</v>
      </c>
      <c r="I60" s="541"/>
      <c r="J60" s="696">
        <f t="shared" si="24"/>
        <v>0</v>
      </c>
      <c r="K60" s="1448"/>
      <c r="L60" s="1375"/>
      <c r="M60" s="1375"/>
      <c r="N60" s="544"/>
      <c r="O60" s="1375"/>
      <c r="P60" s="1375"/>
      <c r="Q60" s="543"/>
      <c r="R60" s="657"/>
      <c r="S60" s="705"/>
      <c r="T60" s="706" t="s">
        <v>1952</v>
      </c>
      <c r="U60" s="704" t="s">
        <v>2055</v>
      </c>
    </row>
    <row r="61" spans="1:21" ht="33.75">
      <c r="A61" s="1445"/>
      <c r="B61" s="827" t="s">
        <v>1994</v>
      </c>
      <c r="C61" s="825">
        <v>10</v>
      </c>
      <c r="D61" s="671">
        <v>7</v>
      </c>
      <c r="E61" s="684">
        <f>D61/C61</f>
        <v>0.7</v>
      </c>
      <c r="F61" s="540"/>
      <c r="G61" s="540"/>
      <c r="H61" s="671">
        <v>28</v>
      </c>
      <c r="I61" s="541"/>
      <c r="J61" s="696">
        <f t="shared" si="24"/>
        <v>0</v>
      </c>
      <c r="K61" s="1448"/>
      <c r="L61" s="1375"/>
      <c r="M61" s="1375"/>
      <c r="N61" s="544"/>
      <c r="O61" s="1375"/>
      <c r="P61" s="1375"/>
      <c r="Q61" s="543"/>
      <c r="R61" s="657"/>
      <c r="S61" s="705"/>
      <c r="T61" s="706" t="s">
        <v>1952</v>
      </c>
      <c r="U61" s="704" t="s">
        <v>2055</v>
      </c>
    </row>
    <row r="62" spans="1:21" ht="33.75">
      <c r="A62" s="1446"/>
      <c r="B62" s="827" t="s">
        <v>1977</v>
      </c>
      <c r="C62" s="825"/>
      <c r="D62" s="671"/>
      <c r="E62" s="684">
        <v>0</v>
      </c>
      <c r="F62" s="540"/>
      <c r="G62" s="540"/>
      <c r="H62" s="540"/>
      <c r="I62" s="541"/>
      <c r="J62" s="696"/>
      <c r="K62" s="1449"/>
      <c r="L62" s="1363"/>
      <c r="M62" s="1363"/>
      <c r="N62" s="544"/>
      <c r="O62" s="1363"/>
      <c r="P62" s="1363"/>
      <c r="Q62" s="543"/>
      <c r="R62" s="734" t="s">
        <v>2048</v>
      </c>
      <c r="S62" s="705" t="s">
        <v>1945</v>
      </c>
      <c r="T62" s="706" t="s">
        <v>1952</v>
      </c>
      <c r="U62" s="704" t="s">
        <v>2055</v>
      </c>
    </row>
    <row r="63" spans="1:21" ht="63.75" customHeight="1">
      <c r="A63" s="824" t="s">
        <v>2049</v>
      </c>
      <c r="B63" s="827" t="s">
        <v>1994</v>
      </c>
      <c r="C63" s="825">
        <v>1</v>
      </c>
      <c r="D63" s="671">
        <v>1</v>
      </c>
      <c r="E63" s="684">
        <f>D63/C63</f>
        <v>1</v>
      </c>
      <c r="F63" s="852" t="s">
        <v>2265</v>
      </c>
      <c r="G63" s="540"/>
      <c r="H63" s="671">
        <v>1</v>
      </c>
      <c r="I63" s="541"/>
      <c r="J63" s="696">
        <f>I63/H63</f>
        <v>0</v>
      </c>
      <c r="K63" s="684">
        <v>0</v>
      </c>
      <c r="L63" s="937">
        <f>L56*K63/K56</f>
        <v>0</v>
      </c>
      <c r="M63" s="949">
        <f>M56*K63/K56</f>
        <v>0</v>
      </c>
      <c r="N63" s="544"/>
      <c r="O63" s="698">
        <v>0</v>
      </c>
      <c r="P63" s="699">
        <f>P$56*K63/K$56</f>
        <v>0</v>
      </c>
      <c r="Q63" s="543"/>
      <c r="R63" s="813" t="s">
        <v>2050</v>
      </c>
      <c r="S63" s="705" t="s">
        <v>1945</v>
      </c>
      <c r="T63" s="706" t="s">
        <v>1952</v>
      </c>
      <c r="U63" s="704" t="s">
        <v>2055</v>
      </c>
    </row>
    <row r="64" spans="1:21" ht="17.25" customHeight="1">
      <c r="A64" s="823" t="s">
        <v>2051</v>
      </c>
      <c r="B64" s="827" t="s">
        <v>1994</v>
      </c>
      <c r="C64" s="770">
        <v>25</v>
      </c>
      <c r="D64" s="671">
        <v>5</v>
      </c>
      <c r="E64" s="684">
        <f>D64/C64</f>
        <v>0.2</v>
      </c>
      <c r="F64" s="540"/>
      <c r="G64" s="540"/>
      <c r="H64" s="671">
        <v>51</v>
      </c>
      <c r="I64" s="541"/>
      <c r="J64" s="696">
        <f t="shared" ref="J64:J65" si="25">I64/H64</f>
        <v>0</v>
      </c>
      <c r="K64" s="830">
        <v>1.7999999999999999E-2</v>
      </c>
      <c r="L64" s="940">
        <f>L56*K64/K56</f>
        <v>327276912.59999996</v>
      </c>
      <c r="M64" s="698">
        <f>M56*K64/K56</f>
        <v>75618212.75999999</v>
      </c>
      <c r="N64" s="544"/>
      <c r="O64" s="698">
        <f>O56*K64/K56</f>
        <v>996401712.5999999</v>
      </c>
      <c r="P64" s="699">
        <f t="shared" ref="P64:P65" si="26">P$56*K64/K$56</f>
        <v>75618212.75999999</v>
      </c>
      <c r="Q64" s="543"/>
      <c r="R64" s="657"/>
      <c r="S64" s="705"/>
      <c r="T64" s="706" t="s">
        <v>1952</v>
      </c>
      <c r="U64" s="704" t="s">
        <v>2055</v>
      </c>
    </row>
    <row r="65" spans="1:21" ht="53.25" customHeight="1" thickBot="1">
      <c r="A65" s="840" t="s">
        <v>2052</v>
      </c>
      <c r="B65" s="827" t="s">
        <v>1994</v>
      </c>
      <c r="C65" s="1306">
        <v>11</v>
      </c>
      <c r="D65" s="671"/>
      <c r="E65" s="684">
        <f>D65/C65</f>
        <v>0</v>
      </c>
      <c r="F65" s="540"/>
      <c r="G65" s="540"/>
      <c r="H65" s="671">
        <v>15</v>
      </c>
      <c r="I65" s="541"/>
      <c r="J65" s="696">
        <f t="shared" si="25"/>
        <v>0</v>
      </c>
      <c r="K65" s="684">
        <v>0.01</v>
      </c>
      <c r="L65" s="699">
        <f>L56*K65/K56</f>
        <v>181820506.99999997</v>
      </c>
      <c r="M65" s="698">
        <f>M56*K65/K56</f>
        <v>42010118.200000003</v>
      </c>
      <c r="N65" s="544"/>
      <c r="O65" s="698">
        <f>O56*K65/K56</f>
        <v>553556507</v>
      </c>
      <c r="P65" s="699">
        <f t="shared" si="26"/>
        <v>42010118.200000003</v>
      </c>
      <c r="Q65" s="543"/>
      <c r="R65" s="829" t="s">
        <v>2053</v>
      </c>
      <c r="S65" s="705" t="s">
        <v>1945</v>
      </c>
      <c r="T65" s="706" t="s">
        <v>1952</v>
      </c>
      <c r="U65" s="704" t="s">
        <v>2055</v>
      </c>
    </row>
    <row r="66" spans="1:21" ht="14.25" customHeight="1" thickBot="1">
      <c r="A66" s="1437" t="s">
        <v>2056</v>
      </c>
      <c r="B66" s="1438"/>
      <c r="C66" s="1309"/>
      <c r="D66" s="540"/>
      <c r="E66" s="945">
        <f>SUM(E67+E75+E91+E106)/4</f>
        <v>0.41711398923931631</v>
      </c>
      <c r="F66" s="540"/>
      <c r="G66" s="540"/>
      <c r="H66" s="540"/>
      <c r="I66" s="541"/>
      <c r="J66" s="857">
        <f>SUM(J67+J75+J91+J106)/4</f>
        <v>8.5232279952868195E-2</v>
      </c>
      <c r="K66" s="945">
        <f>SUM(K67+K75+K91+K106)</f>
        <v>0.29000000000000004</v>
      </c>
      <c r="L66" s="937">
        <f>SUM(L67+L75+L91+L106)</f>
        <v>22513352325.220001</v>
      </c>
      <c r="M66" s="937">
        <f>SUM(M67+M75+M91+M106)</f>
        <v>17715109792.360001</v>
      </c>
      <c r="N66" s="944">
        <f>M66/L66</f>
        <v>0.78687125473158015</v>
      </c>
      <c r="O66" s="989">
        <f>SUM(O67+O75+O91+O106)</f>
        <v>29298374161.400002</v>
      </c>
      <c r="P66" s="989">
        <f>SUM(P67+P75+P91+P106)</f>
        <v>17715109792.360001</v>
      </c>
      <c r="Q66" s="945">
        <f>P66/O66</f>
        <v>0.60464480707258117</v>
      </c>
      <c r="R66" s="657"/>
      <c r="S66" s="705"/>
      <c r="T66" s="703"/>
      <c r="U66" s="704"/>
    </row>
    <row r="67" spans="1:21" ht="13.5" thickBot="1">
      <c r="A67" s="1307" t="s">
        <v>2057</v>
      </c>
      <c r="B67" s="1308"/>
      <c r="C67" s="841"/>
      <c r="D67" s="545"/>
      <c r="E67" s="872">
        <f>SUM(E68+E70+E71+E73+E74)/5</f>
        <v>0.53386880856760377</v>
      </c>
      <c r="F67" s="545"/>
      <c r="G67" s="545"/>
      <c r="H67" s="545"/>
      <c r="I67" s="546"/>
      <c r="J67" s="871">
        <f>SUM(J68:J74)/7</f>
        <v>0.12301587301587302</v>
      </c>
      <c r="K67" s="872">
        <v>0.09</v>
      </c>
      <c r="L67" s="985">
        <f>'informe Gastos'!Y71</f>
        <v>15900695473</v>
      </c>
      <c r="M67" s="990">
        <f>'informe Gastos'!Z71</f>
        <v>15120293845</v>
      </c>
      <c r="N67" s="994">
        <f>M67/L67</f>
        <v>0.95092028337218626</v>
      </c>
      <c r="O67" s="995">
        <f>SUM(513020043+495821000+520612346+549766410)+14937675430+450000000</f>
        <v>17466895229</v>
      </c>
      <c r="P67" s="985">
        <f>M67</f>
        <v>15120293845</v>
      </c>
      <c r="Q67" s="872">
        <f>P67/O67</f>
        <v>0.8656543505165144</v>
      </c>
      <c r="R67" s="658"/>
      <c r="S67" s="705"/>
      <c r="T67" s="703"/>
      <c r="U67" s="704"/>
    </row>
    <row r="68" spans="1:21" ht="39" thickBot="1">
      <c r="A68" s="950" t="s">
        <v>2058</v>
      </c>
      <c r="B68" s="827" t="s">
        <v>1977</v>
      </c>
      <c r="C68" s="862">
        <v>0.25</v>
      </c>
      <c r="D68" s="738">
        <f>'6POMCASejec'!D8</f>
        <v>0.5</v>
      </c>
      <c r="E68" s="739">
        <v>1</v>
      </c>
      <c r="F68" s="1217" t="s">
        <v>2268</v>
      </c>
      <c r="G68" s="545"/>
      <c r="H68" s="867">
        <v>1</v>
      </c>
      <c r="I68" s="1210">
        <f>D68</f>
        <v>0.5</v>
      </c>
      <c r="J68" s="741">
        <f>I68/H68</f>
        <v>0.5</v>
      </c>
      <c r="K68" s="797">
        <v>1.35E-2</v>
      </c>
      <c r="L68" s="792">
        <f>L$67*K68/K$67</f>
        <v>2385104320.9499998</v>
      </c>
      <c r="M68" s="833">
        <f>M$67*K68/K$67</f>
        <v>2268044076.75</v>
      </c>
      <c r="N68" s="549"/>
      <c r="O68" s="990">
        <f>O$67*K68/K$67</f>
        <v>2620034284.3499999</v>
      </c>
      <c r="P68" s="792">
        <f>P$67*K68/K$67</f>
        <v>2268044076.75</v>
      </c>
      <c r="Q68" s="548"/>
      <c r="R68" s="658"/>
      <c r="S68" s="705"/>
      <c r="T68" s="703"/>
      <c r="U68" s="704"/>
    </row>
    <row r="69" spans="1:21" ht="51.75" thickBot="1">
      <c r="A69" s="950" t="s">
        <v>2059</v>
      </c>
      <c r="B69" s="827" t="s">
        <v>1977</v>
      </c>
      <c r="C69" s="863">
        <v>0</v>
      </c>
      <c r="D69" s="738" t="str">
        <f>'9RUNAP'!D9</f>
        <v>N.A.</v>
      </c>
      <c r="E69" s="739">
        <v>0</v>
      </c>
      <c r="F69" s="1217" t="s">
        <v>2269</v>
      </c>
      <c r="G69" s="545"/>
      <c r="H69" s="866">
        <v>1</v>
      </c>
      <c r="I69" s="1210"/>
      <c r="J69" s="741">
        <f t="shared" ref="J69:J74" si="27">I69/H69</f>
        <v>0</v>
      </c>
      <c r="K69" s="797">
        <v>2.7E-2</v>
      </c>
      <c r="L69" s="792">
        <f>L$67*K69/K$67</f>
        <v>4770208641.8999996</v>
      </c>
      <c r="M69" s="833">
        <f t="shared" ref="M69:M74" si="28">M$67*K69/K$67</f>
        <v>4536088153.5</v>
      </c>
      <c r="N69" s="549"/>
      <c r="O69" s="833">
        <f t="shared" ref="O69:O74" si="29">O$67*K69/K$67</f>
        <v>5240068568.6999998</v>
      </c>
      <c r="P69" s="792">
        <f t="shared" ref="P69:P74" si="30">P$67*K69/K$67</f>
        <v>4536088153.5</v>
      </c>
      <c r="Q69" s="548"/>
      <c r="R69" s="658"/>
      <c r="S69" s="705"/>
      <c r="T69" s="703"/>
      <c r="U69" s="704"/>
    </row>
    <row r="70" spans="1:21" ht="27" customHeight="1" thickBot="1">
      <c r="A70" s="950" t="s">
        <v>2060</v>
      </c>
      <c r="B70" s="827" t="s">
        <v>1977</v>
      </c>
      <c r="C70" s="863">
        <v>0.16600000000000001</v>
      </c>
      <c r="D70" s="738">
        <f>'12PlanesAP'!D8</f>
        <v>0.1111111111111111</v>
      </c>
      <c r="E70" s="739">
        <f t="shared" ref="E70:E74" si="31">D70/C70</f>
        <v>0.66934404283801863</v>
      </c>
      <c r="F70" s="1217" t="s">
        <v>2270</v>
      </c>
      <c r="G70" s="545"/>
      <c r="H70" s="868">
        <v>1</v>
      </c>
      <c r="I70" s="1210">
        <f>D70</f>
        <v>0.1111111111111111</v>
      </c>
      <c r="J70" s="741">
        <f t="shared" si="27"/>
        <v>0.1111111111111111</v>
      </c>
      <c r="K70" s="831">
        <v>3.5999999999999997E-2</v>
      </c>
      <c r="L70" s="792">
        <f t="shared" ref="L70:L74" si="32">L$67*K70/K$67</f>
        <v>6360278189.1999998</v>
      </c>
      <c r="M70" s="833">
        <f t="shared" si="28"/>
        <v>6048117538</v>
      </c>
      <c r="N70" s="549"/>
      <c r="O70" s="833">
        <f t="shared" si="29"/>
        <v>6986758091.5999994</v>
      </c>
      <c r="P70" s="792">
        <f t="shared" si="30"/>
        <v>6048117538</v>
      </c>
      <c r="Q70" s="548"/>
      <c r="R70" s="658"/>
      <c r="S70" s="705"/>
      <c r="T70" s="703"/>
      <c r="U70" s="704"/>
    </row>
    <row r="71" spans="1:21" ht="13.5" thickBot="1">
      <c r="A71" s="842" t="s">
        <v>2061</v>
      </c>
      <c r="B71" s="827" t="s">
        <v>1977</v>
      </c>
      <c r="C71" s="863">
        <v>0.4</v>
      </c>
      <c r="D71" s="738">
        <v>0</v>
      </c>
      <c r="E71" s="739">
        <f t="shared" si="31"/>
        <v>0</v>
      </c>
      <c r="F71" s="545"/>
      <c r="G71" s="545"/>
      <c r="H71" s="869">
        <v>1</v>
      </c>
      <c r="I71" s="1210">
        <f>D71</f>
        <v>0</v>
      </c>
      <c r="J71" s="741">
        <f t="shared" si="27"/>
        <v>0</v>
      </c>
      <c r="K71" s="739">
        <v>0</v>
      </c>
      <c r="L71" s="792">
        <f t="shared" si="32"/>
        <v>0</v>
      </c>
      <c r="M71" s="833">
        <f t="shared" si="28"/>
        <v>0</v>
      </c>
      <c r="N71" s="549"/>
      <c r="O71" s="833">
        <f t="shared" si="29"/>
        <v>0</v>
      </c>
      <c r="P71" s="792">
        <f t="shared" si="30"/>
        <v>0</v>
      </c>
      <c r="Q71" s="548"/>
      <c r="R71" s="658"/>
      <c r="S71" s="705"/>
      <c r="T71" s="703"/>
      <c r="U71" s="704"/>
    </row>
    <row r="72" spans="1:21" ht="23.25" thickBot="1">
      <c r="A72" s="842" t="s">
        <v>2062</v>
      </c>
      <c r="B72" s="827" t="s">
        <v>1977</v>
      </c>
      <c r="C72" s="864">
        <v>0</v>
      </c>
      <c r="D72" s="738">
        <v>0</v>
      </c>
      <c r="E72" s="739">
        <v>0</v>
      </c>
      <c r="F72" s="545"/>
      <c r="G72" s="545"/>
      <c r="H72" s="869">
        <v>0.2</v>
      </c>
      <c r="I72" s="1210">
        <f>D72</f>
        <v>0</v>
      </c>
      <c r="J72" s="741">
        <f t="shared" si="27"/>
        <v>0</v>
      </c>
      <c r="K72" s="739">
        <v>0</v>
      </c>
      <c r="L72" s="792">
        <f t="shared" si="32"/>
        <v>0</v>
      </c>
      <c r="M72" s="833">
        <f t="shared" si="28"/>
        <v>0</v>
      </c>
      <c r="N72" s="549"/>
      <c r="O72" s="833">
        <f t="shared" si="29"/>
        <v>0</v>
      </c>
      <c r="P72" s="792">
        <f t="shared" si="30"/>
        <v>0</v>
      </c>
      <c r="Q72" s="548"/>
      <c r="R72" s="658"/>
      <c r="S72" s="705"/>
      <c r="T72" s="703"/>
      <c r="U72" s="704"/>
    </row>
    <row r="73" spans="1:21" ht="40.5" customHeight="1" thickBot="1">
      <c r="A73" s="843" t="s">
        <v>2063</v>
      </c>
      <c r="B73" s="827" t="s">
        <v>1994</v>
      </c>
      <c r="C73" s="865">
        <v>1</v>
      </c>
      <c r="D73" s="796">
        <v>1</v>
      </c>
      <c r="E73" s="739">
        <f t="shared" si="31"/>
        <v>1</v>
      </c>
      <c r="F73" s="1217" t="s">
        <v>2271</v>
      </c>
      <c r="G73" s="545"/>
      <c r="H73" s="870">
        <v>4</v>
      </c>
      <c r="I73" s="1212">
        <f>D73</f>
        <v>1</v>
      </c>
      <c r="J73" s="741">
        <f t="shared" si="27"/>
        <v>0.25</v>
      </c>
      <c r="K73" s="831">
        <v>8.9999999999999993E-3</v>
      </c>
      <c r="L73" s="792">
        <f t="shared" si="32"/>
        <v>1590069547.3</v>
      </c>
      <c r="M73" s="833">
        <f t="shared" si="28"/>
        <v>1512029384.5</v>
      </c>
      <c r="N73" s="549"/>
      <c r="O73" s="833">
        <f t="shared" si="29"/>
        <v>1746689522.8999999</v>
      </c>
      <c r="P73" s="792">
        <f t="shared" si="30"/>
        <v>1512029384.5</v>
      </c>
      <c r="Q73" s="548"/>
      <c r="R73" s="658"/>
      <c r="S73" s="705"/>
      <c r="T73" s="703"/>
      <c r="U73" s="704"/>
    </row>
    <row r="74" spans="1:21" ht="28.5" customHeight="1" thickBot="1">
      <c r="A74" s="844" t="s">
        <v>2332</v>
      </c>
      <c r="B74" s="827" t="s">
        <v>1994</v>
      </c>
      <c r="C74" s="865">
        <v>1</v>
      </c>
      <c r="D74" s="796">
        <v>0</v>
      </c>
      <c r="E74" s="739">
        <f t="shared" si="31"/>
        <v>0</v>
      </c>
      <c r="F74" s="1217" t="s">
        <v>2272</v>
      </c>
      <c r="G74" s="738">
        <v>0.5</v>
      </c>
      <c r="H74" s="870">
        <v>3</v>
      </c>
      <c r="I74" s="1212">
        <f>D74</f>
        <v>0</v>
      </c>
      <c r="J74" s="741">
        <f t="shared" si="27"/>
        <v>0</v>
      </c>
      <c r="K74" s="797">
        <v>4.4999999999999997E-3</v>
      </c>
      <c r="L74" s="792">
        <f t="shared" si="32"/>
        <v>795034773.64999998</v>
      </c>
      <c r="M74" s="833">
        <f t="shared" si="28"/>
        <v>756014692.25</v>
      </c>
      <c r="N74" s="549"/>
      <c r="O74" s="833">
        <f t="shared" si="29"/>
        <v>873344761.44999993</v>
      </c>
      <c r="P74" s="792">
        <f t="shared" si="30"/>
        <v>756014692.25</v>
      </c>
      <c r="Q74" s="548"/>
      <c r="R74" s="658"/>
      <c r="S74" s="705"/>
      <c r="T74" s="703"/>
      <c r="U74" s="704"/>
    </row>
    <row r="75" spans="1:21" ht="13.5" thickBot="1">
      <c r="A75" s="962" t="s">
        <v>2110</v>
      </c>
      <c r="B75" s="545"/>
      <c r="C75" s="545"/>
      <c r="D75" s="545"/>
      <c r="E75" s="872">
        <f>'16MIZC'!D8</f>
        <v>0.26</v>
      </c>
      <c r="F75" s="545"/>
      <c r="G75" s="545"/>
      <c r="H75" s="841"/>
      <c r="I75" s="546"/>
      <c r="J75" s="871">
        <f>SUM(J76:J90)/13</f>
        <v>1.5576923076923078E-2</v>
      </c>
      <c r="K75" s="872">
        <v>0.05</v>
      </c>
      <c r="L75" s="985">
        <f>'informe Gastos'!Y75</f>
        <v>2577447696.5</v>
      </c>
      <c r="M75" s="990">
        <f>'informe Gastos'!Z75</f>
        <v>549359983.5</v>
      </c>
      <c r="N75" s="994">
        <f>M75/L75</f>
        <v>0.21314107915593933</v>
      </c>
      <c r="O75" s="990">
        <f>(356854479+1214914836+438424653.96+462976590.22)+2220593217.5</f>
        <v>4693763776.6800003</v>
      </c>
      <c r="P75" s="985">
        <f>SUM(M75)</f>
        <v>549359983.5</v>
      </c>
      <c r="Q75" s="872">
        <f>P75/O75</f>
        <v>0.11704039863049395</v>
      </c>
      <c r="R75" s="658"/>
      <c r="S75" s="705"/>
      <c r="T75" s="703"/>
      <c r="U75" s="704"/>
    </row>
    <row r="76" spans="1:21" ht="34.5" thickBot="1">
      <c r="A76" s="998" t="s">
        <v>2111</v>
      </c>
      <c r="B76" s="827" t="s">
        <v>1977</v>
      </c>
      <c r="C76" s="738">
        <v>0.2</v>
      </c>
      <c r="D76" s="738">
        <v>0.05</v>
      </c>
      <c r="E76" s="739">
        <f>D76/C76</f>
        <v>0.25</v>
      </c>
      <c r="F76" s="545"/>
      <c r="G76" s="545"/>
      <c r="H76" s="979">
        <v>0.8</v>
      </c>
      <c r="I76" s="739">
        <f t="shared" ref="I76:I83" si="33">SUM(D76)</f>
        <v>0.05</v>
      </c>
      <c r="J76" s="741">
        <f>I76/H76</f>
        <v>6.25E-2</v>
      </c>
      <c r="K76" s="1301">
        <v>0.04</v>
      </c>
      <c r="L76" s="792">
        <f>L75*K76/K75</f>
        <v>2061958157.1999998</v>
      </c>
      <c r="M76" s="833">
        <f>M75*K76/K75</f>
        <v>439487986.79999995</v>
      </c>
      <c r="N76" s="549"/>
      <c r="O76" s="549"/>
      <c r="P76" s="548">
        <f>SUM(M76)</f>
        <v>439487986.79999995</v>
      </c>
      <c r="Q76" s="548"/>
      <c r="R76" s="658"/>
      <c r="S76" s="705"/>
      <c r="T76" s="703"/>
      <c r="U76" s="704"/>
    </row>
    <row r="77" spans="1:21" ht="24.75" thickBot="1">
      <c r="A77" s="999" t="s">
        <v>2112</v>
      </c>
      <c r="B77" s="827" t="s">
        <v>1977</v>
      </c>
      <c r="C77" s="738">
        <v>0</v>
      </c>
      <c r="D77" s="738">
        <v>0</v>
      </c>
      <c r="E77" s="739">
        <v>0</v>
      </c>
      <c r="F77" s="545"/>
      <c r="G77" s="545"/>
      <c r="H77" s="981">
        <v>1</v>
      </c>
      <c r="I77" s="984">
        <f t="shared" si="33"/>
        <v>0</v>
      </c>
      <c r="J77" s="741">
        <f t="shared" ref="J77:J83" si="34">I77/H77</f>
        <v>0</v>
      </c>
      <c r="K77" s="546"/>
      <c r="L77" s="548"/>
      <c r="M77" s="549"/>
      <c r="N77" s="549"/>
      <c r="O77" s="549"/>
      <c r="P77" s="548"/>
      <c r="Q77" s="548"/>
      <c r="R77" s="658"/>
      <c r="S77" s="705"/>
      <c r="T77" s="703"/>
      <c r="U77" s="704"/>
    </row>
    <row r="78" spans="1:21" ht="48.75" thickBot="1">
      <c r="A78" s="1000" t="s">
        <v>2113</v>
      </c>
      <c r="B78" s="827" t="s">
        <v>1977</v>
      </c>
      <c r="C78" s="738">
        <v>0</v>
      </c>
      <c r="D78" s="738">
        <v>0</v>
      </c>
      <c r="E78" s="739">
        <v>0</v>
      </c>
      <c r="F78" s="545"/>
      <c r="G78" s="545"/>
      <c r="H78" s="684">
        <v>1</v>
      </c>
      <c r="I78" s="984">
        <f t="shared" si="33"/>
        <v>0</v>
      </c>
      <c r="J78" s="741">
        <f t="shared" si="34"/>
        <v>0</v>
      </c>
      <c r="K78" s="546"/>
      <c r="L78" s="548"/>
      <c r="M78" s="549"/>
      <c r="N78" s="549"/>
      <c r="O78" s="549"/>
      <c r="P78" s="548"/>
      <c r="Q78" s="548"/>
      <c r="R78" s="658"/>
      <c r="S78" s="705"/>
      <c r="T78" s="703"/>
      <c r="U78" s="704"/>
    </row>
    <row r="79" spans="1:21" ht="13.5" thickBot="1">
      <c r="A79" s="960" t="s">
        <v>2114</v>
      </c>
      <c r="B79" s="827" t="s">
        <v>1977</v>
      </c>
      <c r="C79" s="738">
        <v>0</v>
      </c>
      <c r="D79" s="738">
        <v>0</v>
      </c>
      <c r="E79" s="739">
        <v>0</v>
      </c>
      <c r="F79" s="545"/>
      <c r="G79" s="545"/>
      <c r="H79" s="684">
        <v>1</v>
      </c>
      <c r="I79" s="984">
        <f t="shared" si="33"/>
        <v>0</v>
      </c>
      <c r="J79" s="741">
        <f t="shared" si="34"/>
        <v>0</v>
      </c>
      <c r="K79" s="546"/>
      <c r="L79" s="548"/>
      <c r="M79" s="549"/>
      <c r="N79" s="549"/>
      <c r="O79" s="549"/>
      <c r="P79" s="548"/>
      <c r="Q79" s="548"/>
      <c r="R79" s="658"/>
      <c r="S79" s="705"/>
      <c r="T79" s="703"/>
      <c r="U79" s="704"/>
    </row>
    <row r="80" spans="1:21" ht="24.75" thickBot="1">
      <c r="A80" s="840" t="s">
        <v>2115</v>
      </c>
      <c r="B80" s="827" t="s">
        <v>1977</v>
      </c>
      <c r="C80" s="738">
        <v>0</v>
      </c>
      <c r="D80" s="738">
        <v>0</v>
      </c>
      <c r="E80" s="739">
        <v>0</v>
      </c>
      <c r="F80" s="545"/>
      <c r="G80" s="545"/>
      <c r="H80" s="684">
        <v>1</v>
      </c>
      <c r="I80" s="984">
        <f t="shared" si="33"/>
        <v>0</v>
      </c>
      <c r="J80" s="741">
        <f t="shared" si="34"/>
        <v>0</v>
      </c>
      <c r="K80" s="546"/>
      <c r="L80" s="548"/>
      <c r="M80" s="549"/>
      <c r="N80" s="549"/>
      <c r="O80" s="549"/>
      <c r="P80" s="548"/>
      <c r="Q80" s="548"/>
      <c r="R80" s="658"/>
      <c r="S80" s="705"/>
      <c r="T80" s="703"/>
      <c r="U80" s="704"/>
    </row>
    <row r="81" spans="1:21" ht="13.5" thickBot="1">
      <c r="A81" s="960" t="s">
        <v>2116</v>
      </c>
      <c r="B81" s="827" t="s">
        <v>1994</v>
      </c>
      <c r="C81" s="796">
        <v>0</v>
      </c>
      <c r="D81" s="982">
        <v>0</v>
      </c>
      <c r="E81" s="739">
        <v>0</v>
      </c>
      <c r="F81" s="545"/>
      <c r="G81" s="545"/>
      <c r="H81" s="680">
        <v>2</v>
      </c>
      <c r="I81" s="983">
        <f t="shared" si="33"/>
        <v>0</v>
      </c>
      <c r="J81" s="741">
        <f t="shared" si="34"/>
        <v>0</v>
      </c>
      <c r="K81" s="546"/>
      <c r="L81" s="548"/>
      <c r="M81" s="549"/>
      <c r="N81" s="549"/>
      <c r="O81" s="549"/>
      <c r="P81" s="548"/>
      <c r="Q81" s="548"/>
      <c r="R81" s="658"/>
      <c r="S81" s="705"/>
      <c r="T81" s="703"/>
      <c r="U81" s="704"/>
    </row>
    <row r="82" spans="1:21" ht="36.75" thickBot="1">
      <c r="A82" s="840" t="s">
        <v>2117</v>
      </c>
      <c r="B82" s="827" t="s">
        <v>1977</v>
      </c>
      <c r="C82" s="738">
        <v>0</v>
      </c>
      <c r="D82" s="738">
        <v>0</v>
      </c>
      <c r="E82" s="739">
        <v>0</v>
      </c>
      <c r="F82" s="545"/>
      <c r="G82" s="545"/>
      <c r="H82" s="684">
        <v>1</v>
      </c>
      <c r="I82" s="984">
        <f t="shared" si="33"/>
        <v>0</v>
      </c>
      <c r="J82" s="741">
        <f t="shared" si="34"/>
        <v>0</v>
      </c>
      <c r="K82" s="546"/>
      <c r="L82" s="548"/>
      <c r="M82" s="549"/>
      <c r="N82" s="549"/>
      <c r="O82" s="549"/>
      <c r="P82" s="548"/>
      <c r="Q82" s="548"/>
      <c r="R82" s="658"/>
      <c r="S82" s="705"/>
      <c r="T82" s="703"/>
      <c r="U82" s="704"/>
    </row>
    <row r="83" spans="1:21" ht="36.75" thickBot="1">
      <c r="A83" s="960" t="s">
        <v>628</v>
      </c>
      <c r="B83" s="827" t="s">
        <v>1994</v>
      </c>
      <c r="C83" s="796">
        <v>0</v>
      </c>
      <c r="D83" s="796">
        <v>0</v>
      </c>
      <c r="E83" s="739">
        <v>0</v>
      </c>
      <c r="F83" s="545"/>
      <c r="G83" s="545"/>
      <c r="H83" s="680">
        <v>3</v>
      </c>
      <c r="I83" s="983">
        <f t="shared" si="33"/>
        <v>0</v>
      </c>
      <c r="J83" s="741">
        <f t="shared" si="34"/>
        <v>0</v>
      </c>
      <c r="K83" s="546"/>
      <c r="L83" s="548"/>
      <c r="M83" s="549"/>
      <c r="N83" s="549"/>
      <c r="O83" s="549"/>
      <c r="P83" s="548"/>
      <c r="Q83" s="548"/>
      <c r="R83" s="658"/>
      <c r="S83" s="705"/>
      <c r="T83" s="703"/>
      <c r="U83" s="704"/>
    </row>
    <row r="84" spans="1:21" ht="13.5" thickBot="1">
      <c r="A84" s="1001" t="s">
        <v>629</v>
      </c>
      <c r="B84" s="545"/>
      <c r="C84" s="796"/>
      <c r="D84" s="796"/>
      <c r="E84" s="739"/>
      <c r="F84" s="545"/>
      <c r="G84" s="545"/>
      <c r="H84" s="680"/>
      <c r="I84" s="983"/>
      <c r="J84" s="547"/>
      <c r="K84" s="546"/>
      <c r="L84" s="548"/>
      <c r="M84" s="549"/>
      <c r="N84" s="549"/>
      <c r="O84" s="549"/>
      <c r="P84" s="548"/>
      <c r="Q84" s="548"/>
      <c r="R84" s="658"/>
      <c r="S84" s="705"/>
      <c r="T84" s="703"/>
      <c r="U84" s="704"/>
    </row>
    <row r="85" spans="1:21" ht="13.5" thickBot="1">
      <c r="A85" s="1002" t="s">
        <v>630</v>
      </c>
      <c r="B85" s="545"/>
      <c r="C85" s="796"/>
      <c r="D85" s="796"/>
      <c r="E85" s="739"/>
      <c r="F85" s="545"/>
      <c r="G85" s="545"/>
      <c r="H85" s="680"/>
      <c r="I85" s="983"/>
      <c r="J85" s="547"/>
      <c r="K85" s="546"/>
      <c r="L85" s="548"/>
      <c r="M85" s="549"/>
      <c r="N85" s="549"/>
      <c r="O85" s="549"/>
      <c r="P85" s="548"/>
      <c r="Q85" s="548"/>
      <c r="R85" s="658"/>
      <c r="S85" s="705"/>
      <c r="T85" s="703"/>
      <c r="U85" s="704"/>
    </row>
    <row r="86" spans="1:21" ht="36.75" thickBot="1">
      <c r="A86" s="840" t="s">
        <v>2118</v>
      </c>
      <c r="B86" s="827" t="s">
        <v>2041</v>
      </c>
      <c r="C86" s="796">
        <v>0</v>
      </c>
      <c r="D86" s="796">
        <v>0</v>
      </c>
      <c r="E86" s="739">
        <v>0</v>
      </c>
      <c r="F86" s="545"/>
      <c r="G86" s="545"/>
      <c r="H86" s="680">
        <v>2</v>
      </c>
      <c r="I86" s="983">
        <f>SUM(D86)</f>
        <v>0</v>
      </c>
      <c r="J86" s="741">
        <f>I86/H86</f>
        <v>0</v>
      </c>
      <c r="K86" s="546"/>
      <c r="L86" s="548"/>
      <c r="M86" s="549"/>
      <c r="N86" s="549"/>
      <c r="O86" s="549"/>
      <c r="P86" s="548"/>
      <c r="Q86" s="548"/>
      <c r="R86" s="658"/>
      <c r="S86" s="705"/>
      <c r="T86" s="703"/>
      <c r="U86" s="704"/>
    </row>
    <row r="87" spans="1:21" ht="64.5" customHeight="1" thickBot="1">
      <c r="A87" s="1002" t="s">
        <v>2119</v>
      </c>
      <c r="B87" s="827" t="s">
        <v>1977</v>
      </c>
      <c r="C87" s="738">
        <v>0.4</v>
      </c>
      <c r="D87" s="738">
        <v>0.14000000000000001</v>
      </c>
      <c r="E87" s="1192">
        <f t="shared" ref="E87" si="35">D87/C87</f>
        <v>0.35000000000000003</v>
      </c>
      <c r="F87" s="545"/>
      <c r="G87" s="545"/>
      <c r="H87" s="684">
        <v>1</v>
      </c>
      <c r="I87" s="984">
        <f>SUM(D87)</f>
        <v>0.14000000000000001</v>
      </c>
      <c r="J87" s="741">
        <f t="shared" ref="J87:J90" si="36">I87/H87</f>
        <v>0.14000000000000001</v>
      </c>
      <c r="K87" s="1301">
        <v>0.01</v>
      </c>
      <c r="L87" s="985">
        <f>L75*K87/K75</f>
        <v>515489539.29999995</v>
      </c>
      <c r="M87" s="990">
        <f>M75*K87/K75</f>
        <v>109871996.69999999</v>
      </c>
      <c r="N87" s="549"/>
      <c r="O87" s="549"/>
      <c r="P87" s="548"/>
      <c r="Q87" s="548"/>
      <c r="R87" s="658"/>
      <c r="S87" s="705"/>
      <c r="T87" s="703"/>
      <c r="U87" s="704"/>
    </row>
    <row r="88" spans="1:21" ht="48.75" thickBot="1">
      <c r="A88" s="1001" t="s">
        <v>2120</v>
      </c>
      <c r="B88" s="827" t="s">
        <v>1977</v>
      </c>
      <c r="C88" s="738">
        <v>0</v>
      </c>
      <c r="D88" s="738">
        <v>0</v>
      </c>
      <c r="E88" s="739">
        <v>0</v>
      </c>
      <c r="F88" s="545"/>
      <c r="G88" s="545"/>
      <c r="H88" s="684">
        <v>1</v>
      </c>
      <c r="I88" s="984">
        <f>SUM(D88)</f>
        <v>0</v>
      </c>
      <c r="J88" s="741">
        <f t="shared" si="36"/>
        <v>0</v>
      </c>
      <c r="K88" s="546"/>
      <c r="L88" s="548"/>
      <c r="M88" s="549"/>
      <c r="N88" s="549"/>
      <c r="O88" s="549"/>
      <c r="P88" s="548"/>
      <c r="Q88" s="548"/>
      <c r="R88" s="658"/>
      <c r="S88" s="705"/>
      <c r="T88" s="703"/>
      <c r="U88" s="704"/>
    </row>
    <row r="89" spans="1:21" ht="24.75" thickBot="1">
      <c r="A89" s="960" t="s">
        <v>2121</v>
      </c>
      <c r="B89" s="827" t="s">
        <v>1994</v>
      </c>
      <c r="C89" s="796">
        <v>0</v>
      </c>
      <c r="D89" s="796">
        <v>0</v>
      </c>
      <c r="E89" s="739">
        <v>0</v>
      </c>
      <c r="F89" s="545"/>
      <c r="G89" s="545"/>
      <c r="H89" s="680">
        <v>1</v>
      </c>
      <c r="I89" s="983">
        <f>SUM(D89)</f>
        <v>0</v>
      </c>
      <c r="J89" s="741">
        <f t="shared" si="36"/>
        <v>0</v>
      </c>
      <c r="K89" s="546"/>
      <c r="L89" s="548"/>
      <c r="M89" s="549"/>
      <c r="N89" s="549"/>
      <c r="O89" s="549"/>
      <c r="P89" s="548"/>
      <c r="Q89" s="548"/>
      <c r="R89" s="658"/>
      <c r="S89" s="705"/>
      <c r="T89" s="703"/>
      <c r="U89" s="704"/>
    </row>
    <row r="90" spans="1:21" ht="24.75" thickBot="1">
      <c r="A90" s="959" t="s">
        <v>2122</v>
      </c>
      <c r="B90" s="827" t="s">
        <v>1994</v>
      </c>
      <c r="C90" s="796">
        <v>0</v>
      </c>
      <c r="D90" s="796">
        <v>0</v>
      </c>
      <c r="E90" s="739">
        <v>0</v>
      </c>
      <c r="F90" s="545"/>
      <c r="G90" s="545"/>
      <c r="H90" s="980">
        <v>3</v>
      </c>
      <c r="I90" s="983">
        <f>SUM(D90)</f>
        <v>0</v>
      </c>
      <c r="J90" s="741">
        <f t="shared" si="36"/>
        <v>0</v>
      </c>
      <c r="K90" s="546"/>
      <c r="L90" s="548"/>
      <c r="M90" s="549"/>
      <c r="N90" s="549"/>
      <c r="O90" s="549"/>
      <c r="P90" s="548"/>
      <c r="Q90" s="548"/>
      <c r="R90" s="658"/>
      <c r="S90" s="705"/>
      <c r="T90" s="703"/>
      <c r="U90" s="704"/>
    </row>
    <row r="91" spans="1:21" ht="13.5" thickBot="1">
      <c r="A91" s="1439" t="s">
        <v>2123</v>
      </c>
      <c r="B91" s="1440"/>
      <c r="C91" s="545"/>
      <c r="D91" s="545"/>
      <c r="E91" s="872">
        <f>SUM(E92+E93+E95+E97+E98+E99+E100+E101)/8</f>
        <v>0.49958714838966151</v>
      </c>
      <c r="F91" s="545"/>
      <c r="G91" s="545"/>
      <c r="H91" s="841"/>
      <c r="I91" s="546"/>
      <c r="J91" s="871">
        <f>SUM(J92:J105)/14</f>
        <v>0.10586573548338253</v>
      </c>
      <c r="K91" s="872">
        <v>0.08</v>
      </c>
      <c r="L91" s="985">
        <f>'informe Gastos'!Y79</f>
        <v>2717717408.7200003</v>
      </c>
      <c r="M91" s="995">
        <f>'informe Gastos'!Z79</f>
        <v>2024593389.8599999</v>
      </c>
      <c r="N91" s="994">
        <f>M91/L91</f>
        <v>0.74496096737796946</v>
      </c>
      <c r="O91" s="995">
        <f>SUM(717344018+753212000+790873000+835162000)+2000373390.72</f>
        <v>5096964408.7200003</v>
      </c>
      <c r="P91" s="985">
        <f>SUM(M91)</f>
        <v>2024593389.8599999</v>
      </c>
      <c r="Q91" s="872">
        <f>P91/O91</f>
        <v>0.39721552428270451</v>
      </c>
      <c r="R91" s="658"/>
      <c r="S91" s="705"/>
      <c r="T91" s="703"/>
      <c r="U91" s="704"/>
    </row>
    <row r="92" spans="1:21" ht="40.5" customHeight="1">
      <c r="A92" s="1003" t="s">
        <v>2184</v>
      </c>
      <c r="B92" s="1310" t="s">
        <v>1977</v>
      </c>
      <c r="C92" s="738">
        <v>0.25</v>
      </c>
      <c r="D92" s="738">
        <f>'13Amenaz'!D8</f>
        <v>0.2</v>
      </c>
      <c r="E92" s="739">
        <f>D92/C92</f>
        <v>0.8</v>
      </c>
      <c r="F92" s="760" t="s">
        <v>2273</v>
      </c>
      <c r="G92" s="541"/>
      <c r="H92" s="997">
        <v>1</v>
      </c>
      <c r="I92" s="984">
        <f>SUM(D92)</f>
        <v>0.2</v>
      </c>
      <c r="J92" s="741">
        <f>I92/H92</f>
        <v>0.2</v>
      </c>
      <c r="K92" s="941">
        <v>2.3199999999999998E-2</v>
      </c>
      <c r="L92" s="1014">
        <f>L$91*K92/K$91</f>
        <v>788138048.52880001</v>
      </c>
      <c r="M92" s="1014">
        <f>M91*K92/K91</f>
        <v>587132083.05939996</v>
      </c>
      <c r="N92" s="1006"/>
      <c r="O92" s="833">
        <f>O$91*K92/K$91</f>
        <v>1478119678.5288</v>
      </c>
      <c r="P92" s="792">
        <f>P$91*K92/K$91</f>
        <v>587132083.05939996</v>
      </c>
      <c r="Q92" s="548"/>
      <c r="R92" s="658"/>
      <c r="S92" s="705"/>
      <c r="T92" s="703"/>
      <c r="U92" s="704"/>
    </row>
    <row r="93" spans="1:21" ht="23.25" customHeight="1">
      <c r="A93" s="1004" t="s">
        <v>2124</v>
      </c>
      <c r="B93" s="827" t="s">
        <v>1977</v>
      </c>
      <c r="C93" s="738">
        <v>0.5</v>
      </c>
      <c r="D93" s="738">
        <f>'14Invasor'!D8</f>
        <v>0.5</v>
      </c>
      <c r="E93" s="1192">
        <f>D93/C93</f>
        <v>1</v>
      </c>
      <c r="F93" s="1226" t="s">
        <v>2274</v>
      </c>
      <c r="G93" s="546"/>
      <c r="H93" s="997">
        <v>1</v>
      </c>
      <c r="I93" s="984">
        <f t="shared" ref="I93:I96" si="37">SUM(D93)</f>
        <v>0.5</v>
      </c>
      <c r="J93" s="741">
        <f t="shared" ref="J93:J105" si="38">I93/H93</f>
        <v>0.5</v>
      </c>
      <c r="K93" s="941">
        <v>1.2800000000000001E-2</v>
      </c>
      <c r="L93" s="1014">
        <f t="shared" ref="L93:L98" si="39">L$91*K93/K$91</f>
        <v>434834785.39520007</v>
      </c>
      <c r="M93" s="1015">
        <f>M$91*K93/K$91</f>
        <v>323934942.37759995</v>
      </c>
      <c r="N93" s="1011"/>
      <c r="O93" s="833">
        <f t="shared" ref="O93:O99" si="40">O$91*K93/K$91</f>
        <v>815514305.39520013</v>
      </c>
      <c r="P93" s="792">
        <f t="shared" ref="P93:P98" si="41">P$91*K93/K$91</f>
        <v>323934942.37759995</v>
      </c>
      <c r="Q93" s="548"/>
      <c r="R93" s="658"/>
      <c r="S93" s="705"/>
      <c r="T93" s="703"/>
      <c r="U93" s="704"/>
    </row>
    <row r="94" spans="1:21" ht="22.5">
      <c r="A94" s="1003" t="s">
        <v>2125</v>
      </c>
      <c r="B94" s="827" t="s">
        <v>1977</v>
      </c>
      <c r="C94" s="738">
        <v>0</v>
      </c>
      <c r="D94" s="738" t="e">
        <f>'11Forest'!D8</f>
        <v>#DIV/0!</v>
      </c>
      <c r="E94" s="1192">
        <v>0</v>
      </c>
      <c r="F94" s="545"/>
      <c r="G94" s="546"/>
      <c r="H94" s="997">
        <v>1</v>
      </c>
      <c r="I94" s="984">
        <v>0</v>
      </c>
      <c r="J94" s="741">
        <f t="shared" si="38"/>
        <v>0</v>
      </c>
      <c r="K94" s="739">
        <v>0</v>
      </c>
      <c r="L94" s="1014">
        <f t="shared" si="39"/>
        <v>0</v>
      </c>
      <c r="M94" s="1015">
        <f t="shared" ref="M94:M98" si="42">M$91*K94/K$91</f>
        <v>0</v>
      </c>
      <c r="N94" s="549"/>
      <c r="O94" s="833">
        <f t="shared" si="40"/>
        <v>0</v>
      </c>
      <c r="P94" s="792">
        <f t="shared" si="41"/>
        <v>0</v>
      </c>
      <c r="Q94" s="548"/>
      <c r="R94" s="658"/>
      <c r="S94" s="705"/>
      <c r="T94" s="703"/>
      <c r="U94" s="704"/>
    </row>
    <row r="95" spans="1:21" ht="24" customHeight="1">
      <c r="A95" s="968" t="s">
        <v>2126</v>
      </c>
      <c r="B95" s="827" t="s">
        <v>1977</v>
      </c>
      <c r="C95" s="738">
        <v>0.25</v>
      </c>
      <c r="D95" s="738">
        <v>0.16</v>
      </c>
      <c r="E95" s="1192">
        <f t="shared" ref="E95:E101" si="43">D95/C95</f>
        <v>0.64</v>
      </c>
      <c r="F95" s="760" t="s">
        <v>2275</v>
      </c>
      <c r="G95" s="546"/>
      <c r="H95" s="997">
        <v>1</v>
      </c>
      <c r="I95" s="984">
        <f t="shared" si="37"/>
        <v>0.16</v>
      </c>
      <c r="J95" s="741">
        <f t="shared" si="38"/>
        <v>0.16</v>
      </c>
      <c r="K95" s="925">
        <v>8.0000000000000002E-3</v>
      </c>
      <c r="L95" s="1014">
        <f t="shared" si="39"/>
        <v>271771740.87200004</v>
      </c>
      <c r="M95" s="1015">
        <f t="shared" si="42"/>
        <v>202459338.986</v>
      </c>
      <c r="N95" s="549"/>
      <c r="O95" s="833">
        <f t="shared" si="40"/>
        <v>509696440.87200004</v>
      </c>
      <c r="P95" s="792">
        <f t="shared" si="41"/>
        <v>202459338.986</v>
      </c>
      <c r="Q95" s="548"/>
      <c r="R95" s="658"/>
      <c r="S95" s="705"/>
      <c r="T95" s="703"/>
      <c r="U95" s="704"/>
    </row>
    <row r="96" spans="1:21" ht="56.25">
      <c r="A96" s="967" t="s">
        <v>2127</v>
      </c>
      <c r="B96" s="827" t="s">
        <v>1977</v>
      </c>
      <c r="C96" s="738">
        <v>0</v>
      </c>
      <c r="D96" s="738">
        <v>0</v>
      </c>
      <c r="E96" s="1192">
        <v>0</v>
      </c>
      <c r="F96" s="1227" t="s">
        <v>2276</v>
      </c>
      <c r="G96" s="1192">
        <v>0.25</v>
      </c>
      <c r="H96" s="997">
        <v>0.1</v>
      </c>
      <c r="I96" s="984">
        <f t="shared" si="37"/>
        <v>0</v>
      </c>
      <c r="J96" s="741">
        <f t="shared" si="38"/>
        <v>0</v>
      </c>
      <c r="K96" s="941">
        <v>6.4000000000000003E-3</v>
      </c>
      <c r="L96" s="1014">
        <f t="shared" si="39"/>
        <v>217417392.69760004</v>
      </c>
      <c r="M96" s="1015">
        <f t="shared" si="42"/>
        <v>161967471.18879998</v>
      </c>
      <c r="N96" s="549"/>
      <c r="O96" s="833">
        <f t="shared" si="40"/>
        <v>407757152.69760007</v>
      </c>
      <c r="P96" s="792">
        <f t="shared" si="41"/>
        <v>161967471.18879998</v>
      </c>
      <c r="Q96" s="548"/>
      <c r="R96" s="658"/>
      <c r="S96" s="705"/>
      <c r="T96" s="703"/>
      <c r="U96" s="704"/>
    </row>
    <row r="97" spans="1:21" ht="29.25" customHeight="1">
      <c r="A97" s="965" t="s">
        <v>2128</v>
      </c>
      <c r="B97" s="827" t="s">
        <v>1994</v>
      </c>
      <c r="C97" s="796">
        <v>1</v>
      </c>
      <c r="D97" s="796">
        <v>0</v>
      </c>
      <c r="E97" s="1192">
        <f t="shared" si="43"/>
        <v>0</v>
      </c>
      <c r="F97" s="760" t="s">
        <v>2277</v>
      </c>
      <c r="G97" s="1192">
        <v>0.28999999999999998</v>
      </c>
      <c r="H97" s="1005">
        <v>2</v>
      </c>
      <c r="I97" s="983">
        <f t="shared" ref="I97:I105" si="44">SUM(D97)</f>
        <v>0</v>
      </c>
      <c r="J97" s="741">
        <f t="shared" si="38"/>
        <v>0</v>
      </c>
      <c r="K97" s="941">
        <v>6.4000000000000003E-3</v>
      </c>
      <c r="L97" s="1014">
        <f t="shared" si="39"/>
        <v>217417392.69760004</v>
      </c>
      <c r="M97" s="1015">
        <f t="shared" si="42"/>
        <v>161967471.18879998</v>
      </c>
      <c r="N97" s="549"/>
      <c r="O97" s="833">
        <f t="shared" si="40"/>
        <v>407757152.69760007</v>
      </c>
      <c r="P97" s="792">
        <f t="shared" si="41"/>
        <v>161967471.18879998</v>
      </c>
      <c r="Q97" s="548"/>
      <c r="R97" s="658"/>
      <c r="S97" s="705"/>
      <c r="T97" s="703"/>
      <c r="U97" s="704"/>
    </row>
    <row r="98" spans="1:21" ht="36" customHeight="1">
      <c r="A98" s="1314" t="s">
        <v>2185</v>
      </c>
      <c r="B98" s="827" t="s">
        <v>1994</v>
      </c>
      <c r="C98" s="1315">
        <v>36</v>
      </c>
      <c r="D98" s="796">
        <v>5</v>
      </c>
      <c r="E98" s="1192">
        <f t="shared" si="43"/>
        <v>0.1388888888888889</v>
      </c>
      <c r="F98" s="760" t="s">
        <v>2278</v>
      </c>
      <c r="G98" s="546"/>
      <c r="H98" s="996">
        <v>51</v>
      </c>
      <c r="I98" s="983">
        <f t="shared" si="44"/>
        <v>5</v>
      </c>
      <c r="J98" s="741">
        <f t="shared" si="38"/>
        <v>9.8039215686274508E-2</v>
      </c>
      <c r="K98" s="941">
        <v>6.4000000000000003E-3</v>
      </c>
      <c r="L98" s="1014">
        <f t="shared" si="39"/>
        <v>217417392.69760004</v>
      </c>
      <c r="M98" s="1015">
        <f t="shared" si="42"/>
        <v>161967471.18879998</v>
      </c>
      <c r="N98" s="549"/>
      <c r="O98" s="833">
        <f t="shared" si="40"/>
        <v>407757152.69760007</v>
      </c>
      <c r="P98" s="792">
        <f t="shared" si="41"/>
        <v>161967471.18879998</v>
      </c>
      <c r="Q98" s="548"/>
      <c r="R98" s="658"/>
      <c r="S98" s="705"/>
      <c r="T98" s="703"/>
      <c r="U98" s="704"/>
    </row>
    <row r="99" spans="1:21" ht="26.25" customHeight="1">
      <c r="A99" s="1454" t="s">
        <v>2129</v>
      </c>
      <c r="B99" s="827" t="s">
        <v>1977</v>
      </c>
      <c r="C99" s="738">
        <v>0.45</v>
      </c>
      <c r="D99" s="738">
        <v>0.24299999999999999</v>
      </c>
      <c r="E99" s="1192">
        <f>'15Restaura'!D8</f>
        <v>0.54088522130532635</v>
      </c>
      <c r="F99" s="760" t="s">
        <v>2333</v>
      </c>
      <c r="G99" s="1348"/>
      <c r="H99" s="997">
        <v>1</v>
      </c>
      <c r="I99" s="984">
        <f t="shared" si="44"/>
        <v>0.24299999999999999</v>
      </c>
      <c r="J99" s="741">
        <f t="shared" si="38"/>
        <v>0.24299999999999999</v>
      </c>
      <c r="K99" s="1364">
        <v>1.6799999999999999E-2</v>
      </c>
      <c r="L99" s="1362">
        <f>L91*K99/K91</f>
        <v>570720655.8312</v>
      </c>
      <c r="M99" s="1362">
        <f>M91*K99/K91</f>
        <v>425164611.87059993</v>
      </c>
      <c r="N99" s="549"/>
      <c r="O99" s="1362">
        <f t="shared" si="40"/>
        <v>1070362525.8312</v>
      </c>
      <c r="P99" s="1362">
        <f>P91*K99/K91</f>
        <v>425164611.87059993</v>
      </c>
      <c r="Q99" s="548"/>
      <c r="R99" s="658"/>
      <c r="S99" s="705"/>
      <c r="T99" s="703"/>
      <c r="U99" s="704"/>
    </row>
    <row r="100" spans="1:21">
      <c r="A100" s="1455"/>
      <c r="B100" s="1008" t="s">
        <v>2186</v>
      </c>
      <c r="C100" s="796">
        <v>150</v>
      </c>
      <c r="D100" s="796">
        <v>82.5</v>
      </c>
      <c r="E100" s="1192">
        <f t="shared" si="43"/>
        <v>0.55000000000000004</v>
      </c>
      <c r="F100" s="545"/>
      <c r="G100" s="546"/>
      <c r="H100" s="996">
        <v>600</v>
      </c>
      <c r="I100" s="983">
        <f t="shared" si="44"/>
        <v>82.5</v>
      </c>
      <c r="J100" s="741">
        <f t="shared" si="38"/>
        <v>0.13750000000000001</v>
      </c>
      <c r="K100" s="1386"/>
      <c r="L100" s="1375"/>
      <c r="M100" s="1375"/>
      <c r="N100" s="549"/>
      <c r="O100" s="1375"/>
      <c r="P100" s="1375"/>
      <c r="Q100" s="548"/>
      <c r="R100" s="658"/>
      <c r="S100" s="705"/>
      <c r="T100" s="703"/>
      <c r="U100" s="704"/>
    </row>
    <row r="101" spans="1:21">
      <c r="A101" s="1456"/>
      <c r="B101" s="827" t="s">
        <v>1994</v>
      </c>
      <c r="C101" s="796">
        <v>260</v>
      </c>
      <c r="D101" s="796">
        <v>85</v>
      </c>
      <c r="E101" s="1192">
        <f t="shared" si="43"/>
        <v>0.32692307692307693</v>
      </c>
      <c r="F101" s="545"/>
      <c r="G101" s="546"/>
      <c r="H101" s="996">
        <v>592</v>
      </c>
      <c r="I101" s="983">
        <f t="shared" si="44"/>
        <v>85</v>
      </c>
      <c r="J101" s="741">
        <f t="shared" si="38"/>
        <v>0.14358108108108109</v>
      </c>
      <c r="K101" s="1365"/>
      <c r="L101" s="1363"/>
      <c r="M101" s="1363"/>
      <c r="N101" s="549"/>
      <c r="O101" s="1363"/>
      <c r="P101" s="1363"/>
      <c r="Q101" s="548"/>
      <c r="R101" s="658"/>
      <c r="S101" s="705"/>
      <c r="T101" s="703"/>
      <c r="U101" s="704"/>
    </row>
    <row r="102" spans="1:21" ht="26.25" customHeight="1">
      <c r="A102" s="967" t="s">
        <v>2130</v>
      </c>
      <c r="B102" s="827" t="s">
        <v>1977</v>
      </c>
      <c r="C102" s="738">
        <v>0</v>
      </c>
      <c r="D102" s="796">
        <v>0</v>
      </c>
      <c r="E102" s="1192">
        <v>0</v>
      </c>
      <c r="F102" s="1079"/>
      <c r="G102" s="1079"/>
      <c r="H102" s="997">
        <v>1</v>
      </c>
      <c r="I102" s="984">
        <f t="shared" si="44"/>
        <v>0</v>
      </c>
      <c r="J102" s="741">
        <f t="shared" si="38"/>
        <v>0</v>
      </c>
      <c r="K102" s="739">
        <v>0</v>
      </c>
      <c r="L102" s="792">
        <f>L91*K102/K91</f>
        <v>0</v>
      </c>
      <c r="M102" s="990">
        <f>M91*K102/K91</f>
        <v>0</v>
      </c>
      <c r="N102" s="549"/>
      <c r="O102" s="833">
        <f>O91*K102/K91</f>
        <v>0</v>
      </c>
      <c r="P102" s="792">
        <f>P91*K102/K91</f>
        <v>0</v>
      </c>
      <c r="Q102" s="548"/>
      <c r="R102" s="658"/>
      <c r="S102" s="705"/>
      <c r="T102" s="703"/>
      <c r="U102" s="704"/>
    </row>
    <row r="103" spans="1:21" ht="23.25" customHeight="1">
      <c r="A103" s="1389" t="s">
        <v>2131</v>
      </c>
      <c r="B103" s="1008" t="s">
        <v>2186</v>
      </c>
      <c r="C103" s="796">
        <v>0</v>
      </c>
      <c r="D103" s="796">
        <v>0</v>
      </c>
      <c r="E103" s="1192">
        <v>0</v>
      </c>
      <c r="F103" s="841"/>
      <c r="G103" s="978"/>
      <c r="H103" s="996">
        <v>100</v>
      </c>
      <c r="I103" s="983">
        <f t="shared" si="44"/>
        <v>0</v>
      </c>
      <c r="J103" s="741">
        <f t="shared" si="38"/>
        <v>0</v>
      </c>
      <c r="K103" s="1457">
        <v>0</v>
      </c>
      <c r="L103" s="1362">
        <f>L91*K103/K91</f>
        <v>0</v>
      </c>
      <c r="M103" s="1362">
        <f>M91*K103/K91</f>
        <v>0</v>
      </c>
      <c r="N103" s="549"/>
      <c r="O103" s="1362">
        <f>O91*K103/K91</f>
        <v>0</v>
      </c>
      <c r="P103" s="1362">
        <f>P91*K103/K91</f>
        <v>0</v>
      </c>
      <c r="Q103" s="548"/>
      <c r="R103" s="658"/>
      <c r="S103" s="705"/>
      <c r="T103" s="703"/>
      <c r="U103" s="704"/>
    </row>
    <row r="104" spans="1:21">
      <c r="A104" s="1358"/>
      <c r="B104" s="827" t="s">
        <v>1994</v>
      </c>
      <c r="C104" s="796">
        <v>0</v>
      </c>
      <c r="D104" s="796">
        <v>0</v>
      </c>
      <c r="E104" s="1192">
        <v>0</v>
      </c>
      <c r="F104" s="545"/>
      <c r="G104" s="546"/>
      <c r="H104" s="996">
        <v>3</v>
      </c>
      <c r="I104" s="983">
        <f t="shared" si="44"/>
        <v>0</v>
      </c>
      <c r="J104" s="741">
        <f t="shared" si="38"/>
        <v>0</v>
      </c>
      <c r="K104" s="1367"/>
      <c r="L104" s="1363"/>
      <c r="M104" s="1363"/>
      <c r="N104" s="549"/>
      <c r="O104" s="1363"/>
      <c r="P104" s="1363"/>
      <c r="Q104" s="548"/>
      <c r="R104" s="658"/>
      <c r="S104" s="705"/>
      <c r="T104" s="703"/>
      <c r="U104" s="704"/>
    </row>
    <row r="105" spans="1:21" ht="57" customHeight="1" thickBot="1">
      <c r="A105" s="1009" t="s">
        <v>2132</v>
      </c>
      <c r="B105" s="827" t="s">
        <v>1994</v>
      </c>
      <c r="C105" s="796">
        <v>0</v>
      </c>
      <c r="D105" s="796">
        <v>0</v>
      </c>
      <c r="E105" s="1192">
        <v>0</v>
      </c>
      <c r="F105" s="545"/>
      <c r="G105" s="546"/>
      <c r="H105" s="1235">
        <v>1</v>
      </c>
      <c r="I105" s="983">
        <f t="shared" si="44"/>
        <v>0</v>
      </c>
      <c r="J105" s="741">
        <f t="shared" si="38"/>
        <v>0</v>
      </c>
      <c r="K105" s="739">
        <v>0</v>
      </c>
      <c r="L105" s="985">
        <f>L91*K105/K91</f>
        <v>0</v>
      </c>
      <c r="M105" s="833">
        <f>M91*K105/K91</f>
        <v>0</v>
      </c>
      <c r="N105" s="549"/>
      <c r="O105" s="833">
        <f>O91*K105/K91</f>
        <v>0</v>
      </c>
      <c r="P105" s="792">
        <f>P91*K105/K91</f>
        <v>0</v>
      </c>
      <c r="Q105" s="548"/>
      <c r="R105" s="658"/>
      <c r="S105" s="799"/>
      <c r="T105" s="1029"/>
      <c r="U105" s="761"/>
    </row>
    <row r="106" spans="1:21" ht="13.5" thickBot="1">
      <c r="A106" s="963" t="s">
        <v>2133</v>
      </c>
      <c r="B106" s="752"/>
      <c r="C106" s="752"/>
      <c r="D106" s="752"/>
      <c r="E106" s="848">
        <f>SUM(E107+E110+E112+E113)/4</f>
        <v>0.375</v>
      </c>
      <c r="F106" s="752"/>
      <c r="G106" s="754"/>
      <c r="H106" s="1037"/>
      <c r="I106" s="1038"/>
      <c r="J106" s="855">
        <f>SUM(J107:J113)/5</f>
        <v>9.6470588235294114E-2</v>
      </c>
      <c r="K106" s="848">
        <v>7.0000000000000007E-2</v>
      </c>
      <c r="L106" s="932">
        <f>'informe Gastos'!Y83</f>
        <v>1317491747</v>
      </c>
      <c r="M106" s="986">
        <f>'informe Gastos'!Z83</f>
        <v>20862574</v>
      </c>
      <c r="N106" s="933">
        <f>M106/L106</f>
        <v>1.583506997103034E-2</v>
      </c>
      <c r="O106" s="986">
        <f>SUM(218062198+228966000+240415000+253878000)+1099429549</f>
        <v>2040750747</v>
      </c>
      <c r="P106" s="932">
        <f>SUM(M106)</f>
        <v>20862574</v>
      </c>
      <c r="Q106" s="848">
        <f>P106/O106</f>
        <v>1.0222989765246427E-2</v>
      </c>
      <c r="R106" s="756"/>
      <c r="S106" s="757"/>
      <c r="T106" s="758"/>
      <c r="U106" s="759"/>
    </row>
    <row r="107" spans="1:21" ht="24.75" customHeight="1">
      <c r="A107" s="965" t="s">
        <v>2134</v>
      </c>
      <c r="B107" s="1458" t="s">
        <v>1977</v>
      </c>
      <c r="C107" s="1460">
        <v>0.2</v>
      </c>
      <c r="D107" s="1366">
        <v>0.1</v>
      </c>
      <c r="E107" s="1366">
        <f>D107/C107</f>
        <v>0.5</v>
      </c>
      <c r="F107" s="1236" t="s">
        <v>2280</v>
      </c>
      <c r="G107" s="1372"/>
      <c r="H107" s="1368">
        <v>1</v>
      </c>
      <c r="I107" s="1370">
        <f>D107</f>
        <v>0.1</v>
      </c>
      <c r="J107" s="1366">
        <f>I107/H107</f>
        <v>0.1</v>
      </c>
      <c r="K107" s="1193">
        <v>2.4500000000000001E-2</v>
      </c>
      <c r="L107" s="1042">
        <f>L$106*K107/K$106</f>
        <v>461122111.44999993</v>
      </c>
      <c r="M107" s="1015">
        <f>M$106*K107/K$106</f>
        <v>7301900.8999999994</v>
      </c>
      <c r="N107" s="1011"/>
      <c r="O107" s="1015">
        <f>O$106*K107/K$106</f>
        <v>714262761.44999993</v>
      </c>
      <c r="P107" s="1042">
        <f>P$106*K107/K$106</f>
        <v>7301900.8999999994</v>
      </c>
      <c r="Q107" s="1010"/>
      <c r="R107" s="1034"/>
      <c r="S107" s="748"/>
      <c r="T107" s="749"/>
      <c r="U107" s="750"/>
    </row>
    <row r="108" spans="1:21" ht="33.75">
      <c r="A108" s="1017" t="s">
        <v>2135</v>
      </c>
      <c r="B108" s="1458"/>
      <c r="C108" s="1460"/>
      <c r="D108" s="1366"/>
      <c r="E108" s="1366"/>
      <c r="F108" s="1237" t="s">
        <v>2281</v>
      </c>
      <c r="G108" s="1372"/>
      <c r="H108" s="1368"/>
      <c r="I108" s="1370"/>
      <c r="J108" s="1366"/>
      <c r="K108" s="941">
        <v>1.6799999999999999E-2</v>
      </c>
      <c r="L108" s="792">
        <f t="shared" ref="L108:L109" si="45">L$106*K108/K$106</f>
        <v>316198019.27999997</v>
      </c>
      <c r="M108" s="833">
        <f t="shared" ref="M108:M109" si="46">M$106*K108/K$106</f>
        <v>5007017.7599999988</v>
      </c>
      <c r="N108" s="549"/>
      <c r="O108" s="833">
        <f t="shared" ref="O108:O109" si="47">O$106*K108/K$106</f>
        <v>489780179.27999991</v>
      </c>
      <c r="P108" s="792">
        <f t="shared" ref="P108:P109" si="48">P$106*K108/K$106</f>
        <v>5007017.7599999988</v>
      </c>
      <c r="Q108" s="548"/>
      <c r="R108" s="658"/>
      <c r="S108" s="705"/>
      <c r="T108" s="703"/>
      <c r="U108" s="704"/>
    </row>
    <row r="109" spans="1:21" ht="45.75" customHeight="1">
      <c r="A109" s="1017" t="s">
        <v>2136</v>
      </c>
      <c r="B109" s="1459"/>
      <c r="C109" s="1461"/>
      <c r="D109" s="1367"/>
      <c r="E109" s="1367"/>
      <c r="F109" s="1238" t="s">
        <v>2361</v>
      </c>
      <c r="G109" s="1373"/>
      <c r="H109" s="1369"/>
      <c r="I109" s="1371"/>
      <c r="J109" s="1367"/>
      <c r="K109" s="941">
        <v>1.4E-3</v>
      </c>
      <c r="L109" s="792">
        <f t="shared" si="45"/>
        <v>26349834.939999994</v>
      </c>
      <c r="M109" s="833">
        <f t="shared" si="46"/>
        <v>417251.47999999992</v>
      </c>
      <c r="N109" s="549"/>
      <c r="O109" s="833">
        <f t="shared" si="47"/>
        <v>40815014.939999998</v>
      </c>
      <c r="P109" s="792">
        <f t="shared" si="48"/>
        <v>417251.47999999992</v>
      </c>
      <c r="Q109" s="548"/>
      <c r="R109" s="658"/>
      <c r="S109" s="705"/>
      <c r="T109" s="703"/>
      <c r="U109" s="704"/>
    </row>
    <row r="110" spans="1:21" ht="24" customHeight="1">
      <c r="A110" s="1382" t="s">
        <v>2137</v>
      </c>
      <c r="B110" s="1008" t="s">
        <v>2187</v>
      </c>
      <c r="C110" s="983">
        <v>130</v>
      </c>
      <c r="D110" s="796">
        <v>130</v>
      </c>
      <c r="E110" s="739">
        <f>D110/C110</f>
        <v>1</v>
      </c>
      <c r="F110" s="760" t="s">
        <v>2282</v>
      </c>
      <c r="G110" s="546"/>
      <c r="H110" s="996">
        <v>340</v>
      </c>
      <c r="I110" s="983">
        <f>D110</f>
        <v>130</v>
      </c>
      <c r="J110" s="741">
        <f>I110/H110</f>
        <v>0.38235294117647056</v>
      </c>
      <c r="K110" s="1364">
        <v>2.52E-2</v>
      </c>
      <c r="L110" s="1362">
        <f>L106*K110/K106</f>
        <v>474297028.91999996</v>
      </c>
      <c r="M110" s="1362">
        <f>M106*K110/K106</f>
        <v>7510526.6399999987</v>
      </c>
      <c r="N110" s="549"/>
      <c r="O110" s="1362">
        <f>O106*K110/K106</f>
        <v>734670268.91999996</v>
      </c>
      <c r="P110" s="1362">
        <f>P106*K110/K106</f>
        <v>7510526.6399999987</v>
      </c>
      <c r="Q110" s="548"/>
      <c r="R110" s="658"/>
      <c r="S110" s="705"/>
      <c r="T110" s="703"/>
      <c r="U110" s="704"/>
    </row>
    <row r="111" spans="1:21">
      <c r="A111" s="1383"/>
      <c r="B111" s="1008" t="s">
        <v>1994</v>
      </c>
      <c r="C111" s="996">
        <v>0</v>
      </c>
      <c r="D111" s="853">
        <v>0</v>
      </c>
      <c r="E111" s="739">
        <v>0</v>
      </c>
      <c r="F111" s="545"/>
      <c r="G111" s="546"/>
      <c r="H111" s="996">
        <v>3</v>
      </c>
      <c r="I111" s="983">
        <f t="shared" ref="I111:I113" si="49">D111</f>
        <v>0</v>
      </c>
      <c r="J111" s="741">
        <f t="shared" ref="J111:J113" si="50">I111/H111</f>
        <v>0</v>
      </c>
      <c r="K111" s="1365"/>
      <c r="L111" s="1363"/>
      <c r="M111" s="1363"/>
      <c r="N111" s="549"/>
      <c r="O111" s="1363"/>
      <c r="P111" s="1363"/>
      <c r="Q111" s="548"/>
      <c r="R111" s="658"/>
      <c r="S111" s="705"/>
      <c r="T111" s="703"/>
      <c r="U111" s="704"/>
    </row>
    <row r="112" spans="1:21" ht="15.75" customHeight="1">
      <c r="A112" s="1384" t="s">
        <v>2138</v>
      </c>
      <c r="B112" s="1016" t="s">
        <v>1994</v>
      </c>
      <c r="C112" s="853">
        <v>9</v>
      </c>
      <c r="D112" s="796">
        <v>0</v>
      </c>
      <c r="E112" s="739">
        <f t="shared" ref="E112:E113" si="51">D112/C112</f>
        <v>0</v>
      </c>
      <c r="F112" s="1392" t="s">
        <v>2283</v>
      </c>
      <c r="G112" s="546"/>
      <c r="H112" s="996">
        <v>50</v>
      </c>
      <c r="I112" s="983">
        <f t="shared" si="49"/>
        <v>0</v>
      </c>
      <c r="J112" s="741">
        <f t="shared" si="50"/>
        <v>0</v>
      </c>
      <c r="K112" s="1364">
        <v>2.0999999999999999E-3</v>
      </c>
      <c r="L112" s="1362">
        <f>L106*K112/K106</f>
        <v>39524752.409999996</v>
      </c>
      <c r="M112" s="1362">
        <f>M106*K112/K106</f>
        <v>625877.21999999986</v>
      </c>
      <c r="N112" s="549"/>
      <c r="O112" s="1362">
        <f>O106*K112/K106</f>
        <v>61222522.409999989</v>
      </c>
      <c r="P112" s="1362">
        <f>P106*K112/K106</f>
        <v>625877.21999999986</v>
      </c>
      <c r="Q112" s="548"/>
      <c r="R112" s="658"/>
      <c r="S112" s="705"/>
      <c r="T112" s="703"/>
      <c r="U112" s="704"/>
    </row>
    <row r="113" spans="1:21" ht="9.75" customHeight="1" thickBot="1">
      <c r="A113" s="1382"/>
      <c r="B113" s="1027" t="s">
        <v>1977</v>
      </c>
      <c r="C113" s="853">
        <v>8</v>
      </c>
      <c r="D113" s="796">
        <v>0</v>
      </c>
      <c r="E113" s="739">
        <f t="shared" si="51"/>
        <v>0</v>
      </c>
      <c r="F113" s="1393"/>
      <c r="G113" s="546"/>
      <c r="H113" s="1028">
        <v>1</v>
      </c>
      <c r="I113" s="983">
        <f t="shared" si="49"/>
        <v>0</v>
      </c>
      <c r="J113" s="741">
        <f t="shared" si="50"/>
        <v>0</v>
      </c>
      <c r="K113" s="1386"/>
      <c r="L113" s="1375"/>
      <c r="M113" s="1375"/>
      <c r="N113" s="549"/>
      <c r="O113" s="1375"/>
      <c r="P113" s="1375"/>
      <c r="Q113" s="548"/>
      <c r="R113" s="658"/>
      <c r="S113" s="799"/>
      <c r="T113" s="1029"/>
      <c r="U113" s="761"/>
    </row>
    <row r="114" spans="1:21" ht="15" customHeight="1" thickBot="1">
      <c r="A114" s="1311" t="s">
        <v>2139</v>
      </c>
      <c r="B114" s="672"/>
      <c r="C114" s="672"/>
      <c r="D114" s="752"/>
      <c r="E114" s="848">
        <f>SUM(E115+E133)/2</f>
        <v>1</v>
      </c>
      <c r="F114" s="752"/>
      <c r="G114" s="754"/>
      <c r="H114" s="1037"/>
      <c r="I114" s="1038"/>
      <c r="J114" s="855">
        <f>SUM(J115+J133)/2</f>
        <v>0.14901470588235294</v>
      </c>
      <c r="K114" s="1299">
        <f>SUM(K115+K133)</f>
        <v>0.12000000000000001</v>
      </c>
      <c r="L114" s="932">
        <f>SUM(L115+L133)</f>
        <v>1363632991.5</v>
      </c>
      <c r="M114" s="932">
        <f>SUM(M115+M133)</f>
        <v>698666909.5</v>
      </c>
      <c r="N114" s="933">
        <f>M114/L114</f>
        <v>0.51235700064096024</v>
      </c>
      <c r="O114" s="1039">
        <f>SUM(O115+O133)</f>
        <v>3596410892</v>
      </c>
      <c r="P114" s="932">
        <f>SUM(P115+P133)</f>
        <v>698666909.5</v>
      </c>
      <c r="Q114" s="755"/>
      <c r="R114" s="756"/>
      <c r="S114" s="757"/>
      <c r="T114" s="758"/>
      <c r="U114" s="759"/>
    </row>
    <row r="115" spans="1:21" ht="13.5" thickBot="1">
      <c r="A115" s="971" t="s">
        <v>2140</v>
      </c>
      <c r="B115" s="754"/>
      <c r="C115" s="754"/>
      <c r="D115" s="801"/>
      <c r="E115" s="849">
        <f>E132</f>
        <v>1</v>
      </c>
      <c r="F115" s="801"/>
      <c r="G115" s="801"/>
      <c r="H115" s="800"/>
      <c r="I115" s="1035"/>
      <c r="J115" s="1036">
        <f>SUM(J116:J132)/17</f>
        <v>4.8029411764705883E-2</v>
      </c>
      <c r="K115" s="849">
        <v>7.0000000000000007E-2</v>
      </c>
      <c r="L115" s="987">
        <f>'informe Gastos'!Y88</f>
        <v>532939720</v>
      </c>
      <c r="M115" s="988">
        <f>'informe Gastos'!Z88</f>
        <v>172461451</v>
      </c>
      <c r="N115" s="992">
        <f>M115/L115</f>
        <v>0.32360404850289637</v>
      </c>
      <c r="O115" s="988">
        <f>SUM(489297299+513763000+539452000+569661200)+43642421</f>
        <v>2155815920</v>
      </c>
      <c r="P115" s="987">
        <f>M115</f>
        <v>172461451</v>
      </c>
      <c r="Q115" s="849">
        <f>P115/O115</f>
        <v>7.9998226843041406E-2</v>
      </c>
      <c r="R115" s="802"/>
      <c r="S115" s="803"/>
      <c r="T115" s="804"/>
      <c r="U115" s="805"/>
    </row>
    <row r="116" spans="1:21" ht="58.5" customHeight="1">
      <c r="A116" s="1337" t="s">
        <v>2156</v>
      </c>
      <c r="B116" s="1007" t="s">
        <v>1994</v>
      </c>
      <c r="C116" s="1030">
        <v>1</v>
      </c>
      <c r="D116" s="1050">
        <v>1</v>
      </c>
      <c r="E116" s="1350">
        <f>D116/C116</f>
        <v>1</v>
      </c>
      <c r="F116" s="1239" t="s">
        <v>2284</v>
      </c>
      <c r="G116" s="841" t="s">
        <v>2253</v>
      </c>
      <c r="H116" s="1032">
        <v>15</v>
      </c>
      <c r="I116" s="1024">
        <f>D116</f>
        <v>1</v>
      </c>
      <c r="J116" s="1033">
        <f>I116/H116</f>
        <v>6.6666666666666666E-2</v>
      </c>
      <c r="K116" s="942">
        <v>1.54E-2</v>
      </c>
      <c r="L116" s="1042">
        <f>L$115*K116/K$115</f>
        <v>117246738.39999999</v>
      </c>
      <c r="M116" s="1015">
        <f>M$115*K116/K$115</f>
        <v>37941519.219999999</v>
      </c>
      <c r="N116" s="1011"/>
      <c r="O116" s="1015">
        <f>O$115*K116/K$115</f>
        <v>474279502.39999998</v>
      </c>
      <c r="P116" s="1043">
        <f>P$115*K116/K$115</f>
        <v>37941519.219999999</v>
      </c>
      <c r="Q116" s="1010"/>
      <c r="R116" s="1034"/>
      <c r="S116" s="748"/>
      <c r="T116" s="1076" t="s">
        <v>708</v>
      </c>
      <c r="U116" s="750"/>
    </row>
    <row r="117" spans="1:21" ht="67.5">
      <c r="A117" s="969" t="s">
        <v>2141</v>
      </c>
      <c r="B117" s="1016" t="s">
        <v>1994</v>
      </c>
      <c r="C117" s="1019">
        <v>0</v>
      </c>
      <c r="D117" s="796">
        <v>0</v>
      </c>
      <c r="E117" s="1012">
        <v>0</v>
      </c>
      <c r="F117" s="545"/>
      <c r="G117" s="540"/>
      <c r="H117" s="1021">
        <v>3</v>
      </c>
      <c r="I117" s="983">
        <f t="shared" ref="I117:I132" si="52">D117</f>
        <v>0</v>
      </c>
      <c r="J117" s="741">
        <f t="shared" ref="J117:J132" si="53">I117/H117</f>
        <v>0</v>
      </c>
      <c r="K117" s="941">
        <v>0</v>
      </c>
      <c r="L117" s="699">
        <f t="shared" ref="L117:L132" si="54">L$115*K117/K$115</f>
        <v>0</v>
      </c>
      <c r="M117" s="792">
        <f t="shared" ref="M117:M132" si="55">M$115*K117/K$115</f>
        <v>0</v>
      </c>
      <c r="N117" s="549"/>
      <c r="O117" s="792">
        <f t="shared" ref="O117:O132" si="56">O$115*K117/K$115</f>
        <v>0</v>
      </c>
      <c r="P117" s="699">
        <f t="shared" ref="P117:P132" si="57">P$115*K117/K$115</f>
        <v>0</v>
      </c>
      <c r="Q117" s="548"/>
      <c r="R117" s="658"/>
      <c r="S117" s="705"/>
      <c r="T117" s="1074" t="s">
        <v>708</v>
      </c>
      <c r="U117" s="704"/>
    </row>
    <row r="118" spans="1:21" ht="67.5">
      <c r="A118" s="969" t="s">
        <v>2142</v>
      </c>
      <c r="B118" s="1016" t="s">
        <v>1994</v>
      </c>
      <c r="C118" s="1019">
        <v>0</v>
      </c>
      <c r="D118" s="796">
        <v>0</v>
      </c>
      <c r="E118" s="1012">
        <v>0</v>
      </c>
      <c r="F118" s="545"/>
      <c r="G118" s="841"/>
      <c r="H118" s="1021">
        <v>6</v>
      </c>
      <c r="I118" s="983">
        <f t="shared" si="52"/>
        <v>0</v>
      </c>
      <c r="J118" s="741">
        <f t="shared" si="53"/>
        <v>0</v>
      </c>
      <c r="K118" s="941">
        <v>0</v>
      </c>
      <c r="L118" s="699">
        <f t="shared" si="54"/>
        <v>0</v>
      </c>
      <c r="M118" s="792">
        <f t="shared" si="55"/>
        <v>0</v>
      </c>
      <c r="N118" s="549"/>
      <c r="O118" s="699">
        <f t="shared" si="56"/>
        <v>0</v>
      </c>
      <c r="P118" s="699">
        <f t="shared" si="57"/>
        <v>0</v>
      </c>
      <c r="Q118" s="548"/>
      <c r="R118" s="658"/>
      <c r="S118" s="705"/>
      <c r="T118" s="1074" t="s">
        <v>708</v>
      </c>
      <c r="U118" s="704"/>
    </row>
    <row r="119" spans="1:21" ht="48" customHeight="1">
      <c r="A119" s="970" t="s">
        <v>2143</v>
      </c>
      <c r="B119" s="1016" t="s">
        <v>1994</v>
      </c>
      <c r="C119" s="1020">
        <v>3</v>
      </c>
      <c r="D119" s="796">
        <v>1</v>
      </c>
      <c r="E119" s="1349">
        <f t="shared" ref="E119:E128" si="58">D119/C119</f>
        <v>0.33333333333333331</v>
      </c>
      <c r="F119" s="1217" t="s">
        <v>2362</v>
      </c>
      <c r="G119" s="545"/>
      <c r="H119" s="1021">
        <v>15</v>
      </c>
      <c r="I119" s="983">
        <f t="shared" si="52"/>
        <v>1</v>
      </c>
      <c r="J119" s="741">
        <f t="shared" si="53"/>
        <v>6.6666666666666666E-2</v>
      </c>
      <c r="K119" s="941">
        <v>1.0500000000000001E-2</v>
      </c>
      <c r="L119" s="1042">
        <f t="shared" si="54"/>
        <v>79940958</v>
      </c>
      <c r="M119" s="792">
        <f t="shared" si="55"/>
        <v>25869217.649999999</v>
      </c>
      <c r="N119" s="549"/>
      <c r="O119" s="791">
        <f t="shared" si="56"/>
        <v>323372388</v>
      </c>
      <c r="P119" s="699">
        <f t="shared" si="57"/>
        <v>25869217.649999999</v>
      </c>
      <c r="Q119" s="548"/>
      <c r="R119" s="658"/>
      <c r="S119" s="705"/>
      <c r="T119" s="1074" t="s">
        <v>708</v>
      </c>
      <c r="U119" s="704"/>
    </row>
    <row r="120" spans="1:21" ht="51">
      <c r="A120" s="1338" t="s">
        <v>2144</v>
      </c>
      <c r="B120" s="1016" t="s">
        <v>1994</v>
      </c>
      <c r="C120" s="1019">
        <v>3</v>
      </c>
      <c r="D120" s="796">
        <v>0</v>
      </c>
      <c r="E120" s="1012">
        <f t="shared" si="58"/>
        <v>0</v>
      </c>
      <c r="F120" s="1217" t="s">
        <v>2286</v>
      </c>
      <c r="G120" s="540"/>
      <c r="H120" s="1020">
        <v>13</v>
      </c>
      <c r="I120" s="983">
        <f t="shared" si="52"/>
        <v>0</v>
      </c>
      <c r="J120" s="741">
        <f t="shared" si="53"/>
        <v>0</v>
      </c>
      <c r="K120" s="941">
        <v>9.1000000000000004E-3</v>
      </c>
      <c r="L120" s="699">
        <f t="shared" si="54"/>
        <v>69282163.599999994</v>
      </c>
      <c r="M120" s="792">
        <f t="shared" si="55"/>
        <v>22419988.629999999</v>
      </c>
      <c r="N120" s="549"/>
      <c r="O120" s="699">
        <f t="shared" si="56"/>
        <v>280256069.59999996</v>
      </c>
      <c r="P120" s="699">
        <f t="shared" si="57"/>
        <v>22419988.629999999</v>
      </c>
      <c r="Q120" s="548"/>
      <c r="R120" s="658"/>
      <c r="S120" s="705"/>
      <c r="T120" s="1074"/>
      <c r="U120" s="704"/>
    </row>
    <row r="121" spans="1:21" ht="68.25" customHeight="1">
      <c r="A121" s="969" t="s">
        <v>2145</v>
      </c>
      <c r="B121" s="1016" t="s">
        <v>1994</v>
      </c>
      <c r="C121" s="1021">
        <v>2</v>
      </c>
      <c r="D121" s="796">
        <v>2</v>
      </c>
      <c r="E121" s="1349">
        <f t="shared" si="58"/>
        <v>1</v>
      </c>
      <c r="F121" s="1245" t="s">
        <v>2287</v>
      </c>
      <c r="G121" s="1246"/>
      <c r="H121" s="1020">
        <v>8</v>
      </c>
      <c r="I121" s="983">
        <f t="shared" si="52"/>
        <v>2</v>
      </c>
      <c r="J121" s="741">
        <f t="shared" si="53"/>
        <v>0.25</v>
      </c>
      <c r="K121" s="941">
        <v>9.1000000000000004E-3</v>
      </c>
      <c r="L121" s="1042">
        <f t="shared" si="54"/>
        <v>69282163.599999994</v>
      </c>
      <c r="M121" s="792">
        <f t="shared" si="55"/>
        <v>22419988.629999999</v>
      </c>
      <c r="N121" s="549"/>
      <c r="O121" s="699">
        <f t="shared" si="56"/>
        <v>280256069.59999996</v>
      </c>
      <c r="P121" s="699">
        <f t="shared" si="57"/>
        <v>22419988.629999999</v>
      </c>
      <c r="Q121" s="548"/>
      <c r="R121" s="658"/>
      <c r="S121" s="705"/>
      <c r="T121" s="1074"/>
      <c r="U121" s="704"/>
    </row>
    <row r="122" spans="1:21" ht="45">
      <c r="A122" s="970" t="s">
        <v>2146</v>
      </c>
      <c r="B122" s="1016" t="s">
        <v>1994</v>
      </c>
      <c r="C122" s="1019">
        <v>0</v>
      </c>
      <c r="D122" s="796">
        <v>0</v>
      </c>
      <c r="E122" s="1332">
        <v>0</v>
      </c>
      <c r="F122" s="545"/>
      <c r="G122" s="540"/>
      <c r="H122" s="1020">
        <v>1</v>
      </c>
      <c r="I122" s="983">
        <f t="shared" si="52"/>
        <v>0</v>
      </c>
      <c r="J122" s="741">
        <f t="shared" si="53"/>
        <v>0</v>
      </c>
      <c r="K122" s="941">
        <v>0</v>
      </c>
      <c r="L122" s="792">
        <f t="shared" si="54"/>
        <v>0</v>
      </c>
      <c r="M122" s="792">
        <f t="shared" si="55"/>
        <v>0</v>
      </c>
      <c r="N122" s="549"/>
      <c r="O122" s="699">
        <f t="shared" si="56"/>
        <v>0</v>
      </c>
      <c r="P122" s="699">
        <f t="shared" si="57"/>
        <v>0</v>
      </c>
      <c r="Q122" s="548"/>
      <c r="R122" s="658"/>
      <c r="S122" s="705"/>
      <c r="T122" s="1074"/>
      <c r="U122" s="704"/>
    </row>
    <row r="123" spans="1:21" ht="45">
      <c r="A123" s="970" t="s">
        <v>2147</v>
      </c>
      <c r="B123" s="1016" t="s">
        <v>1994</v>
      </c>
      <c r="C123" s="1020">
        <v>0</v>
      </c>
      <c r="D123" s="796">
        <v>0</v>
      </c>
      <c r="E123" s="684">
        <v>0</v>
      </c>
      <c r="F123" s="547"/>
      <c r="G123" s="841"/>
      <c r="H123" s="1020">
        <v>1</v>
      </c>
      <c r="I123" s="983">
        <f t="shared" si="52"/>
        <v>0</v>
      </c>
      <c r="J123" s="741">
        <f t="shared" si="53"/>
        <v>0</v>
      </c>
      <c r="K123" s="941">
        <v>0</v>
      </c>
      <c r="L123" s="792">
        <f t="shared" si="54"/>
        <v>0</v>
      </c>
      <c r="M123" s="792">
        <f t="shared" si="55"/>
        <v>0</v>
      </c>
      <c r="N123" s="549"/>
      <c r="O123" s="699">
        <f t="shared" si="56"/>
        <v>0</v>
      </c>
      <c r="P123" s="699">
        <f t="shared" si="57"/>
        <v>0</v>
      </c>
      <c r="Q123" s="548"/>
      <c r="R123" s="658"/>
      <c r="S123" s="705"/>
      <c r="T123" s="1074"/>
      <c r="U123" s="704"/>
    </row>
    <row r="124" spans="1:21" ht="51">
      <c r="A124" s="1338" t="s">
        <v>2148</v>
      </c>
      <c r="B124" s="1016" t="s">
        <v>1994</v>
      </c>
      <c r="C124" s="1019">
        <v>3</v>
      </c>
      <c r="D124" s="796">
        <v>0</v>
      </c>
      <c r="E124" s="684">
        <f t="shared" si="58"/>
        <v>0</v>
      </c>
      <c r="F124" s="1245" t="s">
        <v>2288</v>
      </c>
      <c r="G124" s="738">
        <v>0.125</v>
      </c>
      <c r="H124" s="1020">
        <v>16</v>
      </c>
      <c r="I124" s="983">
        <f t="shared" si="52"/>
        <v>0</v>
      </c>
      <c r="J124" s="741">
        <f t="shared" si="53"/>
        <v>0</v>
      </c>
      <c r="K124" s="941">
        <v>9.1000000000000004E-3</v>
      </c>
      <c r="L124" s="699">
        <f t="shared" si="54"/>
        <v>69282163.599999994</v>
      </c>
      <c r="M124" s="792">
        <f t="shared" si="55"/>
        <v>22419988.629999999</v>
      </c>
      <c r="N124" s="549"/>
      <c r="O124" s="699">
        <f t="shared" si="56"/>
        <v>280256069.59999996</v>
      </c>
      <c r="P124" s="699">
        <f t="shared" si="57"/>
        <v>22419988.629999999</v>
      </c>
      <c r="Q124" s="548"/>
      <c r="R124" s="658"/>
      <c r="S124" s="705"/>
      <c r="T124" s="1074"/>
      <c r="U124" s="704"/>
    </row>
    <row r="125" spans="1:21" ht="37.5" customHeight="1">
      <c r="A125" s="970" t="s">
        <v>2149</v>
      </c>
      <c r="B125" s="1016" t="s">
        <v>1994</v>
      </c>
      <c r="C125" s="1022">
        <v>2</v>
      </c>
      <c r="D125" s="796">
        <v>0</v>
      </c>
      <c r="E125" s="684">
        <f t="shared" si="58"/>
        <v>0</v>
      </c>
      <c r="F125" s="547"/>
      <c r="G125" s="545"/>
      <c r="H125" s="1020">
        <v>8</v>
      </c>
      <c r="I125" s="983">
        <f t="shared" si="52"/>
        <v>0</v>
      </c>
      <c r="J125" s="741">
        <f t="shared" si="53"/>
        <v>0</v>
      </c>
      <c r="K125" s="941">
        <v>0</v>
      </c>
      <c r="L125" s="792">
        <f t="shared" si="54"/>
        <v>0</v>
      </c>
      <c r="M125" s="792">
        <f t="shared" si="55"/>
        <v>0</v>
      </c>
      <c r="N125" s="549"/>
      <c r="O125" s="699">
        <f t="shared" si="56"/>
        <v>0</v>
      </c>
      <c r="P125" s="699">
        <f t="shared" si="57"/>
        <v>0</v>
      </c>
      <c r="Q125" s="548"/>
      <c r="R125" s="658"/>
      <c r="S125" s="705"/>
      <c r="T125" s="1074"/>
      <c r="U125" s="704"/>
    </row>
    <row r="126" spans="1:21" ht="51">
      <c r="A126" s="1338" t="s">
        <v>2150</v>
      </c>
      <c r="B126" s="1016" t="s">
        <v>1994</v>
      </c>
      <c r="C126" s="1019">
        <v>3</v>
      </c>
      <c r="D126" s="796">
        <v>0</v>
      </c>
      <c r="E126" s="684">
        <f t="shared" si="58"/>
        <v>0</v>
      </c>
      <c r="F126" s="1245" t="s">
        <v>2350</v>
      </c>
      <c r="G126" s="738">
        <v>0.16</v>
      </c>
      <c r="H126" s="1020">
        <v>15</v>
      </c>
      <c r="I126" s="983">
        <f t="shared" si="52"/>
        <v>0</v>
      </c>
      <c r="J126" s="741">
        <f t="shared" si="53"/>
        <v>0</v>
      </c>
      <c r="K126" s="941">
        <v>9.7999999999999997E-3</v>
      </c>
      <c r="L126" s="792">
        <f t="shared" si="54"/>
        <v>74611560.799999997</v>
      </c>
      <c r="M126" s="792">
        <f t="shared" si="55"/>
        <v>24144603.139999997</v>
      </c>
      <c r="N126" s="549"/>
      <c r="O126" s="699">
        <f t="shared" si="56"/>
        <v>301814228.79999995</v>
      </c>
      <c r="P126" s="699">
        <f t="shared" si="57"/>
        <v>24144603.139999997</v>
      </c>
      <c r="Q126" s="548"/>
      <c r="R126" s="658"/>
      <c r="S126" s="705"/>
      <c r="T126" s="1074"/>
      <c r="U126" s="704"/>
    </row>
    <row r="127" spans="1:21" ht="22.5">
      <c r="A127" s="1338" t="s">
        <v>2151</v>
      </c>
      <c r="B127" s="1016" t="s">
        <v>1994</v>
      </c>
      <c r="C127" s="1022">
        <v>1</v>
      </c>
      <c r="D127" s="796">
        <v>1</v>
      </c>
      <c r="E127" s="1351">
        <f t="shared" si="58"/>
        <v>1</v>
      </c>
      <c r="F127" s="547"/>
      <c r="G127" s="540"/>
      <c r="H127" s="1020">
        <v>6</v>
      </c>
      <c r="I127" s="983">
        <f t="shared" si="52"/>
        <v>1</v>
      </c>
      <c r="J127" s="741">
        <f t="shared" si="53"/>
        <v>0.16666666666666666</v>
      </c>
      <c r="K127" s="941">
        <v>0</v>
      </c>
      <c r="L127" s="792">
        <f t="shared" si="54"/>
        <v>0</v>
      </c>
      <c r="M127" s="792">
        <f t="shared" si="55"/>
        <v>0</v>
      </c>
      <c r="N127" s="549"/>
      <c r="O127" s="699">
        <f t="shared" si="56"/>
        <v>0</v>
      </c>
      <c r="P127" s="699">
        <f t="shared" si="57"/>
        <v>0</v>
      </c>
      <c r="Q127" s="548"/>
      <c r="R127" s="658"/>
      <c r="S127" s="705"/>
      <c r="T127" s="1074"/>
      <c r="U127" s="704"/>
    </row>
    <row r="128" spans="1:21" ht="46.5" customHeight="1">
      <c r="A128" s="1338" t="s">
        <v>2152</v>
      </c>
      <c r="B128" s="1016" t="s">
        <v>1994</v>
      </c>
      <c r="C128" s="1022">
        <v>2</v>
      </c>
      <c r="D128" s="796">
        <v>0</v>
      </c>
      <c r="E128" s="684">
        <f t="shared" si="58"/>
        <v>0</v>
      </c>
      <c r="F128" s="547"/>
      <c r="G128" s="978"/>
      <c r="H128" s="1020">
        <v>10</v>
      </c>
      <c r="I128" s="983">
        <f t="shared" si="52"/>
        <v>0</v>
      </c>
      <c r="J128" s="741">
        <f t="shared" si="53"/>
        <v>0</v>
      </c>
      <c r="K128" s="941">
        <v>7.0000000000000001E-3</v>
      </c>
      <c r="L128" s="792">
        <f t="shared" si="54"/>
        <v>53293971.999999993</v>
      </c>
      <c r="M128" s="792">
        <f t="shared" si="55"/>
        <v>17246145.100000001</v>
      </c>
      <c r="N128" s="549"/>
      <c r="O128" s="699">
        <f t="shared" si="56"/>
        <v>215581591.99999997</v>
      </c>
      <c r="P128" s="699">
        <f t="shared" si="57"/>
        <v>17246145.100000001</v>
      </c>
      <c r="Q128" s="548"/>
      <c r="R128" s="658"/>
      <c r="S128" s="705"/>
      <c r="T128" s="1074"/>
      <c r="U128" s="704"/>
    </row>
    <row r="129" spans="1:21" ht="33.75">
      <c r="A129" s="970" t="s">
        <v>2153</v>
      </c>
      <c r="B129" s="1016" t="s">
        <v>1994</v>
      </c>
      <c r="C129" s="1022">
        <v>0</v>
      </c>
      <c r="D129" s="796">
        <v>0</v>
      </c>
      <c r="E129" s="684">
        <v>0</v>
      </c>
      <c r="F129" s="547"/>
      <c r="G129" s="541"/>
      <c r="H129" s="1020">
        <v>3</v>
      </c>
      <c r="I129" s="983">
        <f t="shared" si="52"/>
        <v>0</v>
      </c>
      <c r="J129" s="741">
        <f t="shared" si="53"/>
        <v>0</v>
      </c>
      <c r="K129" s="941">
        <v>0</v>
      </c>
      <c r="L129" s="792">
        <f t="shared" si="54"/>
        <v>0</v>
      </c>
      <c r="M129" s="792">
        <f t="shared" si="55"/>
        <v>0</v>
      </c>
      <c r="N129" s="549"/>
      <c r="O129" s="699">
        <f t="shared" si="56"/>
        <v>0</v>
      </c>
      <c r="P129" s="699">
        <f t="shared" si="57"/>
        <v>0</v>
      </c>
      <c r="Q129" s="548"/>
      <c r="R129" s="658"/>
      <c r="S129" s="705"/>
      <c r="T129" s="1074"/>
      <c r="U129" s="704"/>
    </row>
    <row r="130" spans="1:21" ht="56.25">
      <c r="A130" s="970" t="s">
        <v>2154</v>
      </c>
      <c r="B130" s="1016" t="s">
        <v>1994</v>
      </c>
      <c r="C130" s="1022">
        <v>0</v>
      </c>
      <c r="D130" s="796">
        <v>0</v>
      </c>
      <c r="E130" s="684">
        <v>0</v>
      </c>
      <c r="F130" s="547"/>
      <c r="G130" s="978"/>
      <c r="H130" s="1020">
        <v>1</v>
      </c>
      <c r="I130" s="983">
        <f t="shared" si="52"/>
        <v>0</v>
      </c>
      <c r="J130" s="741">
        <f t="shared" si="53"/>
        <v>0</v>
      </c>
      <c r="K130" s="941">
        <v>0</v>
      </c>
      <c r="L130" s="792">
        <f t="shared" si="54"/>
        <v>0</v>
      </c>
      <c r="M130" s="792">
        <f t="shared" si="55"/>
        <v>0</v>
      </c>
      <c r="N130" s="549"/>
      <c r="O130" s="699">
        <f t="shared" si="56"/>
        <v>0</v>
      </c>
      <c r="P130" s="699">
        <f t="shared" si="57"/>
        <v>0</v>
      </c>
      <c r="Q130" s="548"/>
      <c r="R130" s="658"/>
      <c r="S130" s="705"/>
      <c r="T130" s="1074"/>
      <c r="U130" s="704"/>
    </row>
    <row r="131" spans="1:21" ht="59.25" customHeight="1">
      <c r="A131" s="970" t="s">
        <v>2155</v>
      </c>
      <c r="B131" s="1016" t="s">
        <v>1994</v>
      </c>
      <c r="C131" s="1022">
        <v>0</v>
      </c>
      <c r="D131" s="796">
        <v>0</v>
      </c>
      <c r="E131" s="1031">
        <v>0</v>
      </c>
      <c r="F131" s="547"/>
      <c r="G131" s="541"/>
      <c r="H131" s="1020">
        <v>1</v>
      </c>
      <c r="I131" s="983">
        <f t="shared" si="52"/>
        <v>0</v>
      </c>
      <c r="J131" s="741">
        <f t="shared" si="53"/>
        <v>0</v>
      </c>
      <c r="K131" s="941">
        <v>0</v>
      </c>
      <c r="L131" s="792">
        <f t="shared" si="54"/>
        <v>0</v>
      </c>
      <c r="M131" s="792">
        <f t="shared" si="55"/>
        <v>0</v>
      </c>
      <c r="N131" s="549"/>
      <c r="O131" s="699">
        <f t="shared" si="56"/>
        <v>0</v>
      </c>
      <c r="P131" s="699">
        <f t="shared" si="57"/>
        <v>0</v>
      </c>
      <c r="Q131" s="548"/>
      <c r="R131" s="658"/>
      <c r="S131" s="705"/>
      <c r="T131" s="1074" t="s">
        <v>708</v>
      </c>
      <c r="U131" s="704"/>
    </row>
    <row r="132" spans="1:21" ht="45.75" customHeight="1" thickBot="1">
      <c r="A132" s="966" t="s">
        <v>2157</v>
      </c>
      <c r="B132" s="1027" t="s">
        <v>1977</v>
      </c>
      <c r="C132" s="1052">
        <v>0.2</v>
      </c>
      <c r="D132" s="738">
        <f>'19GAU'!D8</f>
        <v>0.26650000000000001</v>
      </c>
      <c r="E132" s="1335">
        <v>1</v>
      </c>
      <c r="F132" s="547"/>
      <c r="G132" s="546"/>
      <c r="H132" s="1053">
        <v>1</v>
      </c>
      <c r="I132" s="983">
        <f t="shared" si="52"/>
        <v>0.26650000000000001</v>
      </c>
      <c r="J132" s="741">
        <f t="shared" si="53"/>
        <v>0.26650000000000001</v>
      </c>
      <c r="K132" s="941">
        <v>0</v>
      </c>
      <c r="L132" s="792">
        <f t="shared" si="54"/>
        <v>0</v>
      </c>
      <c r="M132" s="792">
        <f t="shared" si="55"/>
        <v>0</v>
      </c>
      <c r="N132" s="549"/>
      <c r="O132" s="1015">
        <f t="shared" si="56"/>
        <v>0</v>
      </c>
      <c r="P132" s="1042">
        <f t="shared" si="57"/>
        <v>0</v>
      </c>
      <c r="Q132" s="548"/>
      <c r="R132" s="658"/>
      <c r="S132" s="799"/>
      <c r="T132" s="1075" t="s">
        <v>708</v>
      </c>
      <c r="U132" s="761"/>
    </row>
    <row r="133" spans="1:21" ht="13.5" thickBot="1">
      <c r="A133" s="971" t="s">
        <v>2158</v>
      </c>
      <c r="B133" s="752"/>
      <c r="C133" s="752"/>
      <c r="D133" s="752"/>
      <c r="E133" s="848">
        <f>E144</f>
        <v>1</v>
      </c>
      <c r="F133" s="752"/>
      <c r="G133" s="754"/>
      <c r="H133" s="754"/>
      <c r="I133" s="1038"/>
      <c r="J133" s="1054">
        <f>J144</f>
        <v>0.25</v>
      </c>
      <c r="K133" s="848">
        <v>0.05</v>
      </c>
      <c r="L133" s="932">
        <f>'informe Gastos'!Y92</f>
        <v>830693271.5</v>
      </c>
      <c r="M133" s="986">
        <f>'informe Gastos'!Z92</f>
        <v>526205458.5</v>
      </c>
      <c r="N133" s="933">
        <f>M133/L133</f>
        <v>0.63345337750216746</v>
      </c>
      <c r="O133" s="986">
        <f>SUM(232775601+244415000+256636000+271007600)+100000000+335760771</f>
        <v>1440594972</v>
      </c>
      <c r="P133" s="932">
        <f>M133</f>
        <v>526205458.5</v>
      </c>
      <c r="Q133" s="848">
        <f>P133/O133</f>
        <v>0.36526953705069576</v>
      </c>
      <c r="R133" s="756"/>
      <c r="S133" s="1055"/>
      <c r="T133" s="1057"/>
      <c r="U133" s="1056"/>
    </row>
    <row r="134" spans="1:21" ht="50.25" customHeight="1">
      <c r="A134" s="1051" t="s">
        <v>2159</v>
      </c>
      <c r="B134" s="1007" t="s">
        <v>1994</v>
      </c>
      <c r="C134" s="1050">
        <v>2</v>
      </c>
      <c r="D134" s="1050">
        <v>0</v>
      </c>
      <c r="E134" s="1031">
        <f>D134/C134</f>
        <v>0</v>
      </c>
      <c r="F134" s="1258" t="s">
        <v>2292</v>
      </c>
      <c r="G134" s="1213">
        <v>0.2</v>
      </c>
      <c r="H134" s="974">
        <v>2</v>
      </c>
      <c r="I134" s="1024">
        <f>D134</f>
        <v>0</v>
      </c>
      <c r="J134" s="1033">
        <f>I134/H134</f>
        <v>0</v>
      </c>
      <c r="K134" s="976">
        <v>1.0500000000000001E-2</v>
      </c>
      <c r="L134" s="1042">
        <f>L$133*K134/K$133</f>
        <v>174445587.01500002</v>
      </c>
      <c r="M134" s="1015">
        <f>M$133*K134/K$133</f>
        <v>110503146.28500001</v>
      </c>
      <c r="N134" s="1011"/>
      <c r="O134" s="1015">
        <f>O$133*K134/K$133</f>
        <v>302524944.12</v>
      </c>
      <c r="P134" s="1042">
        <f>P$133*K134/K$133</f>
        <v>110503146.28500001</v>
      </c>
      <c r="Q134" s="1010"/>
      <c r="R134" s="1034"/>
      <c r="S134" s="748"/>
      <c r="T134" s="749"/>
      <c r="U134" s="750"/>
    </row>
    <row r="135" spans="1:21" ht="33.75">
      <c r="A135" s="970" t="s">
        <v>2160</v>
      </c>
      <c r="B135" s="1016" t="s">
        <v>1994</v>
      </c>
      <c r="C135" s="796">
        <v>1</v>
      </c>
      <c r="D135" s="796">
        <v>0</v>
      </c>
      <c r="E135" s="739">
        <f t="shared" ref="E135:E140" si="59">D135/C135</f>
        <v>0</v>
      </c>
      <c r="F135" s="1044"/>
      <c r="G135" s="542"/>
      <c r="H135" s="680">
        <v>1</v>
      </c>
      <c r="I135" s="983">
        <f t="shared" ref="I135:I143" si="60">D135</f>
        <v>0</v>
      </c>
      <c r="J135" s="741">
        <f t="shared" ref="J135:J144" si="61">I135/H135</f>
        <v>0</v>
      </c>
      <c r="K135" s="977">
        <v>0.01</v>
      </c>
      <c r="L135" s="792">
        <f t="shared" ref="L135:L144" si="62">L$133*K135/K$133</f>
        <v>166138654.29999998</v>
      </c>
      <c r="M135" s="833">
        <f t="shared" ref="M135:M144" si="63">M$133*K135/K$133</f>
        <v>105241091.69999999</v>
      </c>
      <c r="N135" s="549"/>
      <c r="O135" s="833">
        <f t="shared" ref="O135:O144" si="64">O$133*K135/K$133</f>
        <v>288118994.39999998</v>
      </c>
      <c r="P135" s="792">
        <f t="shared" ref="P135:P144" si="65">P$133*K135/K$133</f>
        <v>105241091.69999999</v>
      </c>
      <c r="Q135" s="548"/>
      <c r="R135" s="658"/>
      <c r="S135" s="705"/>
      <c r="T135" s="703"/>
      <c r="U135" s="704"/>
    </row>
    <row r="136" spans="1:21" ht="51">
      <c r="A136" s="969" t="s">
        <v>2161</v>
      </c>
      <c r="B136" s="1016" t="s">
        <v>1994</v>
      </c>
      <c r="C136" s="796">
        <v>1</v>
      </c>
      <c r="D136" s="796">
        <v>0</v>
      </c>
      <c r="E136" s="739">
        <f t="shared" si="59"/>
        <v>0</v>
      </c>
      <c r="F136" s="1258" t="s">
        <v>2289</v>
      </c>
      <c r="G136" s="1213">
        <v>0.15</v>
      </c>
      <c r="H136" s="938">
        <v>1</v>
      </c>
      <c r="I136" s="983">
        <f t="shared" si="60"/>
        <v>0</v>
      </c>
      <c r="J136" s="741">
        <f t="shared" si="61"/>
        <v>0</v>
      </c>
      <c r="K136" s="977">
        <v>1.4999999999999999E-2</v>
      </c>
      <c r="L136" s="792">
        <f t="shared" si="62"/>
        <v>249207981.44999999</v>
      </c>
      <c r="M136" s="833">
        <f t="shared" si="63"/>
        <v>157861637.54999998</v>
      </c>
      <c r="N136" s="549"/>
      <c r="O136" s="833">
        <f t="shared" si="64"/>
        <v>432178491.59999996</v>
      </c>
      <c r="P136" s="792">
        <f t="shared" si="65"/>
        <v>157861637.54999998</v>
      </c>
      <c r="Q136" s="548"/>
      <c r="R136" s="658"/>
      <c r="S136" s="705"/>
      <c r="T136" s="703"/>
      <c r="U136" s="704"/>
    </row>
    <row r="137" spans="1:21" ht="51" customHeight="1">
      <c r="A137" s="970" t="s">
        <v>2162</v>
      </c>
      <c r="B137" s="1016" t="s">
        <v>1994</v>
      </c>
      <c r="C137" s="796">
        <v>1</v>
      </c>
      <c r="D137" s="796">
        <v>0</v>
      </c>
      <c r="E137" s="739">
        <f t="shared" si="59"/>
        <v>0</v>
      </c>
      <c r="F137" s="1217" t="s">
        <v>2290</v>
      </c>
      <c r="G137" s="1211">
        <v>0.1</v>
      </c>
      <c r="H137" s="1023">
        <v>1</v>
      </c>
      <c r="I137" s="983">
        <f t="shared" si="60"/>
        <v>0</v>
      </c>
      <c r="J137" s="741">
        <f t="shared" si="61"/>
        <v>0</v>
      </c>
      <c r="K137" s="977">
        <v>5.0000000000000001E-3</v>
      </c>
      <c r="L137" s="792">
        <f t="shared" si="62"/>
        <v>83069327.149999991</v>
      </c>
      <c r="M137" s="833">
        <f t="shared" si="63"/>
        <v>52620545.849999994</v>
      </c>
      <c r="N137" s="549"/>
      <c r="O137" s="833">
        <f t="shared" si="64"/>
        <v>144059497.19999999</v>
      </c>
      <c r="P137" s="792">
        <f t="shared" si="65"/>
        <v>52620545.849999994</v>
      </c>
      <c r="Q137" s="548"/>
      <c r="R137" s="658"/>
      <c r="S137" s="705"/>
      <c r="T137" s="703"/>
      <c r="U137" s="704"/>
    </row>
    <row r="138" spans="1:21" ht="45">
      <c r="A138" s="970" t="s">
        <v>2163</v>
      </c>
      <c r="B138" s="1016" t="s">
        <v>1994</v>
      </c>
      <c r="C138" s="796">
        <v>0</v>
      </c>
      <c r="D138" s="796">
        <v>0</v>
      </c>
      <c r="E138" s="739">
        <v>0</v>
      </c>
      <c r="F138" s="545"/>
      <c r="G138" s="541"/>
      <c r="H138" s="1024">
        <v>3</v>
      </c>
      <c r="I138" s="983">
        <f t="shared" si="60"/>
        <v>0</v>
      </c>
      <c r="J138" s="741">
        <f t="shared" si="61"/>
        <v>0</v>
      </c>
      <c r="K138" s="1012">
        <v>0</v>
      </c>
      <c r="L138" s="792">
        <f t="shared" si="62"/>
        <v>0</v>
      </c>
      <c r="M138" s="833">
        <f t="shared" si="63"/>
        <v>0</v>
      </c>
      <c r="N138" s="549"/>
      <c r="O138" s="833">
        <f t="shared" si="64"/>
        <v>0</v>
      </c>
      <c r="P138" s="792">
        <f t="shared" si="65"/>
        <v>0</v>
      </c>
      <c r="Q138" s="548"/>
      <c r="R138" s="658"/>
      <c r="S138" s="705"/>
      <c r="T138" s="703"/>
      <c r="U138" s="704"/>
    </row>
    <row r="139" spans="1:21" ht="33.75">
      <c r="A139" s="969" t="s">
        <v>2164</v>
      </c>
      <c r="B139" s="1016" t="s">
        <v>1994</v>
      </c>
      <c r="C139" s="796">
        <v>0</v>
      </c>
      <c r="D139" s="796">
        <v>0</v>
      </c>
      <c r="E139" s="739">
        <v>0</v>
      </c>
      <c r="F139" s="545"/>
      <c r="G139" s="541"/>
      <c r="H139" s="996">
        <v>1</v>
      </c>
      <c r="I139" s="983">
        <f t="shared" si="60"/>
        <v>0</v>
      </c>
      <c r="J139" s="741">
        <f t="shared" si="61"/>
        <v>0</v>
      </c>
      <c r="K139" s="1012">
        <v>0</v>
      </c>
      <c r="L139" s="792">
        <f t="shared" si="62"/>
        <v>0</v>
      </c>
      <c r="M139" s="833">
        <f t="shared" si="63"/>
        <v>0</v>
      </c>
      <c r="N139" s="549"/>
      <c r="O139" s="833">
        <f t="shared" si="64"/>
        <v>0</v>
      </c>
      <c r="P139" s="792">
        <f t="shared" si="65"/>
        <v>0</v>
      </c>
      <c r="Q139" s="548"/>
      <c r="R139" s="658"/>
      <c r="S139" s="705"/>
      <c r="T139" s="703"/>
      <c r="U139" s="704"/>
    </row>
    <row r="140" spans="1:21" ht="45">
      <c r="A140" s="970" t="s">
        <v>2165</v>
      </c>
      <c r="B140" s="1016" t="s">
        <v>1994</v>
      </c>
      <c r="C140" s="796">
        <v>1</v>
      </c>
      <c r="D140" s="796">
        <v>0</v>
      </c>
      <c r="E140" s="739">
        <f t="shared" si="59"/>
        <v>0</v>
      </c>
      <c r="F140" s="1217" t="s">
        <v>2291</v>
      </c>
      <c r="G140" s="541"/>
      <c r="H140" s="996">
        <v>1</v>
      </c>
      <c r="I140" s="983">
        <f t="shared" si="60"/>
        <v>0</v>
      </c>
      <c r="J140" s="741">
        <f t="shared" si="61"/>
        <v>0</v>
      </c>
      <c r="K140" s="977">
        <v>9.4999999999999998E-3</v>
      </c>
      <c r="L140" s="792">
        <f t="shared" si="62"/>
        <v>157831721.58499998</v>
      </c>
      <c r="M140" s="833">
        <f t="shared" si="63"/>
        <v>99979037.114999995</v>
      </c>
      <c r="N140" s="549"/>
      <c r="O140" s="833">
        <f t="shared" si="64"/>
        <v>273713044.67999995</v>
      </c>
      <c r="P140" s="792">
        <f t="shared" si="65"/>
        <v>99979037.114999995</v>
      </c>
      <c r="Q140" s="548"/>
      <c r="R140" s="658"/>
      <c r="S140" s="705"/>
      <c r="T140" s="703"/>
      <c r="U140" s="704"/>
    </row>
    <row r="141" spans="1:21" ht="78.75">
      <c r="A141" s="972" t="s">
        <v>2166</v>
      </c>
      <c r="B141" s="1016" t="s">
        <v>1994</v>
      </c>
      <c r="C141" s="796">
        <v>0</v>
      </c>
      <c r="D141" s="796">
        <v>0</v>
      </c>
      <c r="E141" s="739">
        <v>0</v>
      </c>
      <c r="F141" s="545"/>
      <c r="G141" s="978"/>
      <c r="H141" s="996">
        <v>2</v>
      </c>
      <c r="I141" s="983">
        <f t="shared" si="60"/>
        <v>0</v>
      </c>
      <c r="J141" s="741">
        <f t="shared" si="61"/>
        <v>0</v>
      </c>
      <c r="K141" s="1012">
        <v>0</v>
      </c>
      <c r="L141" s="792">
        <f t="shared" si="62"/>
        <v>0</v>
      </c>
      <c r="M141" s="833">
        <f t="shared" si="63"/>
        <v>0</v>
      </c>
      <c r="N141" s="549"/>
      <c r="O141" s="833">
        <f t="shared" si="64"/>
        <v>0</v>
      </c>
      <c r="P141" s="792">
        <f t="shared" si="65"/>
        <v>0</v>
      </c>
      <c r="Q141" s="548"/>
      <c r="R141" s="658"/>
      <c r="S141" s="705"/>
      <c r="T141" s="703"/>
      <c r="U141" s="704"/>
    </row>
    <row r="142" spans="1:21" ht="33.75">
      <c r="A142" s="969" t="s">
        <v>2167</v>
      </c>
      <c r="B142" s="1016" t="s">
        <v>1994</v>
      </c>
      <c r="C142" s="796">
        <v>0</v>
      </c>
      <c r="D142" s="796">
        <v>0</v>
      </c>
      <c r="E142" s="739">
        <v>0</v>
      </c>
      <c r="F142" s="545"/>
      <c r="G142" s="541"/>
      <c r="H142" s="938">
        <v>1</v>
      </c>
      <c r="I142" s="983">
        <f t="shared" si="60"/>
        <v>0</v>
      </c>
      <c r="J142" s="741">
        <f t="shared" si="61"/>
        <v>0</v>
      </c>
      <c r="K142" s="1012">
        <v>0</v>
      </c>
      <c r="L142" s="792">
        <f t="shared" si="62"/>
        <v>0</v>
      </c>
      <c r="M142" s="833">
        <f t="shared" si="63"/>
        <v>0</v>
      </c>
      <c r="N142" s="549"/>
      <c r="O142" s="833">
        <f t="shared" si="64"/>
        <v>0</v>
      </c>
      <c r="P142" s="792">
        <f t="shared" si="65"/>
        <v>0</v>
      </c>
      <c r="Q142" s="548"/>
      <c r="R142" s="658"/>
      <c r="S142" s="705"/>
      <c r="T142" s="703"/>
      <c r="U142" s="704"/>
    </row>
    <row r="143" spans="1:21" ht="45">
      <c r="A143" s="970" t="s">
        <v>2168</v>
      </c>
      <c r="B143" s="1016" t="s">
        <v>1994</v>
      </c>
      <c r="C143" s="796">
        <v>0</v>
      </c>
      <c r="D143" s="796">
        <v>0</v>
      </c>
      <c r="E143" s="739">
        <v>0</v>
      </c>
      <c r="F143" s="545"/>
      <c r="G143" s="978"/>
      <c r="H143" s="939">
        <v>1</v>
      </c>
      <c r="I143" s="983">
        <f t="shared" si="60"/>
        <v>0</v>
      </c>
      <c r="J143" s="741">
        <f t="shared" si="61"/>
        <v>0</v>
      </c>
      <c r="K143" s="1012">
        <v>0</v>
      </c>
      <c r="L143" s="792">
        <f t="shared" si="62"/>
        <v>0</v>
      </c>
      <c r="M143" s="833">
        <f t="shared" si="63"/>
        <v>0</v>
      </c>
      <c r="N143" s="549"/>
      <c r="O143" s="833">
        <f t="shared" si="64"/>
        <v>0</v>
      </c>
      <c r="P143" s="792">
        <f t="shared" si="65"/>
        <v>0</v>
      </c>
      <c r="Q143" s="548"/>
      <c r="R143" s="658"/>
      <c r="S143" s="705"/>
      <c r="T143" s="703"/>
      <c r="U143" s="704"/>
    </row>
    <row r="144" spans="1:21" ht="23.25" thickBot="1">
      <c r="A144" s="966" t="s">
        <v>2169</v>
      </c>
      <c r="B144" s="1047" t="s">
        <v>1977</v>
      </c>
      <c r="C144" s="738">
        <v>0.25</v>
      </c>
      <c r="D144" s="738">
        <v>0.25</v>
      </c>
      <c r="E144" s="738">
        <f>'18Sector'!D8</f>
        <v>1</v>
      </c>
      <c r="F144" s="545"/>
      <c r="G144" s="546"/>
      <c r="H144" s="1210">
        <v>1</v>
      </c>
      <c r="I144" s="684">
        <f>D144</f>
        <v>0.25</v>
      </c>
      <c r="J144" s="741">
        <f t="shared" si="61"/>
        <v>0.25</v>
      </c>
      <c r="K144" s="1012">
        <v>0</v>
      </c>
      <c r="L144" s="792">
        <f t="shared" si="62"/>
        <v>0</v>
      </c>
      <c r="M144" s="833">
        <f t="shared" si="63"/>
        <v>0</v>
      </c>
      <c r="N144" s="549"/>
      <c r="O144" s="833">
        <f t="shared" si="64"/>
        <v>0</v>
      </c>
      <c r="P144" s="792">
        <f t="shared" si="65"/>
        <v>0</v>
      </c>
      <c r="Q144" s="548"/>
      <c r="R144" s="658"/>
      <c r="S144" s="705"/>
      <c r="T144" s="703"/>
      <c r="U144" s="704"/>
    </row>
    <row r="145" spans="1:21" ht="13.5" thickBot="1">
      <c r="A145" s="1311" t="s">
        <v>2170</v>
      </c>
      <c r="B145" s="545"/>
      <c r="C145" s="545"/>
      <c r="D145" s="545"/>
      <c r="E145" s="872">
        <f>SUM(E146+E161)/2</f>
        <v>0.2005952380952381</v>
      </c>
      <c r="F145" s="545"/>
      <c r="G145" s="541"/>
      <c r="H145" s="541"/>
      <c r="I145" s="964"/>
      <c r="J145" s="871">
        <f>SUM(J146+J161)/2</f>
        <v>0.13750000000000001</v>
      </c>
      <c r="K145" s="1298">
        <f>SUM(K146+K161)</f>
        <v>0.12</v>
      </c>
      <c r="L145" s="985">
        <f>SUM(L146+L161)</f>
        <v>1261400709</v>
      </c>
      <c r="M145" s="985">
        <f>SUM(M146+M161)</f>
        <v>567629601</v>
      </c>
      <c r="N145" s="994">
        <f>M145/L145</f>
        <v>0.44999943075186588</v>
      </c>
      <c r="O145" s="1049">
        <f>SUM(O146+O161)</f>
        <v>3999837709</v>
      </c>
      <c r="P145" s="1049">
        <f>SUM(P146+P161)</f>
        <v>567629601</v>
      </c>
      <c r="Q145" s="872">
        <f>P145/O145</f>
        <v>0.14191315805708357</v>
      </c>
      <c r="R145" s="658"/>
      <c r="S145" s="705"/>
      <c r="T145" s="703"/>
      <c r="U145" s="704"/>
    </row>
    <row r="146" spans="1:21" ht="13.5" thickBot="1">
      <c r="A146" s="1045" t="s">
        <v>2299</v>
      </c>
      <c r="B146" s="1066"/>
      <c r="C146" s="545"/>
      <c r="D146" s="545"/>
      <c r="E146" s="872">
        <f>SUM(E147+E148+E149+E150+E151+E152+E153+E154+E156+E157+E158)/11</f>
        <v>0.34166666666666667</v>
      </c>
      <c r="F146" s="545"/>
      <c r="G146" s="546"/>
      <c r="H146" s="1079"/>
      <c r="I146" s="964"/>
      <c r="J146" s="871">
        <f>SUM(J147:J160)/14</f>
        <v>7.4999999999999983E-2</v>
      </c>
      <c r="K146" s="872">
        <v>0.06</v>
      </c>
      <c r="L146" s="1048">
        <f>'informe Gastos'!Y97</f>
        <v>811988158</v>
      </c>
      <c r="M146" s="990">
        <f>'informe Gastos'!Z97</f>
        <v>436248173</v>
      </c>
      <c r="N146" s="994">
        <f>M146/L146</f>
        <v>0.53725927983299482</v>
      </c>
      <c r="O146" s="990">
        <f>SUM(434227387+455939000+478736000+505546000)+42000000+335760771</f>
        <v>2252209158</v>
      </c>
      <c r="P146" s="985">
        <f>SUM(M146)</f>
        <v>436248173</v>
      </c>
      <c r="Q146" s="872">
        <f>P146/O146</f>
        <v>0.19369789499808082</v>
      </c>
      <c r="R146" s="658"/>
      <c r="S146" s="705"/>
      <c r="T146" s="703"/>
      <c r="U146" s="704"/>
    </row>
    <row r="147" spans="1:21" ht="12.75" customHeight="1">
      <c r="A147" s="1385" t="s">
        <v>2171</v>
      </c>
      <c r="B147" s="1067" t="s">
        <v>1994</v>
      </c>
      <c r="C147" s="796">
        <v>5</v>
      </c>
      <c r="D147" s="796">
        <v>4</v>
      </c>
      <c r="E147" s="1210">
        <f>D147/C147</f>
        <v>0.8</v>
      </c>
      <c r="F147" s="545"/>
      <c r="G147" s="546"/>
      <c r="H147" s="973">
        <v>60</v>
      </c>
      <c r="I147" s="983">
        <f t="shared" ref="I147:I160" si="66">SUM(D147)</f>
        <v>4</v>
      </c>
      <c r="J147" s="741">
        <f>I147/H147</f>
        <v>6.6666666666666666E-2</v>
      </c>
      <c r="K147" s="1364">
        <v>1.0800000000000001E-2</v>
      </c>
      <c r="L147" s="1362">
        <f>L146*K147/K146</f>
        <v>146157868.44</v>
      </c>
      <c r="M147" s="1362">
        <f>M146*K147/K146</f>
        <v>78524671.140000015</v>
      </c>
      <c r="N147" s="549"/>
      <c r="O147" s="1362">
        <f>O146*K147/K146</f>
        <v>405397648.44000006</v>
      </c>
      <c r="P147" s="1362">
        <f>P146*K147/K146</f>
        <v>78524671.140000015</v>
      </c>
      <c r="Q147" s="548"/>
      <c r="R147" s="658"/>
      <c r="S147" s="705"/>
      <c r="T147" s="1355" t="s">
        <v>1130</v>
      </c>
      <c r="U147" s="704"/>
    </row>
    <row r="148" spans="1:21">
      <c r="A148" s="1385"/>
      <c r="B148" s="1067" t="s">
        <v>1994</v>
      </c>
      <c r="C148" s="796">
        <v>1</v>
      </c>
      <c r="D148" s="796">
        <v>1</v>
      </c>
      <c r="E148" s="1210">
        <f t="shared" ref="E148:E158" si="67">D148/C148</f>
        <v>1</v>
      </c>
      <c r="F148" s="545"/>
      <c r="G148" s="541"/>
      <c r="H148" s="975">
        <v>4</v>
      </c>
      <c r="I148" s="983">
        <f t="shared" si="66"/>
        <v>1</v>
      </c>
      <c r="J148" s="741">
        <f t="shared" ref="J148:J160" si="68">I148/H148</f>
        <v>0.25</v>
      </c>
      <c r="K148" s="1365"/>
      <c r="L148" s="1363"/>
      <c r="M148" s="1363"/>
      <c r="N148" s="549"/>
      <c r="O148" s="1363"/>
      <c r="P148" s="1363"/>
      <c r="Q148" s="548"/>
      <c r="R148" s="658"/>
      <c r="S148" s="705"/>
      <c r="T148" s="1356"/>
      <c r="U148" s="704"/>
    </row>
    <row r="149" spans="1:21" ht="24.75" customHeight="1">
      <c r="A149" s="1080" t="s">
        <v>2172</v>
      </c>
      <c r="B149" s="1067" t="s">
        <v>1994</v>
      </c>
      <c r="C149" s="796">
        <v>30</v>
      </c>
      <c r="D149" s="796">
        <v>0</v>
      </c>
      <c r="E149" s="1210">
        <f t="shared" si="67"/>
        <v>0</v>
      </c>
      <c r="F149" s="1217" t="s">
        <v>2304</v>
      </c>
      <c r="G149" s="541"/>
      <c r="H149" s="680">
        <v>170</v>
      </c>
      <c r="I149" s="983">
        <f t="shared" si="66"/>
        <v>0</v>
      </c>
      <c r="J149" s="741">
        <f t="shared" si="68"/>
        <v>0</v>
      </c>
      <c r="K149" s="1041">
        <v>2.3999999999999998E-3</v>
      </c>
      <c r="L149" s="792">
        <f>L$146*K149/K$146</f>
        <v>32479526.319999997</v>
      </c>
      <c r="M149" s="833">
        <f>M$146*K149/K$146</f>
        <v>17449926.919999998</v>
      </c>
      <c r="N149" s="549"/>
      <c r="O149" s="833">
        <f>O$146*K149/K$146</f>
        <v>90088366.320000008</v>
      </c>
      <c r="P149" s="792">
        <f>P$146*K149/K$146</f>
        <v>17449926.919999998</v>
      </c>
      <c r="Q149" s="548"/>
      <c r="R149" s="658"/>
      <c r="S149" s="705"/>
      <c r="T149" s="1074" t="s">
        <v>1130</v>
      </c>
      <c r="U149" s="704"/>
    </row>
    <row r="150" spans="1:21" ht="26.25" customHeight="1">
      <c r="A150" s="1080" t="s">
        <v>2173</v>
      </c>
      <c r="B150" s="1067" t="s">
        <v>1994</v>
      </c>
      <c r="C150" s="796">
        <v>3</v>
      </c>
      <c r="D150" s="796">
        <v>0</v>
      </c>
      <c r="E150" s="1210">
        <f t="shared" si="67"/>
        <v>0</v>
      </c>
      <c r="F150" s="1217" t="s">
        <v>2305</v>
      </c>
      <c r="G150" s="684">
        <v>0.25</v>
      </c>
      <c r="H150" s="680">
        <v>4</v>
      </c>
      <c r="I150" s="983">
        <f t="shared" si="66"/>
        <v>0</v>
      </c>
      <c r="J150" s="741">
        <f t="shared" si="68"/>
        <v>0</v>
      </c>
      <c r="K150" s="1041">
        <v>4.7999999999999996E-3</v>
      </c>
      <c r="L150" s="792">
        <f t="shared" ref="L150:L160" si="69">L$146*K150/K$146</f>
        <v>64959052.639999993</v>
      </c>
      <c r="M150" s="833">
        <f t="shared" ref="M150:M160" si="70">M$146*K150/K$146</f>
        <v>34899853.839999996</v>
      </c>
      <c r="N150" s="549"/>
      <c r="O150" s="833">
        <f t="shared" ref="O150:O160" si="71">O$146*K150/K$146</f>
        <v>180176732.64000002</v>
      </c>
      <c r="P150" s="792">
        <f t="shared" ref="P150:P160" si="72">P$146*K150/K$146</f>
        <v>34899853.839999996</v>
      </c>
      <c r="Q150" s="548"/>
      <c r="R150" s="658"/>
      <c r="S150" s="705"/>
      <c r="T150" s="1074" t="s">
        <v>1130</v>
      </c>
      <c r="U150" s="704"/>
    </row>
    <row r="151" spans="1:21" ht="45">
      <c r="A151" s="1081" t="s">
        <v>2174</v>
      </c>
      <c r="B151" s="1067" t="s">
        <v>1994</v>
      </c>
      <c r="C151" s="796">
        <v>30</v>
      </c>
      <c r="D151" s="796">
        <v>0</v>
      </c>
      <c r="E151" s="1210">
        <f t="shared" si="67"/>
        <v>0</v>
      </c>
      <c r="F151" s="1217" t="s">
        <v>2306</v>
      </c>
      <c r="G151" s="541"/>
      <c r="H151" s="680">
        <v>1130</v>
      </c>
      <c r="I151" s="983">
        <f t="shared" si="66"/>
        <v>0</v>
      </c>
      <c r="J151" s="741">
        <f t="shared" si="68"/>
        <v>0</v>
      </c>
      <c r="K151" s="1041">
        <v>8.3999999999999995E-3</v>
      </c>
      <c r="L151" s="792">
        <f t="shared" si="69"/>
        <v>113678342.11999999</v>
      </c>
      <c r="M151" s="833">
        <f t="shared" si="70"/>
        <v>61074744.219999999</v>
      </c>
      <c r="N151" s="549"/>
      <c r="O151" s="833">
        <f t="shared" si="71"/>
        <v>315309282.11999995</v>
      </c>
      <c r="P151" s="792">
        <f t="shared" si="72"/>
        <v>61074744.219999999</v>
      </c>
      <c r="Q151" s="548"/>
      <c r="R151" s="658"/>
      <c r="S151" s="705"/>
      <c r="T151" s="1074" t="s">
        <v>1130</v>
      </c>
      <c r="U151" s="704"/>
    </row>
    <row r="152" spans="1:21" ht="45">
      <c r="A152" s="1081" t="s">
        <v>2175</v>
      </c>
      <c r="B152" s="1067" t="s">
        <v>1977</v>
      </c>
      <c r="C152" s="738">
        <v>0.3</v>
      </c>
      <c r="D152" s="738">
        <v>0.2</v>
      </c>
      <c r="E152" s="1210">
        <f t="shared" si="67"/>
        <v>0.66666666666666674</v>
      </c>
      <c r="F152" s="545"/>
      <c r="G152" s="541"/>
      <c r="H152" s="684">
        <v>1</v>
      </c>
      <c r="I152" s="984">
        <f t="shared" si="66"/>
        <v>0.2</v>
      </c>
      <c r="J152" s="741">
        <f t="shared" si="68"/>
        <v>0.2</v>
      </c>
      <c r="K152" s="1041">
        <v>6.0000000000000001E-3</v>
      </c>
      <c r="L152" s="792">
        <f t="shared" si="69"/>
        <v>81198815.799999997</v>
      </c>
      <c r="M152" s="833">
        <f t="shared" si="70"/>
        <v>43624817.300000004</v>
      </c>
      <c r="N152" s="549"/>
      <c r="O152" s="833">
        <f t="shared" si="71"/>
        <v>225220915.80000001</v>
      </c>
      <c r="P152" s="792">
        <f t="shared" si="72"/>
        <v>43624817.300000004</v>
      </c>
      <c r="Q152" s="548"/>
      <c r="R152" s="658"/>
      <c r="S152" s="705"/>
      <c r="T152" s="1074" t="s">
        <v>1130</v>
      </c>
      <c r="U152" s="704"/>
    </row>
    <row r="153" spans="1:21" ht="54" customHeight="1">
      <c r="A153" s="1080" t="s">
        <v>2176</v>
      </c>
      <c r="B153" s="1067" t="s">
        <v>1977</v>
      </c>
      <c r="C153" s="796">
        <v>30</v>
      </c>
      <c r="D153" s="796">
        <v>0</v>
      </c>
      <c r="E153" s="1210">
        <f t="shared" si="67"/>
        <v>0</v>
      </c>
      <c r="F153" s="1217" t="s">
        <v>2349</v>
      </c>
      <c r="G153" s="541"/>
      <c r="H153" s="684">
        <v>1</v>
      </c>
      <c r="I153" s="984">
        <f t="shared" si="66"/>
        <v>0</v>
      </c>
      <c r="J153" s="741">
        <f t="shared" si="68"/>
        <v>0</v>
      </c>
      <c r="K153" s="1041">
        <v>6.0000000000000001E-3</v>
      </c>
      <c r="L153" s="792">
        <f t="shared" si="69"/>
        <v>81198815.799999997</v>
      </c>
      <c r="M153" s="833">
        <f t="shared" si="70"/>
        <v>43624817.300000004</v>
      </c>
      <c r="N153" s="549"/>
      <c r="O153" s="833">
        <f t="shared" si="71"/>
        <v>225220915.80000001</v>
      </c>
      <c r="P153" s="792">
        <f t="shared" si="72"/>
        <v>43624817.300000004</v>
      </c>
      <c r="Q153" s="548"/>
      <c r="R153" s="658"/>
      <c r="S153" s="705"/>
      <c r="T153" s="1074" t="s">
        <v>1130</v>
      </c>
      <c r="U153" s="704"/>
    </row>
    <row r="154" spans="1:21" ht="24" customHeight="1">
      <c r="A154" s="1080" t="s">
        <v>2177</v>
      </c>
      <c r="B154" s="1067" t="s">
        <v>1994</v>
      </c>
      <c r="C154" s="796">
        <v>2</v>
      </c>
      <c r="D154" s="796">
        <v>0</v>
      </c>
      <c r="E154" s="1210">
        <f t="shared" si="67"/>
        <v>0</v>
      </c>
      <c r="F154" s="545"/>
      <c r="G154" s="541"/>
      <c r="H154" s="680">
        <v>14</v>
      </c>
      <c r="I154" s="983">
        <f t="shared" si="66"/>
        <v>0</v>
      </c>
      <c r="J154" s="741">
        <f t="shared" si="68"/>
        <v>0</v>
      </c>
      <c r="K154" s="1041">
        <v>1.8E-3</v>
      </c>
      <c r="L154" s="792">
        <f t="shared" si="69"/>
        <v>24359644.739999998</v>
      </c>
      <c r="M154" s="833">
        <f t="shared" si="70"/>
        <v>13087445.190000001</v>
      </c>
      <c r="N154" s="549"/>
      <c r="O154" s="833">
        <f t="shared" si="71"/>
        <v>67566274.739999995</v>
      </c>
      <c r="P154" s="792">
        <f t="shared" si="72"/>
        <v>13087445.190000001</v>
      </c>
      <c r="Q154" s="548"/>
      <c r="R154" s="658"/>
      <c r="S154" s="705"/>
      <c r="T154" s="1074" t="s">
        <v>1130</v>
      </c>
      <c r="U154" s="704"/>
    </row>
    <row r="155" spans="1:21" ht="24" customHeight="1">
      <c r="A155" s="1081" t="s">
        <v>2178</v>
      </c>
      <c r="B155" s="1067" t="s">
        <v>1994</v>
      </c>
      <c r="C155" s="796">
        <v>0</v>
      </c>
      <c r="D155" s="796">
        <v>0</v>
      </c>
      <c r="E155" s="1210">
        <v>0</v>
      </c>
      <c r="F155" s="545"/>
      <c r="G155" s="541"/>
      <c r="H155" s="680">
        <v>2</v>
      </c>
      <c r="I155" s="983">
        <f t="shared" si="66"/>
        <v>0</v>
      </c>
      <c r="J155" s="741">
        <f t="shared" si="68"/>
        <v>0</v>
      </c>
      <c r="K155" s="1041">
        <v>0</v>
      </c>
      <c r="L155" s="792">
        <f t="shared" si="69"/>
        <v>0</v>
      </c>
      <c r="M155" s="833">
        <f t="shared" si="70"/>
        <v>0</v>
      </c>
      <c r="N155" s="549"/>
      <c r="O155" s="833">
        <f t="shared" si="71"/>
        <v>0</v>
      </c>
      <c r="P155" s="792">
        <f t="shared" si="72"/>
        <v>0</v>
      </c>
      <c r="Q155" s="548"/>
      <c r="R155" s="658"/>
      <c r="S155" s="705"/>
      <c r="T155" s="1074" t="s">
        <v>1130</v>
      </c>
      <c r="U155" s="704"/>
    </row>
    <row r="156" spans="1:21" ht="63.75">
      <c r="A156" s="1080" t="s">
        <v>2179</v>
      </c>
      <c r="B156" s="1067" t="s">
        <v>1977</v>
      </c>
      <c r="C156" s="796">
        <v>30</v>
      </c>
      <c r="D156" s="796">
        <v>20</v>
      </c>
      <c r="E156" s="1210">
        <f t="shared" si="67"/>
        <v>0.66666666666666663</v>
      </c>
      <c r="F156" s="1217" t="s">
        <v>2307</v>
      </c>
      <c r="G156" s="541"/>
      <c r="H156" s="680">
        <v>100</v>
      </c>
      <c r="I156" s="983">
        <f t="shared" si="66"/>
        <v>20</v>
      </c>
      <c r="J156" s="741">
        <f t="shared" si="68"/>
        <v>0.2</v>
      </c>
      <c r="K156" s="1041">
        <v>6.6E-3</v>
      </c>
      <c r="L156" s="792">
        <f t="shared" si="69"/>
        <v>89318697.379999995</v>
      </c>
      <c r="M156" s="833">
        <f t="shared" si="70"/>
        <v>47987299.030000001</v>
      </c>
      <c r="N156" s="549"/>
      <c r="O156" s="833">
        <f t="shared" si="71"/>
        <v>247743007.38000003</v>
      </c>
      <c r="P156" s="792">
        <f t="shared" si="72"/>
        <v>47987299.030000001</v>
      </c>
      <c r="Q156" s="548"/>
      <c r="R156" s="658"/>
      <c r="S156" s="705"/>
      <c r="T156" s="1074" t="s">
        <v>1130</v>
      </c>
      <c r="U156" s="704"/>
    </row>
    <row r="157" spans="1:21" ht="25.5" customHeight="1">
      <c r="A157" s="1080" t="s">
        <v>2180</v>
      </c>
      <c r="B157" s="1067" t="s">
        <v>1994</v>
      </c>
      <c r="C157" s="796">
        <v>10</v>
      </c>
      <c r="D157" s="796">
        <v>0</v>
      </c>
      <c r="E157" s="1210">
        <f t="shared" si="67"/>
        <v>0</v>
      </c>
      <c r="F157" s="545" t="s">
        <v>2308</v>
      </c>
      <c r="G157" s="684">
        <v>0.16839999999999999</v>
      </c>
      <c r="H157" s="680">
        <v>95</v>
      </c>
      <c r="I157" s="983">
        <f t="shared" si="66"/>
        <v>0</v>
      </c>
      <c r="J157" s="741">
        <f t="shared" si="68"/>
        <v>0</v>
      </c>
      <c r="K157" s="1041">
        <v>6.0000000000000001E-3</v>
      </c>
      <c r="L157" s="792">
        <f t="shared" si="69"/>
        <v>81198815.799999997</v>
      </c>
      <c r="M157" s="833">
        <f t="shared" si="70"/>
        <v>43624817.300000004</v>
      </c>
      <c r="N157" s="549"/>
      <c r="O157" s="833">
        <f t="shared" si="71"/>
        <v>225220915.80000001</v>
      </c>
      <c r="P157" s="792">
        <f t="shared" si="72"/>
        <v>43624817.300000004</v>
      </c>
      <c r="Q157" s="548"/>
      <c r="R157" s="658"/>
      <c r="S157" s="705"/>
      <c r="T157" s="1074" t="s">
        <v>1130</v>
      </c>
      <c r="U157" s="704"/>
    </row>
    <row r="158" spans="1:21" ht="67.5">
      <c r="A158" s="1081" t="s">
        <v>2181</v>
      </c>
      <c r="B158" s="1067" t="s">
        <v>1994</v>
      </c>
      <c r="C158" s="796">
        <v>8</v>
      </c>
      <c r="D158" s="796">
        <v>5</v>
      </c>
      <c r="E158" s="1210">
        <f t="shared" si="67"/>
        <v>0.625</v>
      </c>
      <c r="F158" s="545"/>
      <c r="G158" s="541"/>
      <c r="H158" s="680">
        <v>15</v>
      </c>
      <c r="I158" s="983">
        <f t="shared" si="66"/>
        <v>5</v>
      </c>
      <c r="J158" s="741">
        <f t="shared" si="68"/>
        <v>0.33333333333333331</v>
      </c>
      <c r="K158" s="1041">
        <v>7.1999999999999998E-3</v>
      </c>
      <c r="L158" s="792">
        <f t="shared" si="69"/>
        <v>97438578.959999993</v>
      </c>
      <c r="M158" s="833">
        <f t="shared" si="70"/>
        <v>52349780.760000005</v>
      </c>
      <c r="N158" s="549"/>
      <c r="O158" s="833">
        <f t="shared" si="71"/>
        <v>270265098.95999998</v>
      </c>
      <c r="P158" s="792">
        <f t="shared" si="72"/>
        <v>52349780.760000005</v>
      </c>
      <c r="Q158" s="548"/>
      <c r="R158" s="658"/>
      <c r="S158" s="705"/>
      <c r="T158" s="1074" t="s">
        <v>1130</v>
      </c>
      <c r="U158" s="704"/>
    </row>
    <row r="159" spans="1:21" ht="37.5" customHeight="1" thickBot="1">
      <c r="A159" s="1082" t="s">
        <v>2182</v>
      </c>
      <c r="B159" s="1067" t="s">
        <v>1994</v>
      </c>
      <c r="C159" s="796">
        <v>0</v>
      </c>
      <c r="D159" s="796">
        <v>0</v>
      </c>
      <c r="E159" s="1210">
        <v>0</v>
      </c>
      <c r="F159" s="545"/>
      <c r="G159" s="541"/>
      <c r="H159" s="680">
        <v>2</v>
      </c>
      <c r="I159" s="983">
        <f t="shared" si="66"/>
        <v>0</v>
      </c>
      <c r="J159" s="741">
        <f t="shared" si="68"/>
        <v>0</v>
      </c>
      <c r="K159" s="1041">
        <v>0</v>
      </c>
      <c r="L159" s="792">
        <f t="shared" si="69"/>
        <v>0</v>
      </c>
      <c r="M159" s="833">
        <f t="shared" si="70"/>
        <v>0</v>
      </c>
      <c r="N159" s="549"/>
      <c r="O159" s="833">
        <f t="shared" si="71"/>
        <v>0</v>
      </c>
      <c r="P159" s="792">
        <f t="shared" si="72"/>
        <v>0</v>
      </c>
      <c r="Q159" s="548"/>
      <c r="R159" s="658"/>
      <c r="S159" s="705"/>
      <c r="T159" s="1074" t="s">
        <v>1130</v>
      </c>
      <c r="U159" s="704"/>
    </row>
    <row r="160" spans="1:21" ht="59.25" customHeight="1" thickBot="1">
      <c r="A160" s="1046" t="s">
        <v>2183</v>
      </c>
      <c r="B160" s="1067" t="s">
        <v>1994</v>
      </c>
      <c r="C160" s="796">
        <v>0</v>
      </c>
      <c r="D160" s="796">
        <v>0</v>
      </c>
      <c r="E160" s="1210">
        <v>0</v>
      </c>
      <c r="F160" s="545"/>
      <c r="G160" s="546"/>
      <c r="H160" s="975">
        <v>2</v>
      </c>
      <c r="I160" s="983">
        <f t="shared" si="66"/>
        <v>0</v>
      </c>
      <c r="J160" s="741">
        <f t="shared" si="68"/>
        <v>0</v>
      </c>
      <c r="K160" s="1041">
        <v>0</v>
      </c>
      <c r="L160" s="792">
        <f t="shared" si="69"/>
        <v>0</v>
      </c>
      <c r="M160" s="833">
        <f t="shared" si="70"/>
        <v>0</v>
      </c>
      <c r="N160" s="549"/>
      <c r="O160" s="833">
        <f t="shared" si="71"/>
        <v>0</v>
      </c>
      <c r="P160" s="792">
        <f t="shared" si="72"/>
        <v>0</v>
      </c>
      <c r="Q160" s="548"/>
      <c r="R160" s="658"/>
      <c r="S160" s="799"/>
      <c r="T160" s="1075" t="s">
        <v>1130</v>
      </c>
      <c r="U160" s="761"/>
    </row>
    <row r="161" spans="1:21" ht="13.5" thickBot="1">
      <c r="A161" s="1284" t="s">
        <v>2300</v>
      </c>
      <c r="B161" s="1068"/>
      <c r="C161" s="752"/>
      <c r="D161" s="752"/>
      <c r="E161" s="848">
        <f>SUM(E162+E163+E164+E165+E167+E168+E169+E170+E171+E172+E173+E174+E175)/14</f>
        <v>5.9523809523809527E-2</v>
      </c>
      <c r="F161" s="1038"/>
      <c r="G161" s="672"/>
      <c r="H161" s="539"/>
      <c r="I161" s="539"/>
      <c r="J161" s="1054">
        <f>I176</f>
        <v>0.2</v>
      </c>
      <c r="K161" s="848">
        <v>0.06</v>
      </c>
      <c r="L161" s="935">
        <f>'informe Gastos'!Y101</f>
        <v>449412551</v>
      </c>
      <c r="M161" s="1090">
        <f>'informe Gastos'!Z101</f>
        <v>131381428</v>
      </c>
      <c r="N161" s="933">
        <f>M161/L161</f>
        <v>0.29234036234114874</v>
      </c>
      <c r="O161" s="1090">
        <f>SUM(391412551+410984000+431533000+455699000)+58000000</f>
        <v>1747628551</v>
      </c>
      <c r="P161" s="935">
        <f>SUM(M161)</f>
        <v>131381428</v>
      </c>
      <c r="Q161" s="848">
        <f>P161/O161</f>
        <v>7.5176975064193713E-2</v>
      </c>
      <c r="R161" s="756"/>
      <c r="S161" s="757"/>
      <c r="T161" s="758"/>
      <c r="U161" s="759"/>
    </row>
    <row r="162" spans="1:21" ht="26.25" thickBot="1">
      <c r="A162" s="1058" t="s">
        <v>2188</v>
      </c>
      <c r="B162" s="1069" t="s">
        <v>1994</v>
      </c>
      <c r="C162" s="1060">
        <v>4</v>
      </c>
      <c r="D162" s="1050">
        <v>0</v>
      </c>
      <c r="E162" s="762">
        <f>D162/C162</f>
        <v>0</v>
      </c>
      <c r="F162" s="1280" t="s">
        <v>2309</v>
      </c>
      <c r="G162" s="1281">
        <v>0.13600000000000001</v>
      </c>
      <c r="H162" s="1062">
        <v>22</v>
      </c>
      <c r="I162" s="1059">
        <f>SUM(D162)</f>
        <v>0</v>
      </c>
      <c r="J162" s="1033">
        <f>I162/H162</f>
        <v>0</v>
      </c>
      <c r="K162" s="1191">
        <v>9.5999999999999992E-3</v>
      </c>
      <c r="L162" s="1089">
        <f>L$161*K162/K$161</f>
        <v>71906008.159999996</v>
      </c>
      <c r="M162" s="1043">
        <f>M$161*K162/K$161</f>
        <v>21021028.48</v>
      </c>
      <c r="N162" s="1034"/>
      <c r="O162" s="1089">
        <f>O$161*K162/K$161</f>
        <v>279620568.15999997</v>
      </c>
      <c r="P162" s="1043">
        <f>P$161*K162/K$161</f>
        <v>21021028.48</v>
      </c>
      <c r="Q162" s="1190"/>
      <c r="R162" s="1034"/>
      <c r="S162" s="748"/>
      <c r="T162" s="749"/>
      <c r="U162" s="750"/>
    </row>
    <row r="163" spans="1:21" ht="56.25">
      <c r="A163" s="1058" t="s">
        <v>2189</v>
      </c>
      <c r="B163" s="1070" t="s">
        <v>1994</v>
      </c>
      <c r="C163" s="853">
        <v>20</v>
      </c>
      <c r="D163" s="796">
        <v>0</v>
      </c>
      <c r="E163" s="681">
        <f t="shared" ref="E163:E176" si="73">D163/C163</f>
        <v>0</v>
      </c>
      <c r="F163" s="1282" t="s">
        <v>2310</v>
      </c>
      <c r="G163" s="696"/>
      <c r="H163" s="671">
        <v>210</v>
      </c>
      <c r="I163" s="671">
        <f t="shared" ref="I163:I175" si="74">SUM(D163)</f>
        <v>0</v>
      </c>
      <c r="J163" s="981">
        <f t="shared" ref="J163:J176" si="75">I163/H163</f>
        <v>0</v>
      </c>
      <c r="K163" s="1087">
        <v>4.1999999999999997E-3</v>
      </c>
      <c r="L163" s="698">
        <f t="shared" ref="L163:L175" si="76">L$161*K163/K$161</f>
        <v>31458878.569999997</v>
      </c>
      <c r="M163" s="699">
        <f t="shared" ref="M163:M175" si="77">M$161*K163/K$161</f>
        <v>9196699.9600000009</v>
      </c>
      <c r="N163" s="658"/>
      <c r="O163" s="698">
        <f t="shared" ref="O163:O175" si="78">O$161*K163/K$161</f>
        <v>122333998.56999999</v>
      </c>
      <c r="P163" s="699">
        <f t="shared" ref="P163:P175" si="79">P$161*K163/K$161</f>
        <v>9196699.9600000009</v>
      </c>
      <c r="Q163" s="1063"/>
      <c r="R163" s="658"/>
      <c r="S163" s="705"/>
      <c r="T163" s="703"/>
      <c r="U163" s="704"/>
    </row>
    <row r="164" spans="1:21" ht="76.5">
      <c r="A164" s="1058" t="s">
        <v>2190</v>
      </c>
      <c r="B164" s="1070" t="s">
        <v>1994</v>
      </c>
      <c r="C164" s="853">
        <v>3</v>
      </c>
      <c r="D164" s="796">
        <v>0</v>
      </c>
      <c r="E164" s="681">
        <f t="shared" si="73"/>
        <v>0</v>
      </c>
      <c r="F164" s="1282" t="s">
        <v>2311</v>
      </c>
      <c r="G164" s="696"/>
      <c r="H164" s="671">
        <v>19</v>
      </c>
      <c r="I164" s="671">
        <f t="shared" si="74"/>
        <v>0</v>
      </c>
      <c r="J164" s="684">
        <f t="shared" si="75"/>
        <v>0</v>
      </c>
      <c r="K164" s="1087">
        <v>4.7999999999999996E-3</v>
      </c>
      <c r="L164" s="698">
        <f t="shared" si="76"/>
        <v>35953004.079999998</v>
      </c>
      <c r="M164" s="699">
        <f t="shared" si="77"/>
        <v>10510514.24</v>
      </c>
      <c r="N164" s="658"/>
      <c r="O164" s="698">
        <f t="shared" si="78"/>
        <v>139810284.07999998</v>
      </c>
      <c r="P164" s="699">
        <f t="shared" si="79"/>
        <v>10510514.24</v>
      </c>
      <c r="Q164" s="1063"/>
      <c r="R164" s="658"/>
      <c r="S164" s="705"/>
      <c r="T164" s="703"/>
      <c r="U164" s="704"/>
    </row>
    <row r="165" spans="1:21" ht="67.5">
      <c r="A165" s="1058" t="s">
        <v>2191</v>
      </c>
      <c r="B165" s="1070" t="s">
        <v>1994</v>
      </c>
      <c r="C165" s="853">
        <v>3</v>
      </c>
      <c r="D165" s="796">
        <v>0</v>
      </c>
      <c r="E165" s="681">
        <f t="shared" si="73"/>
        <v>0</v>
      </c>
      <c r="F165" s="1283" t="s">
        <v>2312</v>
      </c>
      <c r="G165" s="696">
        <v>0.25</v>
      </c>
      <c r="H165" s="671">
        <v>12</v>
      </c>
      <c r="I165" s="671">
        <f t="shared" si="74"/>
        <v>0</v>
      </c>
      <c r="J165" s="684">
        <f t="shared" si="75"/>
        <v>0</v>
      </c>
      <c r="K165" s="1087">
        <v>5.4000000000000003E-3</v>
      </c>
      <c r="L165" s="698">
        <f t="shared" si="76"/>
        <v>40447129.590000004</v>
      </c>
      <c r="M165" s="699">
        <f t="shared" si="77"/>
        <v>11824328.520000001</v>
      </c>
      <c r="N165" s="658"/>
      <c r="O165" s="698">
        <f t="shared" si="78"/>
        <v>157286569.59</v>
      </c>
      <c r="P165" s="699">
        <f t="shared" si="79"/>
        <v>11824328.520000001</v>
      </c>
      <c r="Q165" s="1063"/>
      <c r="R165" s="658"/>
      <c r="S165" s="705"/>
      <c r="T165" s="703"/>
      <c r="U165" s="704"/>
    </row>
    <row r="166" spans="1:21" ht="76.5">
      <c r="A166" s="1058" t="s">
        <v>2212</v>
      </c>
      <c r="B166" s="1070" t="s">
        <v>1994</v>
      </c>
      <c r="C166" s="853">
        <v>1</v>
      </c>
      <c r="D166" s="796">
        <v>0</v>
      </c>
      <c r="E166" s="684">
        <f t="shared" si="73"/>
        <v>0</v>
      </c>
      <c r="F166" s="1282" t="s">
        <v>2315</v>
      </c>
      <c r="G166" s="681">
        <v>0.5</v>
      </c>
      <c r="H166" s="671">
        <v>1</v>
      </c>
      <c r="I166" s="671">
        <f t="shared" si="74"/>
        <v>0</v>
      </c>
      <c r="J166" s="684">
        <f t="shared" si="75"/>
        <v>0</v>
      </c>
      <c r="K166" s="1087">
        <v>3.0000000000000001E-3</v>
      </c>
      <c r="L166" s="698">
        <f t="shared" si="76"/>
        <v>22470627.550000001</v>
      </c>
      <c r="M166" s="699">
        <f t="shared" si="77"/>
        <v>6569071.4000000004</v>
      </c>
      <c r="N166" s="658"/>
      <c r="O166" s="698">
        <f t="shared" si="78"/>
        <v>87381427.549999997</v>
      </c>
      <c r="P166" s="699">
        <f t="shared" si="79"/>
        <v>6569071.4000000004</v>
      </c>
      <c r="Q166" s="1063"/>
      <c r="R166" s="658"/>
      <c r="S166" s="705"/>
      <c r="T166" s="703"/>
      <c r="U166" s="704"/>
    </row>
    <row r="167" spans="1:21" ht="34.5" thickBot="1">
      <c r="A167" s="1084" t="s">
        <v>2192</v>
      </c>
      <c r="B167" s="1070" t="s">
        <v>1977</v>
      </c>
      <c r="C167" s="741">
        <v>0.3</v>
      </c>
      <c r="D167" s="738">
        <v>0.25</v>
      </c>
      <c r="E167" s="684">
        <f t="shared" si="73"/>
        <v>0.83333333333333337</v>
      </c>
      <c r="F167" s="853"/>
      <c r="G167" s="681"/>
      <c r="H167" s="681">
        <v>1</v>
      </c>
      <c r="I167" s="681">
        <f t="shared" si="74"/>
        <v>0.25</v>
      </c>
      <c r="J167" s="684">
        <f t="shared" si="75"/>
        <v>0.25</v>
      </c>
      <c r="K167" s="1087">
        <v>9.5999999999999992E-3</v>
      </c>
      <c r="L167" s="698">
        <f t="shared" si="76"/>
        <v>71906008.159999996</v>
      </c>
      <c r="M167" s="699">
        <f t="shared" si="77"/>
        <v>21021028.48</v>
      </c>
      <c r="N167" s="658"/>
      <c r="O167" s="698">
        <f t="shared" si="78"/>
        <v>279620568.15999997</v>
      </c>
      <c r="P167" s="699">
        <f t="shared" si="79"/>
        <v>21021028.48</v>
      </c>
      <c r="Q167" s="1063"/>
      <c r="R167" s="658"/>
      <c r="S167" s="705"/>
      <c r="T167" s="703"/>
      <c r="U167" s="704"/>
    </row>
    <row r="168" spans="1:21" ht="68.25" customHeight="1">
      <c r="A168" s="1085" t="s">
        <v>2210</v>
      </c>
      <c r="B168" s="1071" t="s">
        <v>1994</v>
      </c>
      <c r="C168" s="853">
        <v>1</v>
      </c>
      <c r="D168" s="796">
        <v>0</v>
      </c>
      <c r="E168" s="684">
        <f t="shared" si="73"/>
        <v>0</v>
      </c>
      <c r="F168" s="1245" t="s">
        <v>2313</v>
      </c>
      <c r="G168" s="681">
        <v>0.17499999999999999</v>
      </c>
      <c r="H168" s="671">
        <v>4</v>
      </c>
      <c r="I168" s="671">
        <f t="shared" si="74"/>
        <v>0</v>
      </c>
      <c r="J168" s="684">
        <f t="shared" si="75"/>
        <v>0</v>
      </c>
      <c r="K168" s="1087">
        <v>1.8E-3</v>
      </c>
      <c r="L168" s="698">
        <f t="shared" si="76"/>
        <v>13482376.529999999</v>
      </c>
      <c r="M168" s="699">
        <f t="shared" si="77"/>
        <v>3941442.8400000003</v>
      </c>
      <c r="N168" s="658"/>
      <c r="O168" s="698">
        <f t="shared" si="78"/>
        <v>52428856.530000001</v>
      </c>
      <c r="P168" s="699">
        <f t="shared" si="79"/>
        <v>3941442.8400000003</v>
      </c>
      <c r="Q168" s="1063"/>
      <c r="R168" s="658"/>
      <c r="S168" s="705"/>
      <c r="T168" s="703"/>
      <c r="U168" s="704"/>
    </row>
    <row r="169" spans="1:21" ht="44.25" customHeight="1">
      <c r="A169" s="1083" t="s">
        <v>2211</v>
      </c>
      <c r="B169" s="1071" t="s">
        <v>1994</v>
      </c>
      <c r="C169" s="853">
        <v>1</v>
      </c>
      <c r="D169" s="796">
        <v>0</v>
      </c>
      <c r="E169" s="1013">
        <f>D169/C169</f>
        <v>0</v>
      </c>
      <c r="F169" s="1245" t="s">
        <v>2314</v>
      </c>
      <c r="G169" s="681"/>
      <c r="H169" s="671">
        <v>4</v>
      </c>
      <c r="I169" s="671">
        <f t="shared" si="74"/>
        <v>0</v>
      </c>
      <c r="J169" s="684">
        <f t="shared" si="75"/>
        <v>0</v>
      </c>
      <c r="K169" s="1087">
        <v>4.7999999999999996E-3</v>
      </c>
      <c r="L169" s="698">
        <f t="shared" si="76"/>
        <v>35953004.079999998</v>
      </c>
      <c r="M169" s="699">
        <f t="shared" si="77"/>
        <v>10510514.24</v>
      </c>
      <c r="N169" s="658"/>
      <c r="O169" s="698">
        <f t="shared" si="78"/>
        <v>139810284.07999998</v>
      </c>
      <c r="P169" s="699">
        <f t="shared" si="79"/>
        <v>10510514.24</v>
      </c>
      <c r="Q169" s="1063"/>
      <c r="R169" s="658"/>
      <c r="S169" s="705"/>
      <c r="T169" s="743" t="s">
        <v>1130</v>
      </c>
      <c r="U169" s="704"/>
    </row>
    <row r="170" spans="1:21" ht="56.25">
      <c r="A170" s="1086" t="s">
        <v>2193</v>
      </c>
      <c r="B170" s="1070" t="s">
        <v>1977</v>
      </c>
      <c r="C170" s="741">
        <v>0.25</v>
      </c>
      <c r="D170" s="738">
        <v>0</v>
      </c>
      <c r="E170" s="684">
        <f t="shared" si="73"/>
        <v>0</v>
      </c>
      <c r="F170" s="853"/>
      <c r="G170" s="540"/>
      <c r="H170" s="681">
        <v>1</v>
      </c>
      <c r="I170" s="681">
        <f t="shared" si="74"/>
        <v>0</v>
      </c>
      <c r="J170" s="684">
        <f t="shared" si="75"/>
        <v>0</v>
      </c>
      <c r="K170" s="1087">
        <v>3.0000000000000001E-3</v>
      </c>
      <c r="L170" s="698">
        <f t="shared" si="76"/>
        <v>22470627.550000001</v>
      </c>
      <c r="M170" s="699">
        <f t="shared" si="77"/>
        <v>6569071.4000000004</v>
      </c>
      <c r="N170" s="658"/>
      <c r="O170" s="698">
        <f t="shared" si="78"/>
        <v>87381427.549999997</v>
      </c>
      <c r="P170" s="699">
        <f t="shared" si="79"/>
        <v>6569071.4000000004</v>
      </c>
      <c r="Q170" s="1063"/>
      <c r="R170" s="658"/>
      <c r="S170" s="705"/>
      <c r="T170" s="1074" t="s">
        <v>1130</v>
      </c>
      <c r="U170" s="704"/>
    </row>
    <row r="171" spans="1:21" ht="67.5">
      <c r="A171" s="1086" t="s">
        <v>2194</v>
      </c>
      <c r="B171" s="1070" t="s">
        <v>1977</v>
      </c>
      <c r="C171" s="741">
        <v>0.25</v>
      </c>
      <c r="D171" s="738">
        <v>0</v>
      </c>
      <c r="E171" s="684">
        <f t="shared" si="73"/>
        <v>0</v>
      </c>
      <c r="F171" s="853"/>
      <c r="G171" s="540"/>
      <c r="H171" s="681">
        <v>1</v>
      </c>
      <c r="I171" s="681">
        <f t="shared" si="74"/>
        <v>0</v>
      </c>
      <c r="J171" s="684">
        <f t="shared" si="75"/>
        <v>0</v>
      </c>
      <c r="K171" s="1087">
        <v>5.4000000000000003E-3</v>
      </c>
      <c r="L171" s="698">
        <f t="shared" si="76"/>
        <v>40447129.590000004</v>
      </c>
      <c r="M171" s="699">
        <f t="shared" si="77"/>
        <v>11824328.520000001</v>
      </c>
      <c r="N171" s="658"/>
      <c r="O171" s="698">
        <f t="shared" si="78"/>
        <v>157286569.59</v>
      </c>
      <c r="P171" s="699">
        <f t="shared" si="79"/>
        <v>11824328.520000001</v>
      </c>
      <c r="Q171" s="1063"/>
      <c r="R171" s="658"/>
      <c r="S171" s="705"/>
      <c r="T171" s="1074" t="s">
        <v>1130</v>
      </c>
      <c r="U171" s="704"/>
    </row>
    <row r="172" spans="1:21" ht="45">
      <c r="A172" s="1081" t="s">
        <v>2195</v>
      </c>
      <c r="B172" s="1070" t="s">
        <v>1994</v>
      </c>
      <c r="C172" s="853">
        <v>1</v>
      </c>
      <c r="D172" s="796">
        <v>0</v>
      </c>
      <c r="E172" s="684">
        <f t="shared" si="73"/>
        <v>0</v>
      </c>
      <c r="F172" s="853"/>
      <c r="G172" s="540"/>
      <c r="H172" s="671">
        <v>5</v>
      </c>
      <c r="I172" s="671">
        <f t="shared" si="74"/>
        <v>0</v>
      </c>
      <c r="J172" s="684">
        <f t="shared" si="75"/>
        <v>0</v>
      </c>
      <c r="K172" s="1087">
        <v>3.0000000000000001E-3</v>
      </c>
      <c r="L172" s="698">
        <f t="shared" si="76"/>
        <v>22470627.550000001</v>
      </c>
      <c r="M172" s="699">
        <f t="shared" si="77"/>
        <v>6569071.4000000004</v>
      </c>
      <c r="N172" s="658"/>
      <c r="O172" s="698">
        <f t="shared" si="78"/>
        <v>87381427.549999997</v>
      </c>
      <c r="P172" s="699">
        <f t="shared" si="79"/>
        <v>6569071.4000000004</v>
      </c>
      <c r="Q172" s="1063"/>
      <c r="R172" s="658"/>
      <c r="S172" s="705"/>
      <c r="T172" s="1074" t="s">
        <v>1130</v>
      </c>
      <c r="U172" s="704"/>
    </row>
    <row r="173" spans="1:21" ht="56.25">
      <c r="A173" s="1081" t="s">
        <v>2196</v>
      </c>
      <c r="B173" s="1070" t="s">
        <v>1994</v>
      </c>
      <c r="C173" s="853">
        <v>1</v>
      </c>
      <c r="D173" s="796">
        <v>0</v>
      </c>
      <c r="E173" s="684">
        <f t="shared" si="73"/>
        <v>0</v>
      </c>
      <c r="F173" s="853"/>
      <c r="G173" s="540"/>
      <c r="H173" s="671">
        <v>6</v>
      </c>
      <c r="I173" s="671">
        <f t="shared" si="74"/>
        <v>0</v>
      </c>
      <c r="J173" s="684">
        <f t="shared" si="75"/>
        <v>0</v>
      </c>
      <c r="K173" s="1087">
        <v>3.0000000000000001E-3</v>
      </c>
      <c r="L173" s="698">
        <f t="shared" si="76"/>
        <v>22470627.550000001</v>
      </c>
      <c r="M173" s="699">
        <f t="shared" si="77"/>
        <v>6569071.4000000004</v>
      </c>
      <c r="N173" s="658"/>
      <c r="O173" s="698">
        <f t="shared" si="78"/>
        <v>87381427.549999997</v>
      </c>
      <c r="P173" s="699">
        <f t="shared" si="79"/>
        <v>6569071.4000000004</v>
      </c>
      <c r="Q173" s="1063"/>
      <c r="R173" s="658"/>
      <c r="S173" s="705"/>
      <c r="T173" s="1074" t="s">
        <v>1130</v>
      </c>
      <c r="U173" s="704"/>
    </row>
    <row r="174" spans="1:21" ht="39" customHeight="1">
      <c r="A174" s="1081" t="s">
        <v>2197</v>
      </c>
      <c r="B174" s="1070" t="s">
        <v>1994</v>
      </c>
      <c r="C174" s="853">
        <v>1</v>
      </c>
      <c r="D174" s="796">
        <v>0</v>
      </c>
      <c r="E174" s="684">
        <f t="shared" si="73"/>
        <v>0</v>
      </c>
      <c r="F174" s="853"/>
      <c r="G174" s="540"/>
      <c r="H174" s="671">
        <v>3</v>
      </c>
      <c r="I174" s="671">
        <f t="shared" si="74"/>
        <v>0</v>
      </c>
      <c r="J174" s="684">
        <f t="shared" si="75"/>
        <v>0</v>
      </c>
      <c r="K174" s="1087">
        <v>1.1999999999999999E-3</v>
      </c>
      <c r="L174" s="698">
        <f t="shared" si="76"/>
        <v>8988251.0199999996</v>
      </c>
      <c r="M174" s="699">
        <f t="shared" si="77"/>
        <v>2627628.56</v>
      </c>
      <c r="N174" s="658"/>
      <c r="O174" s="698">
        <f t="shared" si="78"/>
        <v>34952571.019999996</v>
      </c>
      <c r="P174" s="699">
        <f t="shared" si="79"/>
        <v>2627628.56</v>
      </c>
      <c r="Q174" s="1063"/>
      <c r="R174" s="658"/>
      <c r="S174" s="705"/>
      <c r="T174" s="1074" t="s">
        <v>1130</v>
      </c>
      <c r="U174" s="704"/>
    </row>
    <row r="175" spans="1:21" ht="45">
      <c r="A175" s="1081" t="s">
        <v>2198</v>
      </c>
      <c r="B175" s="1070" t="s">
        <v>1994</v>
      </c>
      <c r="C175" s="853">
        <v>1</v>
      </c>
      <c r="D175" s="796">
        <v>0</v>
      </c>
      <c r="E175" s="684">
        <f t="shared" si="73"/>
        <v>0</v>
      </c>
      <c r="F175" s="853"/>
      <c r="G175" s="540"/>
      <c r="H175" s="671">
        <v>1</v>
      </c>
      <c r="I175" s="671">
        <f t="shared" si="74"/>
        <v>0</v>
      </c>
      <c r="J175" s="684">
        <f t="shared" si="75"/>
        <v>0</v>
      </c>
      <c r="K175" s="1087">
        <v>1.1999999999999999E-3</v>
      </c>
      <c r="L175" s="698">
        <f t="shared" si="76"/>
        <v>8988251.0199999996</v>
      </c>
      <c r="M175" s="699">
        <f t="shared" si="77"/>
        <v>2627628.56</v>
      </c>
      <c r="N175" s="658"/>
      <c r="O175" s="833">
        <f t="shared" si="78"/>
        <v>34952571.019999996</v>
      </c>
      <c r="P175" s="792">
        <f t="shared" si="79"/>
        <v>2627628.56</v>
      </c>
      <c r="Q175" s="1063"/>
      <c r="R175" s="658"/>
      <c r="S175" s="705"/>
      <c r="T175" s="1074" t="s">
        <v>1130</v>
      </c>
      <c r="U175" s="704"/>
    </row>
    <row r="176" spans="1:21" ht="23.25" thickBot="1">
      <c r="A176" s="1061" t="s">
        <v>2199</v>
      </c>
      <c r="B176" s="1197" t="s">
        <v>1977</v>
      </c>
      <c r="C176" s="741">
        <v>0.25</v>
      </c>
      <c r="D176" s="738">
        <f>'27Educa'!D8</f>
        <v>0.2</v>
      </c>
      <c r="E176" s="1065">
        <f t="shared" si="73"/>
        <v>0.8</v>
      </c>
      <c r="F176" s="547"/>
      <c r="G176" s="545"/>
      <c r="H176" s="738">
        <v>1</v>
      </c>
      <c r="I176" s="738">
        <f>'27Educa'!D8</f>
        <v>0.2</v>
      </c>
      <c r="J176" s="1065">
        <f t="shared" si="75"/>
        <v>0.2</v>
      </c>
      <c r="K176" s="1087"/>
      <c r="L176" s="985"/>
      <c r="M176" s="1088"/>
      <c r="N176" s="549"/>
      <c r="O176" s="985"/>
      <c r="P176" s="985"/>
      <c r="Q176" s="872"/>
      <c r="R176" s="658"/>
      <c r="S176" s="799"/>
      <c r="T176" s="1029"/>
      <c r="U176" s="761"/>
    </row>
    <row r="177" spans="1:21" ht="13.5" thickBot="1">
      <c r="A177" s="1311" t="s">
        <v>2200</v>
      </c>
      <c r="B177" s="1203"/>
      <c r="C177" s="752"/>
      <c r="D177" s="752"/>
      <c r="E177" s="848">
        <f>SUM(E178+E194)/2</f>
        <v>0.46779282636354347</v>
      </c>
      <c r="F177" s="752"/>
      <c r="G177" s="752"/>
      <c r="H177" s="752"/>
      <c r="I177" s="754"/>
      <c r="J177" s="1054">
        <f>SUM(J178+J194)/2</f>
        <v>0.27275905188952998</v>
      </c>
      <c r="K177" s="1297">
        <f>SUM(K178+K194)</f>
        <v>0.15000000000000002</v>
      </c>
      <c r="L177" s="932">
        <f>SUM(L178+L194)</f>
        <v>5041225200.21</v>
      </c>
      <c r="M177" s="932">
        <f>M178+M194</f>
        <v>2675148295</v>
      </c>
      <c r="N177" s="933">
        <f>M177/L177</f>
        <v>0.53065439228712941</v>
      </c>
      <c r="O177" s="986">
        <f>SUM(O178+O194)</f>
        <v>14185469000.209999</v>
      </c>
      <c r="P177" s="986">
        <f>SUM(P178+P194)</f>
        <v>2675148295</v>
      </c>
      <c r="Q177" s="848">
        <f>P177/O177</f>
        <v>0.1885837045613647</v>
      </c>
      <c r="R177" s="1091"/>
      <c r="S177" s="757"/>
      <c r="T177" s="758"/>
      <c r="U177" s="759"/>
    </row>
    <row r="178" spans="1:21" ht="13.5" thickBot="1">
      <c r="A178" s="1441" t="s">
        <v>2252</v>
      </c>
      <c r="B178" s="1442"/>
      <c r="C178" s="1442"/>
      <c r="D178" s="1443"/>
      <c r="E178" s="992">
        <f>SUM(E179+E180+E181+E183+E184+E185+E186+E187+E188+E189+E190+E191+E192+E193)/14</f>
        <v>0.38796660510803932</v>
      </c>
      <c r="F178" s="801"/>
      <c r="G178" s="1285"/>
      <c r="H178" s="801"/>
      <c r="I178" s="754"/>
      <c r="J178" s="1036">
        <f>SUM(J179:J193)/15</f>
        <v>0.28132762758858382</v>
      </c>
      <c r="K178" s="849">
        <v>0.08</v>
      </c>
      <c r="L178" s="987">
        <f>'informe Gastos'!Y106</f>
        <v>3038743506</v>
      </c>
      <c r="M178" s="987">
        <f>'informe Gastos'!Z106</f>
        <v>876407480</v>
      </c>
      <c r="N178" s="992">
        <f>M178/L178</f>
        <v>0.28841114041692995</v>
      </c>
      <c r="O178" s="988">
        <f>SUM(2373331506+2491999000+2616599800+2763130000)+665412000</f>
        <v>10910472306</v>
      </c>
      <c r="P178" s="987">
        <f>SUM(M178)</f>
        <v>876407480</v>
      </c>
      <c r="Q178" s="849">
        <f>P178/O178</f>
        <v>8.0327180659084479E-2</v>
      </c>
      <c r="R178" s="802"/>
      <c r="S178" s="803"/>
      <c r="T178" s="804"/>
      <c r="U178" s="805"/>
    </row>
    <row r="179" spans="1:21" ht="15.75" customHeight="1" thickBot="1">
      <c r="A179" s="1357" t="s">
        <v>2201</v>
      </c>
      <c r="B179" s="1202" t="s">
        <v>1977</v>
      </c>
      <c r="C179" s="708">
        <v>0.65</v>
      </c>
      <c r="D179" s="1246">
        <v>0.5</v>
      </c>
      <c r="E179" s="979">
        <f>D179/C179</f>
        <v>0.76923076923076916</v>
      </c>
      <c r="F179" s="1334"/>
      <c r="G179" s="762"/>
      <c r="H179" s="762">
        <v>0.8</v>
      </c>
      <c r="I179" s="762">
        <f t="shared" ref="I179:I188" si="80">D179</f>
        <v>0.5</v>
      </c>
      <c r="J179" s="762">
        <f>I179/H179</f>
        <v>0.625</v>
      </c>
      <c r="K179" s="1391">
        <v>2.1600000000000001E-2</v>
      </c>
      <c r="L179" s="1374">
        <f>L178*K179/K178</f>
        <v>820460746.62</v>
      </c>
      <c r="M179" s="1374">
        <f>M178*K179/K178</f>
        <v>236630019.59999999</v>
      </c>
      <c r="N179" s="550"/>
      <c r="O179" s="1374">
        <f>O178*K179/K178</f>
        <v>2945827522.6200004</v>
      </c>
      <c r="P179" s="1374">
        <f>P178*K179/K178</f>
        <v>236630019.59999999</v>
      </c>
      <c r="Q179" s="550"/>
      <c r="R179" s="659"/>
      <c r="S179" s="748"/>
      <c r="T179" s="749"/>
      <c r="U179" s="750"/>
    </row>
    <row r="180" spans="1:21" ht="39" customHeight="1" thickBot="1">
      <c r="A180" s="1390"/>
      <c r="B180" s="1072" t="s">
        <v>1977</v>
      </c>
      <c r="C180" s="696">
        <v>0.65</v>
      </c>
      <c r="D180" s="684">
        <v>0.43</v>
      </c>
      <c r="E180" s="684">
        <f t="shared" ref="E180:E193" si="81">D180/C180</f>
        <v>0.66153846153846152</v>
      </c>
      <c r="F180" s="829" t="s">
        <v>2363</v>
      </c>
      <c r="G180" s="681"/>
      <c r="H180" s="681">
        <v>0.8</v>
      </c>
      <c r="I180" s="681">
        <f t="shared" si="80"/>
        <v>0.43</v>
      </c>
      <c r="J180" s="1194">
        <f t="shared" ref="J180:J193" si="82">I180/H180</f>
        <v>0.53749999999999998</v>
      </c>
      <c r="K180" s="1386"/>
      <c r="L180" s="1375"/>
      <c r="M180" s="1375"/>
      <c r="N180" s="543"/>
      <c r="O180" s="1375"/>
      <c r="P180" s="1375"/>
      <c r="Q180" s="543"/>
      <c r="R180" s="544"/>
      <c r="S180" s="705"/>
      <c r="T180" s="703"/>
      <c r="U180" s="704"/>
    </row>
    <row r="181" spans="1:21" ht="13.5" thickBot="1">
      <c r="A181" s="1358"/>
      <c r="B181" s="1070" t="s">
        <v>1994</v>
      </c>
      <c r="C181" s="695">
        <v>100</v>
      </c>
      <c r="D181" s="680">
        <v>84</v>
      </c>
      <c r="E181" s="684">
        <f t="shared" si="81"/>
        <v>0.84</v>
      </c>
      <c r="F181" s="542"/>
      <c r="G181" s="681"/>
      <c r="H181" s="671">
        <v>700</v>
      </c>
      <c r="I181" s="671">
        <f t="shared" si="80"/>
        <v>84</v>
      </c>
      <c r="J181" s="1194">
        <f t="shared" si="82"/>
        <v>0.12</v>
      </c>
      <c r="K181" s="1365"/>
      <c r="L181" s="1363"/>
      <c r="M181" s="1363"/>
      <c r="N181" s="543"/>
      <c r="O181" s="1363"/>
      <c r="P181" s="1363"/>
      <c r="Q181" s="543"/>
      <c r="R181" s="544"/>
      <c r="S181" s="705"/>
      <c r="T181" s="703"/>
      <c r="U181" s="704"/>
    </row>
    <row r="182" spans="1:21" ht="15" customHeight="1" thickBot="1">
      <c r="A182" s="1387" t="s">
        <v>2202</v>
      </c>
      <c r="B182" s="1070" t="s">
        <v>1994</v>
      </c>
      <c r="C182" s="695">
        <v>0</v>
      </c>
      <c r="D182" s="680">
        <v>0</v>
      </c>
      <c r="E182" s="684">
        <v>0</v>
      </c>
      <c r="F182" s="1245" t="s">
        <v>2316</v>
      </c>
      <c r="G182" s="681"/>
      <c r="H182" s="671">
        <v>1</v>
      </c>
      <c r="I182" s="671">
        <f t="shared" si="80"/>
        <v>0</v>
      </c>
      <c r="J182" s="1194">
        <f t="shared" si="82"/>
        <v>0</v>
      </c>
      <c r="K182" s="1364">
        <v>8.0000000000000002E-3</v>
      </c>
      <c r="L182" s="1362">
        <f>L178*K182/K178</f>
        <v>303874350.60000002</v>
      </c>
      <c r="M182" s="1362">
        <f>M178*K182/K178</f>
        <v>87640748</v>
      </c>
      <c r="N182" s="543"/>
      <c r="O182" s="1362">
        <f>O178*K182/K178</f>
        <v>1091047230.5999999</v>
      </c>
      <c r="P182" s="1362">
        <f>P178*K182/K178</f>
        <v>87640748</v>
      </c>
      <c r="Q182" s="543"/>
      <c r="R182" s="544"/>
      <c r="S182" s="705"/>
      <c r="T182" s="703"/>
      <c r="U182" s="704"/>
    </row>
    <row r="183" spans="1:21" ht="26.25" thickBot="1">
      <c r="A183" s="1385"/>
      <c r="B183" s="1072" t="s">
        <v>1977</v>
      </c>
      <c r="C183" s="696">
        <v>1</v>
      </c>
      <c r="D183" s="684">
        <v>0.5</v>
      </c>
      <c r="E183" s="684">
        <f t="shared" si="81"/>
        <v>0.5</v>
      </c>
      <c r="F183" s="1006" t="s">
        <v>2317</v>
      </c>
      <c r="G183" s="681"/>
      <c r="H183" s="681">
        <v>1</v>
      </c>
      <c r="I183" s="681">
        <f t="shared" si="80"/>
        <v>0.5</v>
      </c>
      <c r="J183" s="1194">
        <f t="shared" si="82"/>
        <v>0.5</v>
      </c>
      <c r="K183" s="1386"/>
      <c r="L183" s="1375"/>
      <c r="M183" s="1375"/>
      <c r="N183" s="543"/>
      <c r="O183" s="1375"/>
      <c r="P183" s="1375"/>
      <c r="Q183" s="543"/>
      <c r="R183" s="544"/>
      <c r="S183" s="705"/>
      <c r="T183" s="703"/>
      <c r="U183" s="704"/>
    </row>
    <row r="184" spans="1:21" ht="13.5" thickBot="1">
      <c r="A184" s="1385"/>
      <c r="B184" s="1070" t="s">
        <v>1994</v>
      </c>
      <c r="C184" s="695">
        <v>3</v>
      </c>
      <c r="D184" s="680">
        <v>0</v>
      </c>
      <c r="E184" s="684">
        <f t="shared" si="81"/>
        <v>0</v>
      </c>
      <c r="F184" s="1334"/>
      <c r="G184" s="681"/>
      <c r="H184" s="671">
        <v>21</v>
      </c>
      <c r="I184" s="671">
        <f t="shared" si="80"/>
        <v>0</v>
      </c>
      <c r="J184" s="1194">
        <f t="shared" si="82"/>
        <v>0</v>
      </c>
      <c r="K184" s="1386"/>
      <c r="L184" s="1375"/>
      <c r="M184" s="1375"/>
      <c r="N184" s="543"/>
      <c r="O184" s="1375"/>
      <c r="P184" s="1375"/>
      <c r="Q184" s="543"/>
      <c r="R184" s="544"/>
      <c r="S184" s="705"/>
      <c r="T184" s="703"/>
      <c r="U184" s="704"/>
    </row>
    <row r="185" spans="1:21" ht="39" thickBot="1">
      <c r="A185" s="1388"/>
      <c r="B185" s="1070" t="s">
        <v>1994</v>
      </c>
      <c r="C185" s="1316">
        <v>15</v>
      </c>
      <c r="D185" s="680">
        <v>0</v>
      </c>
      <c r="E185" s="684">
        <f t="shared" si="81"/>
        <v>0</v>
      </c>
      <c r="F185" s="829" t="s">
        <v>2334</v>
      </c>
      <c r="G185" s="681">
        <v>0.05</v>
      </c>
      <c r="H185" s="671">
        <v>90</v>
      </c>
      <c r="I185" s="671">
        <f t="shared" si="80"/>
        <v>0</v>
      </c>
      <c r="J185" s="1194">
        <f t="shared" si="82"/>
        <v>0</v>
      </c>
      <c r="K185" s="1365"/>
      <c r="L185" s="1363"/>
      <c r="M185" s="1363"/>
      <c r="N185" s="543"/>
      <c r="O185" s="1363"/>
      <c r="P185" s="1363"/>
      <c r="Q185" s="543"/>
      <c r="R185" s="544"/>
      <c r="S185" s="705"/>
      <c r="T185" s="703"/>
      <c r="U185" s="704"/>
    </row>
    <row r="186" spans="1:21" ht="15" customHeight="1" thickBot="1">
      <c r="A186" s="1387" t="s">
        <v>2203</v>
      </c>
      <c r="B186" s="1072" t="s">
        <v>1977</v>
      </c>
      <c r="C186" s="696">
        <v>1</v>
      </c>
      <c r="D186" s="684">
        <f>'5PUEAA'!D8</f>
        <v>0.36363636363636365</v>
      </c>
      <c r="E186" s="684">
        <f t="shared" si="81"/>
        <v>0.36363636363636365</v>
      </c>
      <c r="F186" s="542" t="s">
        <v>2364</v>
      </c>
      <c r="G186" s="681"/>
      <c r="H186" s="681">
        <v>1</v>
      </c>
      <c r="I186" s="671">
        <f t="shared" si="80"/>
        <v>0.36363636363636365</v>
      </c>
      <c r="J186" s="1194">
        <f t="shared" si="82"/>
        <v>0.36363636363636365</v>
      </c>
      <c r="K186" s="1364">
        <v>2.8000000000000001E-2</v>
      </c>
      <c r="L186" s="1362">
        <f>L178*K186/K178</f>
        <v>1063560227.0999999</v>
      </c>
      <c r="M186" s="1362">
        <f>M178*K186/K178</f>
        <v>306742618</v>
      </c>
      <c r="N186" s="543"/>
      <c r="O186" s="1362">
        <f>O178*K186/K178</f>
        <v>3818665307.1000004</v>
      </c>
      <c r="P186" s="1362">
        <f>P178*K186/K178</f>
        <v>306742618</v>
      </c>
      <c r="Q186" s="543"/>
      <c r="R186" s="544"/>
      <c r="S186" s="705"/>
      <c r="T186" s="703" t="s">
        <v>200</v>
      </c>
      <c r="U186" s="704"/>
    </row>
    <row r="187" spans="1:21" ht="25.5" customHeight="1" thickBot="1">
      <c r="A187" s="1385"/>
      <c r="B187" s="1072" t="s">
        <v>1977</v>
      </c>
      <c r="C187" s="696">
        <v>1</v>
      </c>
      <c r="D187" s="684">
        <f>'3PSMV'!D8</f>
        <v>0.53846153846153844</v>
      </c>
      <c r="E187" s="684">
        <f t="shared" si="81"/>
        <v>0.53846153846153844</v>
      </c>
      <c r="F187" s="542" t="s">
        <v>2365</v>
      </c>
      <c r="G187" s="681"/>
      <c r="H187" s="681">
        <v>1</v>
      </c>
      <c r="I187" s="671">
        <f t="shared" si="80"/>
        <v>0.53846153846153844</v>
      </c>
      <c r="J187" s="1194">
        <f t="shared" si="82"/>
        <v>0.53846153846153844</v>
      </c>
      <c r="K187" s="1386"/>
      <c r="L187" s="1375"/>
      <c r="M187" s="1375"/>
      <c r="N187" s="543"/>
      <c r="O187" s="1375"/>
      <c r="P187" s="1375"/>
      <c r="Q187" s="543"/>
      <c r="R187" s="544"/>
      <c r="S187" s="705"/>
      <c r="T187" s="703" t="s">
        <v>162</v>
      </c>
      <c r="U187" s="704"/>
    </row>
    <row r="188" spans="1:21" ht="18" customHeight="1" thickBot="1">
      <c r="A188" s="1385"/>
      <c r="B188" s="1072" t="s">
        <v>1977</v>
      </c>
      <c r="C188" s="696">
        <v>1</v>
      </c>
      <c r="D188" s="684">
        <f>'17PGIRS'!D8</f>
        <v>0.33333333333333331</v>
      </c>
      <c r="E188" s="684">
        <f t="shared" si="81"/>
        <v>0.33333333333333331</v>
      </c>
      <c r="F188" s="542" t="s">
        <v>2366</v>
      </c>
      <c r="G188" s="681"/>
      <c r="H188" s="681">
        <v>1</v>
      </c>
      <c r="I188" s="671">
        <f t="shared" si="80"/>
        <v>0.33333333333333331</v>
      </c>
      <c r="J188" s="1194">
        <f t="shared" si="82"/>
        <v>0.33333333333333331</v>
      </c>
      <c r="K188" s="1386"/>
      <c r="L188" s="1375"/>
      <c r="M188" s="1375"/>
      <c r="N188" s="543"/>
      <c r="O188" s="1375"/>
      <c r="P188" s="1375"/>
      <c r="Q188" s="543"/>
      <c r="R188" s="544"/>
      <c r="S188" s="705"/>
      <c r="T188" s="703" t="s">
        <v>635</v>
      </c>
      <c r="U188" s="704"/>
    </row>
    <row r="189" spans="1:21" ht="24.75" customHeight="1" thickBot="1">
      <c r="A189" s="1385"/>
      <c r="B189" s="1072" t="s">
        <v>1977</v>
      </c>
      <c r="C189" s="696">
        <v>1</v>
      </c>
      <c r="D189" s="684">
        <f>'22Autor'!D8</f>
        <v>0.34166666666666667</v>
      </c>
      <c r="E189" s="684">
        <f t="shared" si="81"/>
        <v>0.34166666666666667</v>
      </c>
      <c r="F189" s="542"/>
      <c r="G189" s="681"/>
      <c r="H189" s="681">
        <v>1</v>
      </c>
      <c r="I189" s="671">
        <f>D188</f>
        <v>0.33333333333333331</v>
      </c>
      <c r="J189" s="1194">
        <f t="shared" si="82"/>
        <v>0.33333333333333331</v>
      </c>
      <c r="K189" s="1386"/>
      <c r="L189" s="1375"/>
      <c r="M189" s="1375"/>
      <c r="N189" s="543"/>
      <c r="O189" s="1375"/>
      <c r="P189" s="1375"/>
      <c r="Q189" s="543"/>
      <c r="R189" s="544"/>
      <c r="S189" s="705"/>
      <c r="T189" s="703" t="s">
        <v>896</v>
      </c>
      <c r="U189" s="704"/>
    </row>
    <row r="190" spans="1:21" ht="13.5" thickBot="1">
      <c r="A190" s="1388"/>
      <c r="B190" s="1073" t="s">
        <v>1994</v>
      </c>
      <c r="C190" s="695">
        <v>1</v>
      </c>
      <c r="D190" s="680">
        <v>0</v>
      </c>
      <c r="E190" s="1332">
        <f t="shared" si="81"/>
        <v>0</v>
      </c>
      <c r="F190" s="542"/>
      <c r="G190" s="681"/>
      <c r="H190" s="671">
        <v>7</v>
      </c>
      <c r="I190" s="671">
        <f>D190</f>
        <v>0</v>
      </c>
      <c r="J190" s="1194">
        <f t="shared" si="82"/>
        <v>0</v>
      </c>
      <c r="K190" s="1365"/>
      <c r="L190" s="1363"/>
      <c r="M190" s="1363"/>
      <c r="N190" s="543"/>
      <c r="O190" s="1363"/>
      <c r="P190" s="1363"/>
      <c r="Q190" s="543"/>
      <c r="R190" s="544"/>
      <c r="S190" s="705"/>
      <c r="T190" s="703"/>
      <c r="U190" s="704"/>
    </row>
    <row r="191" spans="1:21" ht="20.25" customHeight="1" thickBot="1">
      <c r="A191" s="1389" t="s">
        <v>2204</v>
      </c>
      <c r="B191" s="1073" t="s">
        <v>2205</v>
      </c>
      <c r="C191" s="796">
        <v>90</v>
      </c>
      <c r="D191" s="1333">
        <v>72.8</v>
      </c>
      <c r="E191" s="1332">
        <f>IFERROR(IF(C191/D191&gt;1,1,C191/D191),0)</f>
        <v>1</v>
      </c>
      <c r="F191" s="1296"/>
      <c r="G191" s="738"/>
      <c r="H191" s="796">
        <v>90</v>
      </c>
      <c r="I191" s="796">
        <f>D191</f>
        <v>72.8</v>
      </c>
      <c r="J191" s="1194">
        <f t="shared" si="82"/>
        <v>0.80888888888888888</v>
      </c>
      <c r="K191" s="1364">
        <v>1.6E-2</v>
      </c>
      <c r="L191" s="1362">
        <f>L178*K191/K178</f>
        <v>607748701.20000005</v>
      </c>
      <c r="M191" s="1362">
        <f>M178*K191/K178</f>
        <v>175281496</v>
      </c>
      <c r="N191" s="548"/>
      <c r="O191" s="1362">
        <f>O178*K191/K178</f>
        <v>2182094461.1999998</v>
      </c>
      <c r="P191" s="1362">
        <f>P178*K191/K178</f>
        <v>175281496</v>
      </c>
      <c r="Q191" s="548"/>
      <c r="R191" s="549"/>
      <c r="S191" s="705"/>
      <c r="T191" s="1074" t="s">
        <v>848</v>
      </c>
      <c r="U191" s="704"/>
    </row>
    <row r="192" spans="1:21" ht="21.75" customHeight="1" thickBot="1">
      <c r="A192" s="1358"/>
      <c r="B192" s="1072" t="s">
        <v>1977</v>
      </c>
      <c r="C192" s="738">
        <v>0.6</v>
      </c>
      <c r="D192" s="1332">
        <v>0</v>
      </c>
      <c r="E192" s="1332">
        <f t="shared" si="81"/>
        <v>0</v>
      </c>
      <c r="F192" s="1296"/>
      <c r="G192" s="738"/>
      <c r="H192" s="738">
        <v>0.7</v>
      </c>
      <c r="I192" s="796">
        <f>D192</f>
        <v>0</v>
      </c>
      <c r="J192" s="1194">
        <f t="shared" si="82"/>
        <v>0</v>
      </c>
      <c r="K192" s="1365"/>
      <c r="L192" s="1363"/>
      <c r="M192" s="1363"/>
      <c r="N192" s="548"/>
      <c r="O192" s="1363"/>
      <c r="P192" s="1363"/>
      <c r="Q192" s="548"/>
      <c r="R192" s="549"/>
      <c r="S192" s="705"/>
      <c r="T192" s="702" t="s">
        <v>848</v>
      </c>
      <c r="U192" s="704"/>
    </row>
    <row r="193" spans="1:21" ht="16.5" customHeight="1" thickBot="1">
      <c r="A193" s="1077" t="s">
        <v>2206</v>
      </c>
      <c r="B193" s="1197" t="s">
        <v>1977</v>
      </c>
      <c r="C193" s="738">
        <v>0.5</v>
      </c>
      <c r="D193" s="1336">
        <f>'23Sanc'!D8</f>
        <v>4.1832669322709161E-2</v>
      </c>
      <c r="E193" s="1335">
        <f t="shared" si="81"/>
        <v>8.3665338645418322E-2</v>
      </c>
      <c r="F193" s="545" t="s">
        <v>2367</v>
      </c>
      <c r="G193" s="738"/>
      <c r="H193" s="738">
        <v>0.7</v>
      </c>
      <c r="I193" s="796">
        <f>D193</f>
        <v>4.1832669322709161E-2</v>
      </c>
      <c r="J193" s="1198">
        <f t="shared" si="82"/>
        <v>5.9760956175298807E-2</v>
      </c>
      <c r="K193" s="1064">
        <v>6.4000000000000003E-3</v>
      </c>
      <c r="L193" s="792">
        <f>L178*K193/K178</f>
        <v>243099480.47999999</v>
      </c>
      <c r="M193" s="792">
        <f>M178*K193/K178</f>
        <v>70112598.400000006</v>
      </c>
      <c r="N193" s="548"/>
      <c r="O193" s="792">
        <f>O178*K193/K178</f>
        <v>872837784.48000014</v>
      </c>
      <c r="P193" s="792">
        <f>P178*K193/K178</f>
        <v>70112598.400000006</v>
      </c>
      <c r="Q193" s="548"/>
      <c r="R193" s="549"/>
      <c r="S193" s="799"/>
      <c r="T193" s="1075" t="s">
        <v>960</v>
      </c>
      <c r="U193" s="761"/>
    </row>
    <row r="194" spans="1:21" ht="13.5" thickBot="1">
      <c r="A194" s="1312" t="s">
        <v>2207</v>
      </c>
      <c r="B194" s="752"/>
      <c r="C194" s="752"/>
      <c r="D194" s="1200"/>
      <c r="E194" s="933">
        <f>SUM(E195+E196+E197+E198+E199+E200+E201)/7</f>
        <v>0.54761904761904767</v>
      </c>
      <c r="F194" s="752"/>
      <c r="G194" s="752"/>
      <c r="H194" s="1200"/>
      <c r="I194" s="1200"/>
      <c r="J194" s="1201">
        <f>SUM(J195:J201)/7</f>
        <v>0.2641904761904762</v>
      </c>
      <c r="K194" s="848">
        <v>7.0000000000000007E-2</v>
      </c>
      <c r="L194" s="932">
        <f>'informe Gastos'!Y110</f>
        <v>2002481694.21</v>
      </c>
      <c r="M194" s="932">
        <f>'informe Gastos'!Z110</f>
        <v>1798740815</v>
      </c>
      <c r="N194" s="848">
        <f>M194/L194</f>
        <v>0.8982558093793821</v>
      </c>
      <c r="O194" s="932">
        <f>SUM(383663291+402847000+422990000+446678000)+1618818403.21</f>
        <v>3274996694.21</v>
      </c>
      <c r="P194" s="932">
        <f>M194</f>
        <v>1798740815</v>
      </c>
      <c r="Q194" s="848">
        <f>P194/O194</f>
        <v>0.5492343910392542</v>
      </c>
      <c r="R194" s="1039"/>
      <c r="S194" s="757"/>
      <c r="T194" s="758"/>
      <c r="U194" s="759"/>
    </row>
    <row r="195" spans="1:21" ht="22.5" customHeight="1">
      <c r="A195" s="1357" t="s">
        <v>2208</v>
      </c>
      <c r="B195" s="1199" t="s">
        <v>1994</v>
      </c>
      <c r="C195" s="1195">
        <v>30</v>
      </c>
      <c r="D195" s="1195">
        <v>0</v>
      </c>
      <c r="E195" s="762">
        <f>D195/C195</f>
        <v>0</v>
      </c>
      <c r="F195" s="551"/>
      <c r="G195" s="551"/>
      <c r="H195" s="1195">
        <v>165</v>
      </c>
      <c r="I195" s="1195">
        <f t="shared" ref="I195:I201" si="83">D195</f>
        <v>0</v>
      </c>
      <c r="J195" s="762">
        <f>I195/H195</f>
        <v>0</v>
      </c>
      <c r="K195" s="1391">
        <v>2.1700000000000001E-2</v>
      </c>
      <c r="L195" s="1374">
        <f>L194*K195/K194</f>
        <v>620769325.20509994</v>
      </c>
      <c r="M195" s="1374">
        <f>M194*K195/K194</f>
        <v>557609652.64999998</v>
      </c>
      <c r="N195" s="550"/>
      <c r="O195" s="1374">
        <f>O194*K195/K194</f>
        <v>1015248975.2050999</v>
      </c>
      <c r="P195" s="1374">
        <f>P194*K195/K194</f>
        <v>557609652.64999998</v>
      </c>
      <c r="Q195" s="550"/>
      <c r="R195" s="659"/>
      <c r="S195" s="748"/>
      <c r="T195" s="749" t="s">
        <v>960</v>
      </c>
      <c r="U195" s="750"/>
    </row>
    <row r="196" spans="1:21">
      <c r="A196" s="1358"/>
      <c r="B196" s="1073" t="s">
        <v>1994</v>
      </c>
      <c r="C196" s="1196">
        <v>20</v>
      </c>
      <c r="D196" s="1196">
        <v>0</v>
      </c>
      <c r="E196" s="762">
        <f t="shared" ref="E196:E201" si="84">D196/C196</f>
        <v>0</v>
      </c>
      <c r="F196" s="552"/>
      <c r="G196" s="552"/>
      <c r="H196" s="1196">
        <v>80</v>
      </c>
      <c r="I196" s="1196">
        <f t="shared" si="83"/>
        <v>0</v>
      </c>
      <c r="J196" s="738">
        <f>I196/H196</f>
        <v>0</v>
      </c>
      <c r="K196" s="1365"/>
      <c r="L196" s="1363"/>
      <c r="M196" s="1363"/>
      <c r="N196" s="548"/>
      <c r="O196" s="1363"/>
      <c r="P196" s="1363"/>
      <c r="Q196" s="548"/>
      <c r="R196" s="549"/>
      <c r="S196" s="705"/>
      <c r="T196" s="703"/>
      <c r="U196" s="704"/>
    </row>
    <row r="197" spans="1:21">
      <c r="A197" s="1359" t="s">
        <v>2209</v>
      </c>
      <c r="B197" s="1072" t="s">
        <v>1977</v>
      </c>
      <c r="C197" s="738">
        <v>1</v>
      </c>
      <c r="D197" s="738">
        <v>1</v>
      </c>
      <c r="E197" s="762">
        <f t="shared" si="84"/>
        <v>1</v>
      </c>
      <c r="F197" s="552"/>
      <c r="G197" s="552"/>
      <c r="H197" s="1196">
        <v>100</v>
      </c>
      <c r="I197" s="738">
        <f t="shared" si="83"/>
        <v>1</v>
      </c>
      <c r="J197" s="738">
        <f>I197/H197</f>
        <v>0.01</v>
      </c>
      <c r="K197" s="1364">
        <v>4.8300000000000003E-2</v>
      </c>
      <c r="L197" s="1362">
        <f>L194*K197/K194</f>
        <v>1381712369.0049</v>
      </c>
      <c r="M197" s="1362">
        <f>M194*K197/K194</f>
        <v>1241131162.3499999</v>
      </c>
      <c r="N197" s="548"/>
      <c r="O197" s="1362">
        <f>O194*K197/K194</f>
        <v>2259747719.0049</v>
      </c>
      <c r="P197" s="1362">
        <f>P194*K197/K194</f>
        <v>1241131162.3499999</v>
      </c>
      <c r="Q197" s="548"/>
      <c r="R197" s="549"/>
      <c r="S197" s="705"/>
      <c r="T197" s="703"/>
      <c r="U197" s="704"/>
    </row>
    <row r="198" spans="1:21">
      <c r="A198" s="1360"/>
      <c r="B198" s="1078" t="s">
        <v>1977</v>
      </c>
      <c r="C198" s="738">
        <v>0.3</v>
      </c>
      <c r="D198" s="738">
        <v>0.3</v>
      </c>
      <c r="E198" s="762">
        <f t="shared" si="84"/>
        <v>1</v>
      </c>
      <c r="F198" s="552"/>
      <c r="G198" s="552"/>
      <c r="H198" s="1196">
        <v>50</v>
      </c>
      <c r="I198" s="1196">
        <f t="shared" si="83"/>
        <v>0.3</v>
      </c>
      <c r="J198" s="738">
        <f>I198/H198</f>
        <v>6.0000000000000001E-3</v>
      </c>
      <c r="K198" s="1386"/>
      <c r="L198" s="1375"/>
      <c r="M198" s="1375"/>
      <c r="N198" s="548"/>
      <c r="O198" s="1375"/>
      <c r="P198" s="1375"/>
      <c r="Q198" s="548"/>
      <c r="R198" s="549"/>
      <c r="S198" s="705"/>
      <c r="T198" s="703"/>
      <c r="U198" s="704"/>
    </row>
    <row r="199" spans="1:21">
      <c r="A199" s="1360"/>
      <c r="B199" s="1072" t="s">
        <v>1977</v>
      </c>
      <c r="C199" s="738">
        <v>1</v>
      </c>
      <c r="D199" s="738">
        <v>1</v>
      </c>
      <c r="E199" s="762">
        <f t="shared" si="84"/>
        <v>1</v>
      </c>
      <c r="F199" s="552"/>
      <c r="G199" s="552"/>
      <c r="H199" s="738">
        <v>1</v>
      </c>
      <c r="I199" s="738">
        <f t="shared" si="83"/>
        <v>1</v>
      </c>
      <c r="J199" s="738">
        <f t="shared" ref="J199:J201" si="85">I199/H199</f>
        <v>1</v>
      </c>
      <c r="K199" s="1386"/>
      <c r="L199" s="1375"/>
      <c r="M199" s="1375"/>
      <c r="N199" s="548"/>
      <c r="O199" s="1375"/>
      <c r="P199" s="1375"/>
      <c r="Q199" s="548"/>
      <c r="R199" s="549"/>
      <c r="S199" s="705"/>
      <c r="T199" s="703"/>
      <c r="U199" s="704"/>
    </row>
    <row r="200" spans="1:21">
      <c r="A200" s="1360"/>
      <c r="B200" s="1072" t="s">
        <v>1977</v>
      </c>
      <c r="C200" s="738">
        <v>1</v>
      </c>
      <c r="D200" s="1196">
        <v>0</v>
      </c>
      <c r="E200" s="762">
        <f t="shared" si="84"/>
        <v>0</v>
      </c>
      <c r="F200" s="552"/>
      <c r="G200" s="552"/>
      <c r="H200" s="738">
        <v>1</v>
      </c>
      <c r="I200" s="738">
        <f t="shared" si="83"/>
        <v>0</v>
      </c>
      <c r="J200" s="738">
        <f t="shared" si="85"/>
        <v>0</v>
      </c>
      <c r="K200" s="1386"/>
      <c r="L200" s="1375"/>
      <c r="M200" s="1375"/>
      <c r="N200" s="548"/>
      <c r="O200" s="1375"/>
      <c r="P200" s="1375"/>
      <c r="Q200" s="548"/>
      <c r="R200" s="549"/>
      <c r="S200" s="705"/>
      <c r="T200" s="703"/>
      <c r="U200" s="704"/>
    </row>
    <row r="201" spans="1:21" ht="13.5" thickBot="1">
      <c r="A201" s="1361"/>
      <c r="B201" s="1073" t="s">
        <v>1994</v>
      </c>
      <c r="C201" s="1196">
        <v>12</v>
      </c>
      <c r="D201" s="1196">
        <v>10</v>
      </c>
      <c r="E201" s="762">
        <f t="shared" si="84"/>
        <v>0.83333333333333337</v>
      </c>
      <c r="F201" s="552"/>
      <c r="G201" s="552"/>
      <c r="H201" s="1196">
        <v>12</v>
      </c>
      <c r="I201" s="1196">
        <f t="shared" si="83"/>
        <v>10</v>
      </c>
      <c r="J201" s="738">
        <f t="shared" si="85"/>
        <v>0.83333333333333337</v>
      </c>
      <c r="K201" s="1452"/>
      <c r="L201" s="1453"/>
      <c r="M201" s="1453"/>
      <c r="N201" s="548"/>
      <c r="O201" s="1453"/>
      <c r="P201" s="1453"/>
      <c r="Q201" s="548"/>
      <c r="R201" s="549"/>
      <c r="S201" s="705"/>
      <c r="T201" s="703"/>
      <c r="U201" s="704"/>
    </row>
    <row r="202" spans="1:21" ht="16.5" customHeight="1" thickBot="1">
      <c r="A202" s="1379" t="s">
        <v>1287</v>
      </c>
      <c r="B202" s="1380"/>
      <c r="C202" s="553"/>
      <c r="D202" s="553"/>
      <c r="E202" s="1330">
        <f>SUM(E7+E39+E66+E114+E145+E177)/6</f>
        <v>0.44934297246502553</v>
      </c>
      <c r="F202" s="553"/>
      <c r="G202" s="553"/>
      <c r="H202" s="553"/>
      <c r="I202" s="553"/>
      <c r="J202" s="1331">
        <f>SUM(J7+J39+J66+J114+J145+J177)/6</f>
        <v>0.13298715442717313</v>
      </c>
      <c r="K202" s="1207">
        <f>SUM(K7+K39+K66+K114+K145+K177)</f>
        <v>1</v>
      </c>
      <c r="L202" s="1205">
        <f>SUM(L7+L39+L66+L114+L145+L177)</f>
        <v>68792022047.880005</v>
      </c>
      <c r="M202" s="1205">
        <f>SUM(M7+M39+M66+M114+M145+M177)</f>
        <v>55090734600.489998</v>
      </c>
      <c r="N202" s="1206">
        <f>M202/L202</f>
        <v>0.80083028468252093</v>
      </c>
      <c r="O202" s="1205">
        <f>SUM(O7+O39+O66+O114+O145+O177)</f>
        <v>99900754846.100006</v>
      </c>
      <c r="P202" s="1205">
        <f>SUM(P7+P39+P66+P114+P145+P177)</f>
        <v>55090734600.489998</v>
      </c>
      <c r="Q202" s="1206">
        <f>P202/O202</f>
        <v>0.55145463800908079</v>
      </c>
      <c r="R202" s="554"/>
      <c r="S202" s="1209"/>
      <c r="T202" s="1208"/>
      <c r="U202" s="1208"/>
    </row>
    <row r="203" spans="1:21" ht="19.5" customHeight="1">
      <c r="A203" s="1381" t="s">
        <v>1288</v>
      </c>
      <c r="B203" s="1381"/>
      <c r="C203" s="1381"/>
      <c r="D203" s="1381"/>
      <c r="E203" s="1381"/>
      <c r="F203" s="1381"/>
      <c r="G203" s="1381"/>
      <c r="H203" s="1381"/>
      <c r="I203" s="1381"/>
      <c r="J203" s="1381"/>
      <c r="K203" s="1381"/>
      <c r="L203" s="1381"/>
      <c r="M203" s="1381"/>
      <c r="N203" s="1381"/>
      <c r="O203" s="1381"/>
      <c r="P203" s="1381"/>
      <c r="Q203" s="1381"/>
      <c r="R203" s="1381"/>
    </row>
    <row r="204" spans="1:21">
      <c r="R204" s="555"/>
    </row>
    <row r="205" spans="1:21" ht="23.25" customHeight="1">
      <c r="A205" s="1376"/>
      <c r="B205" s="1376"/>
      <c r="C205" s="1376"/>
      <c r="D205" s="1376"/>
      <c r="E205" s="1376"/>
      <c r="F205" s="1376"/>
      <c r="G205" s="1376"/>
      <c r="H205" s="1376"/>
      <c r="I205" s="1376"/>
      <c r="J205" s="1376"/>
      <c r="K205" s="1376"/>
      <c r="L205" s="1376"/>
      <c r="M205" s="1376"/>
      <c r="N205" s="1376"/>
      <c r="O205" s="1376"/>
      <c r="P205" s="1376"/>
      <c r="Q205" s="1376"/>
    </row>
    <row r="206" spans="1:21" ht="19.5" customHeight="1">
      <c r="A206" s="1376"/>
      <c r="B206" s="1376"/>
      <c r="C206" s="556"/>
      <c r="D206" s="556"/>
      <c r="E206" s="556"/>
      <c r="F206" s="556"/>
      <c r="G206" s="556"/>
      <c r="H206" s="556"/>
      <c r="I206" s="556"/>
      <c r="J206" s="556"/>
      <c r="K206" s="556"/>
      <c r="L206" s="1376"/>
      <c r="M206" s="1376"/>
      <c r="N206" s="1376"/>
      <c r="O206" s="1376"/>
      <c r="P206" s="1376"/>
      <c r="Q206" s="1376"/>
    </row>
    <row r="207" spans="1:21" ht="59.25" customHeight="1">
      <c r="A207" s="1377"/>
      <c r="B207" s="1377"/>
      <c r="C207" s="557"/>
      <c r="D207" s="557"/>
      <c r="E207" s="557"/>
      <c r="F207" s="557"/>
      <c r="G207" s="557"/>
      <c r="H207" s="557"/>
      <c r="I207" s="557"/>
      <c r="J207" s="557"/>
      <c r="K207" s="557"/>
      <c r="L207" s="1378"/>
      <c r="M207" s="1378"/>
      <c r="N207" s="1378"/>
      <c r="O207" s="1378"/>
      <c r="P207" s="1378"/>
      <c r="Q207" s="1378"/>
    </row>
    <row r="208" spans="1:21" ht="42.75" customHeight="1">
      <c r="A208" s="1377"/>
      <c r="B208" s="1377"/>
      <c r="C208" s="557"/>
      <c r="D208" s="557"/>
      <c r="E208" s="557"/>
      <c r="F208" s="557"/>
      <c r="G208" s="557"/>
      <c r="H208" s="557"/>
      <c r="I208" s="557"/>
      <c r="J208" s="557"/>
      <c r="K208" s="557"/>
      <c r="L208" s="1378"/>
      <c r="M208" s="1378"/>
      <c r="N208" s="1378"/>
      <c r="O208" s="1378"/>
      <c r="P208" s="1378"/>
      <c r="Q208" s="1378"/>
    </row>
    <row r="209" spans="1:17" ht="27" customHeight="1">
      <c r="A209" s="1377"/>
      <c r="B209" s="1377"/>
      <c r="C209" s="557"/>
      <c r="D209" s="557"/>
      <c r="E209" s="557"/>
      <c r="F209" s="557"/>
      <c r="G209" s="557"/>
      <c r="H209" s="557"/>
      <c r="I209" s="557"/>
      <c r="J209" s="557"/>
      <c r="K209" s="557"/>
      <c r="L209" s="1378"/>
      <c r="M209" s="1378"/>
      <c r="N209" s="1378"/>
      <c r="O209" s="1378"/>
      <c r="P209" s="1378"/>
      <c r="Q209" s="1378"/>
    </row>
    <row r="210" spans="1:17" ht="40.5" customHeight="1">
      <c r="A210" s="1377"/>
      <c r="B210" s="1377"/>
      <c r="C210" s="557"/>
      <c r="D210" s="557"/>
      <c r="E210" s="557"/>
      <c r="F210" s="557"/>
      <c r="G210" s="557"/>
      <c r="H210" s="557"/>
      <c r="I210" s="557"/>
      <c r="J210" s="557"/>
      <c r="K210" s="557"/>
      <c r="L210" s="1378"/>
      <c r="M210" s="1378"/>
      <c r="N210" s="1378"/>
      <c r="O210" s="1378"/>
      <c r="P210" s="1378"/>
      <c r="Q210" s="1378"/>
    </row>
    <row r="211" spans="1:17" ht="35.25" customHeight="1">
      <c r="A211" s="1377"/>
      <c r="B211" s="1377"/>
      <c r="C211" s="557"/>
      <c r="D211" s="557"/>
      <c r="E211" s="557"/>
      <c r="F211" s="557"/>
      <c r="G211" s="557"/>
      <c r="H211" s="557"/>
      <c r="I211" s="557"/>
      <c r="J211" s="557"/>
      <c r="K211" s="557"/>
      <c r="L211" s="1378"/>
      <c r="M211" s="1378"/>
      <c r="N211" s="1378"/>
      <c r="O211" s="1378"/>
      <c r="P211" s="1378"/>
      <c r="Q211" s="1378"/>
    </row>
    <row r="212" spans="1:17" ht="41.25" customHeight="1">
      <c r="A212" s="1377"/>
      <c r="B212" s="1377"/>
      <c r="C212" s="557"/>
      <c r="D212" s="557"/>
      <c r="E212" s="557"/>
      <c r="F212" s="557"/>
      <c r="G212" s="557"/>
      <c r="H212" s="557"/>
      <c r="I212" s="557"/>
      <c r="J212" s="557"/>
      <c r="K212" s="557"/>
      <c r="L212" s="1378"/>
      <c r="M212" s="1378"/>
      <c r="N212" s="1378"/>
      <c r="O212" s="1378"/>
      <c r="P212" s="1378"/>
      <c r="Q212" s="1378"/>
    </row>
    <row r="213" spans="1:17" ht="39" customHeight="1">
      <c r="A213" s="1377"/>
      <c r="B213" s="1377"/>
      <c r="C213" s="557"/>
      <c r="D213" s="557"/>
      <c r="E213" s="557"/>
      <c r="F213" s="557"/>
      <c r="G213" s="557"/>
      <c r="H213" s="557"/>
      <c r="I213" s="557"/>
      <c r="J213" s="557"/>
      <c r="K213" s="557"/>
      <c r="L213" s="1378"/>
      <c r="M213" s="1378"/>
      <c r="N213" s="1378"/>
      <c r="O213" s="1378"/>
      <c r="P213" s="1378"/>
      <c r="Q213" s="1378"/>
    </row>
    <row r="214" spans="1:17" ht="81" customHeight="1">
      <c r="A214" s="1377"/>
      <c r="B214" s="1377"/>
      <c r="C214" s="557"/>
      <c r="D214" s="557"/>
      <c r="E214" s="557"/>
      <c r="F214" s="557"/>
      <c r="G214" s="557"/>
      <c r="H214" s="557"/>
      <c r="I214" s="557"/>
      <c r="J214" s="557"/>
      <c r="K214" s="557"/>
      <c r="L214" s="1378"/>
      <c r="M214" s="1378"/>
      <c r="N214" s="1378"/>
      <c r="O214" s="1378"/>
      <c r="P214" s="1378"/>
      <c r="Q214" s="1378"/>
    </row>
    <row r="215" spans="1:17" ht="33.75" customHeight="1">
      <c r="A215" s="1377"/>
      <c r="B215" s="1377"/>
      <c r="C215" s="557"/>
      <c r="D215" s="557"/>
      <c r="E215" s="557"/>
      <c r="F215" s="557"/>
      <c r="G215" s="557"/>
      <c r="H215" s="557"/>
      <c r="I215" s="557"/>
      <c r="J215" s="557"/>
      <c r="K215" s="557"/>
      <c r="L215" s="1378"/>
      <c r="M215" s="1378"/>
      <c r="N215" s="1378"/>
      <c r="O215" s="1378"/>
      <c r="P215" s="1378"/>
      <c r="Q215" s="1378"/>
    </row>
    <row r="216" spans="1:17" ht="147.75" customHeight="1">
      <c r="A216" s="1377"/>
      <c r="B216" s="1377"/>
      <c r="C216" s="557"/>
      <c r="D216" s="557"/>
      <c r="E216" s="557"/>
      <c r="F216" s="557"/>
      <c r="G216" s="557"/>
      <c r="H216" s="557"/>
      <c r="I216" s="557"/>
      <c r="J216" s="557"/>
      <c r="K216" s="557"/>
      <c r="L216" s="1378"/>
      <c r="M216" s="1378"/>
      <c r="N216" s="1378"/>
      <c r="O216" s="1378"/>
      <c r="P216" s="1378"/>
      <c r="Q216" s="1378"/>
    </row>
    <row r="217" spans="1:17" ht="36" customHeight="1">
      <c r="A217" s="1377"/>
      <c r="B217" s="1377"/>
      <c r="C217" s="557"/>
      <c r="D217" s="557"/>
      <c r="E217" s="557"/>
      <c r="F217" s="557"/>
      <c r="G217" s="557"/>
      <c r="H217" s="557"/>
      <c r="I217" s="557"/>
      <c r="J217" s="557"/>
      <c r="K217" s="557"/>
      <c r="L217" s="1378"/>
      <c r="M217" s="1378"/>
      <c r="N217" s="1378"/>
      <c r="O217" s="1378"/>
      <c r="P217" s="1378"/>
      <c r="Q217" s="1378"/>
    </row>
    <row r="218" spans="1:17" ht="82.5" customHeight="1">
      <c r="A218" s="1377"/>
      <c r="B218" s="1377"/>
      <c r="C218" s="557"/>
      <c r="D218" s="557"/>
      <c r="E218" s="557"/>
      <c r="F218" s="557"/>
      <c r="G218" s="557"/>
      <c r="H218" s="557"/>
      <c r="I218" s="557"/>
      <c r="J218" s="557"/>
      <c r="K218" s="557"/>
      <c r="L218" s="1378"/>
      <c r="M218" s="1378"/>
      <c r="N218" s="1378"/>
      <c r="O218" s="1378"/>
      <c r="P218" s="1378"/>
      <c r="Q218" s="1378"/>
    </row>
    <row r="219" spans="1:17" ht="22.5" customHeight="1">
      <c r="A219" s="1377"/>
      <c r="B219" s="1394"/>
      <c r="C219" s="1394"/>
      <c r="D219" s="1394"/>
      <c r="E219" s="1394"/>
      <c r="F219" s="1394"/>
      <c r="G219" s="1394"/>
      <c r="H219" s="1394"/>
      <c r="I219" s="1394"/>
      <c r="J219" s="1394"/>
      <c r="K219" s="1394"/>
      <c r="L219" s="1394"/>
      <c r="M219" s="1394"/>
      <c r="N219" s="1394"/>
      <c r="O219" s="1394"/>
      <c r="P219" s="1394"/>
      <c r="Q219" s="1394"/>
    </row>
  </sheetData>
  <mergeCells count="149">
    <mergeCell ref="P179:P181"/>
    <mergeCell ref="O182:O185"/>
    <mergeCell ref="P182:P185"/>
    <mergeCell ref="O186:O190"/>
    <mergeCell ref="P186:P190"/>
    <mergeCell ref="A99:A101"/>
    <mergeCell ref="A103:A104"/>
    <mergeCell ref="K99:K101"/>
    <mergeCell ref="K103:K104"/>
    <mergeCell ref="B107:B109"/>
    <mergeCell ref="C107:C109"/>
    <mergeCell ref="O191:O192"/>
    <mergeCell ref="P191:P192"/>
    <mergeCell ref="K195:K196"/>
    <mergeCell ref="K197:K201"/>
    <mergeCell ref="L195:L196"/>
    <mergeCell ref="L197:L201"/>
    <mergeCell ref="M195:M196"/>
    <mergeCell ref="M197:M201"/>
    <mergeCell ref="O195:O196"/>
    <mergeCell ref="P195:P196"/>
    <mergeCell ref="O197:O201"/>
    <mergeCell ref="P197:P201"/>
    <mergeCell ref="L41:L43"/>
    <mergeCell ref="M41:M43"/>
    <mergeCell ref="L46:L47"/>
    <mergeCell ref="M46:M47"/>
    <mergeCell ref="A66:B66"/>
    <mergeCell ref="A91:B91"/>
    <mergeCell ref="A178:D178"/>
    <mergeCell ref="O41:O43"/>
    <mergeCell ref="A58:A62"/>
    <mergeCell ref="L58:L62"/>
    <mergeCell ref="M58:M62"/>
    <mergeCell ref="L54:L55"/>
    <mergeCell ref="M54:M55"/>
    <mergeCell ref="O54:O55"/>
    <mergeCell ref="K58:K62"/>
    <mergeCell ref="K54:K55"/>
    <mergeCell ref="A56:B56"/>
    <mergeCell ref="A1:U1"/>
    <mergeCell ref="S5:S6"/>
    <mergeCell ref="T5:T6"/>
    <mergeCell ref="U5:U6"/>
    <mergeCell ref="R5:R6"/>
    <mergeCell ref="A5:A6"/>
    <mergeCell ref="B5:K5"/>
    <mergeCell ref="L5:Q5"/>
    <mergeCell ref="L49:L50"/>
    <mergeCell ref="M49:M50"/>
    <mergeCell ref="A2:U2"/>
    <mergeCell ref="A3:U3"/>
    <mergeCell ref="P41:P43"/>
    <mergeCell ref="U41:U44"/>
    <mergeCell ref="O46:O47"/>
    <mergeCell ref="O49:O50"/>
    <mergeCell ref="A7:C7"/>
    <mergeCell ref="A8:C8"/>
    <mergeCell ref="A18:C18"/>
    <mergeCell ref="A40:D40"/>
    <mergeCell ref="A49:A50"/>
    <mergeCell ref="K41:K43"/>
    <mergeCell ref="K46:K47"/>
    <mergeCell ref="K49:K50"/>
    <mergeCell ref="A217:B217"/>
    <mergeCell ref="L217:Q217"/>
    <mergeCell ref="A218:B218"/>
    <mergeCell ref="L218:Q218"/>
    <mergeCell ref="L214:Q214"/>
    <mergeCell ref="A215:B215"/>
    <mergeCell ref="L215:Q215"/>
    <mergeCell ref="A219:Q219"/>
    <mergeCell ref="A208:B208"/>
    <mergeCell ref="L208:Q208"/>
    <mergeCell ref="A209:B209"/>
    <mergeCell ref="L209:Q209"/>
    <mergeCell ref="A210:B210"/>
    <mergeCell ref="L210:Q210"/>
    <mergeCell ref="A216:B216"/>
    <mergeCell ref="L216:Q216"/>
    <mergeCell ref="A211:B211"/>
    <mergeCell ref="L211:Q211"/>
    <mergeCell ref="A212:B212"/>
    <mergeCell ref="L212:Q212"/>
    <mergeCell ref="A213:B213"/>
    <mergeCell ref="L213:Q213"/>
    <mergeCell ref="A214:B214"/>
    <mergeCell ref="L206:Q206"/>
    <mergeCell ref="A207:B207"/>
    <mergeCell ref="L207:Q207"/>
    <mergeCell ref="A205:Q205"/>
    <mergeCell ref="A206:B206"/>
    <mergeCell ref="A202:B202"/>
    <mergeCell ref="A203:R203"/>
    <mergeCell ref="A110:A111"/>
    <mergeCell ref="A112:A113"/>
    <mergeCell ref="A147:A148"/>
    <mergeCell ref="K110:K111"/>
    <mergeCell ref="K112:K113"/>
    <mergeCell ref="P112:P113"/>
    <mergeCell ref="L112:L113"/>
    <mergeCell ref="M112:M113"/>
    <mergeCell ref="O112:O113"/>
    <mergeCell ref="A182:A185"/>
    <mergeCell ref="A186:A190"/>
    <mergeCell ref="A191:A192"/>
    <mergeCell ref="A179:A181"/>
    <mergeCell ref="K179:K181"/>
    <mergeCell ref="K182:K185"/>
    <mergeCell ref="K186:K190"/>
    <mergeCell ref="F112:F113"/>
    <mergeCell ref="P58:P62"/>
    <mergeCell ref="P110:P111"/>
    <mergeCell ref="O99:O101"/>
    <mergeCell ref="O103:O104"/>
    <mergeCell ref="P99:P101"/>
    <mergeCell ref="P103:P104"/>
    <mergeCell ref="L110:L111"/>
    <mergeCell ref="M110:M111"/>
    <mergeCell ref="O110:O111"/>
    <mergeCell ref="O58:O62"/>
    <mergeCell ref="L99:L101"/>
    <mergeCell ref="L103:L104"/>
    <mergeCell ref="M99:M101"/>
    <mergeCell ref="M103:M104"/>
    <mergeCell ref="T147:T148"/>
    <mergeCell ref="A195:A196"/>
    <mergeCell ref="A197:A201"/>
    <mergeCell ref="L147:L148"/>
    <mergeCell ref="K147:K148"/>
    <mergeCell ref="M147:M148"/>
    <mergeCell ref="O147:O148"/>
    <mergeCell ref="P147:P148"/>
    <mergeCell ref="D107:D109"/>
    <mergeCell ref="E107:E109"/>
    <mergeCell ref="H107:H109"/>
    <mergeCell ref="I107:I109"/>
    <mergeCell ref="J107:J109"/>
    <mergeCell ref="G107:G109"/>
    <mergeCell ref="K191:K192"/>
    <mergeCell ref="L179:L181"/>
    <mergeCell ref="L182:L185"/>
    <mergeCell ref="L186:L190"/>
    <mergeCell ref="L191:L192"/>
    <mergeCell ref="M179:M181"/>
    <mergeCell ref="M182:M185"/>
    <mergeCell ref="M186:M190"/>
    <mergeCell ref="M191:M192"/>
    <mergeCell ref="O179:O181"/>
  </mergeCells>
  <printOptions horizontalCentered="1" verticalCentered="1"/>
  <pageMargins left="0" right="0" top="0.98425196850393704" bottom="0.98425196850393704" header="0" footer="0"/>
  <pageSetup scale="4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Hoja1!$B$1:$B$28</xm:f>
          </x14:formula1>
          <xm:sqref>T7:T147 T149:T201</xm:sqref>
        </x14:dataValidation>
        <x14:dataValidation type="list" allowBlank="1" showInputMessage="1" showErrorMessage="1">
          <x14:formula1>
            <xm:f>Hoja1!$A$1:$A$10</xm:f>
          </x14:formula1>
          <xm:sqref>S7:S201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4"/>
  <sheetViews>
    <sheetView showGridLines="0" zoomScale="98" zoomScaleNormal="98" workbookViewId="0">
      <selection activeCell="H6" sqref="H6"/>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 min="11" max="11" width="11.5703125" style="405"/>
    <col min="12" max="12" width="23" customWidth="1"/>
    <col min="13" max="13" width="11" customWidth="1"/>
    <col min="14" max="16" width="8.8554687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419</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c r="L6" s="6"/>
    </row>
    <row r="7" spans="1:21" ht="15.75" thickBot="1">
      <c r="B7" s="72"/>
      <c r="C7" s="74"/>
      <c r="D7" s="6"/>
      <c r="E7" s="17"/>
      <c r="F7" s="6" t="s">
        <v>129</v>
      </c>
      <c r="G7" s="6"/>
      <c r="H7" s="6"/>
      <c r="I7" s="6"/>
      <c r="J7" s="6"/>
      <c r="K7" s="6" t="s">
        <v>1226</v>
      </c>
    </row>
    <row r="8" spans="1:21" ht="15.75" thickBot="1">
      <c r="B8" s="175" t="s">
        <v>1201</v>
      </c>
      <c r="C8" s="216">
        <v>2020</v>
      </c>
      <c r="D8" s="220" t="e">
        <f>IF(E10="NO APLICA","NO APLICA",IF(E11="NO SE REPORTA","SIN INFORMACION",+M34))</f>
        <v>#DIV/0!</v>
      </c>
      <c r="E8" s="217"/>
      <c r="F8" s="6" t="s">
        <v>130</v>
      </c>
      <c r="G8" s="6"/>
      <c r="H8" s="6"/>
      <c r="I8" s="6"/>
      <c r="J8" s="6"/>
      <c r="K8" s="6"/>
      <c r="L8" s="6"/>
    </row>
    <row r="9" spans="1:21">
      <c r="B9" s="486" t="s">
        <v>1202</v>
      </c>
      <c r="C9" s="85"/>
      <c r="D9" s="6"/>
      <c r="E9" s="6"/>
      <c r="F9" s="6"/>
      <c r="G9" s="6"/>
      <c r="H9" s="6"/>
      <c r="I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5"/>
      <c r="D14" s="6"/>
      <c r="E14" s="6"/>
      <c r="F14" s="6"/>
      <c r="G14" s="6"/>
      <c r="H14" s="6"/>
      <c r="I14" s="6"/>
    </row>
    <row r="15" spans="1:21" ht="15.6" customHeight="1" thickBot="1">
      <c r="B15" s="1602" t="s">
        <v>2</v>
      </c>
      <c r="C15" s="86"/>
      <c r="D15" s="1619" t="s">
        <v>336</v>
      </c>
      <c r="E15" s="1620"/>
      <c r="F15" s="1620"/>
      <c r="G15" s="1620"/>
      <c r="H15" s="1620"/>
      <c r="I15" s="1621"/>
      <c r="K15" s="404" t="s">
        <v>412</v>
      </c>
      <c r="L15" s="404" t="s">
        <v>1239</v>
      </c>
      <c r="M15" s="404" t="s">
        <v>1078</v>
      </c>
      <c r="N15" s="404" t="s">
        <v>105</v>
      </c>
      <c r="O15" s="219"/>
    </row>
    <row r="16" spans="1:21" ht="21.6" customHeight="1" thickBot="1">
      <c r="B16" s="1603"/>
      <c r="C16" s="95" t="s">
        <v>19</v>
      </c>
      <c r="D16" s="43" t="s">
        <v>150</v>
      </c>
      <c r="E16" s="38" t="s">
        <v>151</v>
      </c>
      <c r="F16" s="6"/>
      <c r="G16" s="6"/>
      <c r="I16" s="21"/>
      <c r="K16" s="404" t="s">
        <v>1231</v>
      </c>
      <c r="L16" s="425" t="s">
        <v>1240</v>
      </c>
      <c r="M16" s="407">
        <v>0.05</v>
      </c>
      <c r="N16" s="407">
        <v>0.05</v>
      </c>
      <c r="O16" s="219"/>
    </row>
    <row r="17" spans="2:18" ht="34.700000000000003" customHeight="1" thickBot="1">
      <c r="B17" s="1603"/>
      <c r="C17" s="3" t="s">
        <v>152</v>
      </c>
      <c r="D17" s="40" t="s">
        <v>1876</v>
      </c>
      <c r="E17" s="213"/>
      <c r="F17" s="6"/>
      <c r="G17" s="6"/>
      <c r="I17" s="21"/>
      <c r="K17" s="404" t="s">
        <v>1228</v>
      </c>
      <c r="L17" s="425" t="s">
        <v>1242</v>
      </c>
      <c r="M17" s="407">
        <v>0.15</v>
      </c>
      <c r="N17" s="407">
        <f>+M17+N16</f>
        <v>0.2</v>
      </c>
      <c r="O17" s="219"/>
    </row>
    <row r="18" spans="2:18" ht="34.700000000000003" customHeight="1" thickBot="1">
      <c r="B18" s="1603"/>
      <c r="C18" s="3" t="s">
        <v>154</v>
      </c>
      <c r="D18" s="40" t="s">
        <v>431</v>
      </c>
      <c r="E18" s="213"/>
      <c r="F18" s="6"/>
      <c r="G18" s="6"/>
      <c r="I18" s="21"/>
      <c r="K18" s="404" t="s">
        <v>1229</v>
      </c>
      <c r="L18" s="425" t="s">
        <v>1243</v>
      </c>
      <c r="M18" s="407">
        <v>0.15</v>
      </c>
      <c r="N18" s="407">
        <f>+M18+N17</f>
        <v>0.35</v>
      </c>
      <c r="O18" s="219"/>
    </row>
    <row r="19" spans="2:18" ht="34.700000000000003" customHeight="1" thickBot="1">
      <c r="B19" s="1603"/>
      <c r="C19" s="3" t="s">
        <v>156</v>
      </c>
      <c r="D19" s="40" t="s">
        <v>432</v>
      </c>
      <c r="E19" s="213"/>
      <c r="F19" s="6"/>
      <c r="G19" s="6"/>
      <c r="I19" s="21"/>
      <c r="K19" s="404" t="s">
        <v>1230</v>
      </c>
      <c r="L19" s="425" t="s">
        <v>1244</v>
      </c>
      <c r="M19" s="407">
        <v>0.2</v>
      </c>
      <c r="N19" s="407">
        <f>+M19+N18</f>
        <v>0.55000000000000004</v>
      </c>
      <c r="O19" s="219"/>
    </row>
    <row r="20" spans="2:18" ht="34.700000000000003" customHeight="1" thickBot="1">
      <c r="B20" s="1603"/>
      <c r="C20" s="3" t="s">
        <v>258</v>
      </c>
      <c r="D20" s="40" t="s">
        <v>433</v>
      </c>
      <c r="E20" s="139">
        <f>+E18+E19</f>
        <v>0</v>
      </c>
      <c r="F20" s="6"/>
      <c r="G20" s="6"/>
      <c r="I20" s="21"/>
      <c r="K20" s="404" t="s">
        <v>1227</v>
      </c>
      <c r="L20" s="425" t="s">
        <v>1245</v>
      </c>
      <c r="M20" s="407">
        <v>0.2</v>
      </c>
      <c r="N20" s="407">
        <f>+M20+N19</f>
        <v>0.75</v>
      </c>
      <c r="O20" s="219"/>
    </row>
    <row r="21" spans="2:18" ht="34.700000000000003" customHeight="1" thickBot="1">
      <c r="B21" s="1603"/>
      <c r="C21" s="3" t="s">
        <v>260</v>
      </c>
      <c r="D21" s="40" t="s">
        <v>1877</v>
      </c>
      <c r="E21" s="213"/>
      <c r="F21" s="6"/>
      <c r="G21" s="6"/>
      <c r="I21" s="21"/>
      <c r="K21" s="404" t="s">
        <v>1247</v>
      </c>
      <c r="L21" s="425" t="s">
        <v>1246</v>
      </c>
      <c r="M21" s="407">
        <v>0.25</v>
      </c>
      <c r="N21" s="407">
        <f>+M21+N20</f>
        <v>1</v>
      </c>
      <c r="R21" t="s">
        <v>1241</v>
      </c>
    </row>
    <row r="22" spans="2:18" ht="15" customHeight="1">
      <c r="B22" s="1603"/>
      <c r="C22" s="89"/>
      <c r="D22" s="1622"/>
      <c r="E22" s="1623"/>
      <c r="F22" s="1623"/>
      <c r="G22" s="1623"/>
      <c r="H22" s="1623"/>
      <c r="I22" s="1624"/>
      <c r="K22" s="404" t="s">
        <v>151</v>
      </c>
      <c r="L22" s="404"/>
      <c r="M22" s="407">
        <f>SUM(M16:M21)</f>
        <v>1</v>
      </c>
    </row>
    <row r="23" spans="2:18" ht="15.75" thickBot="1">
      <c r="B23" s="1603"/>
      <c r="C23" s="89"/>
      <c r="D23" s="1650" t="s">
        <v>434</v>
      </c>
      <c r="E23" s="1651"/>
      <c r="F23" s="1651"/>
      <c r="G23" s="1651"/>
      <c r="H23" s="1651"/>
      <c r="I23" s="1652"/>
      <c r="J23" s="6"/>
      <c r="K23" s="6"/>
      <c r="L23" s="6"/>
    </row>
    <row r="24" spans="2:18" ht="15" customHeight="1" thickBot="1">
      <c r="B24" s="1603"/>
      <c r="C24" s="91"/>
      <c r="D24" s="38" t="s">
        <v>150</v>
      </c>
      <c r="E24" s="38" t="s">
        <v>20</v>
      </c>
      <c r="F24" s="38" t="s">
        <v>21</v>
      </c>
      <c r="G24" s="38" t="s">
        <v>22</v>
      </c>
      <c r="H24" s="38" t="s">
        <v>23</v>
      </c>
      <c r="I24" s="38" t="s">
        <v>151</v>
      </c>
      <c r="J24" s="6"/>
      <c r="K24" s="1653" t="s">
        <v>412</v>
      </c>
      <c r="L24" s="1653" t="s">
        <v>1232</v>
      </c>
      <c r="M24" s="1653" t="s">
        <v>20</v>
      </c>
      <c r="N24" s="1653" t="s">
        <v>21</v>
      </c>
      <c r="O24" s="1653" t="s">
        <v>22</v>
      </c>
      <c r="P24" s="1653" t="s">
        <v>23</v>
      </c>
    </row>
    <row r="25" spans="2:18" ht="15" customHeight="1" thickBot="1">
      <c r="B25" s="1603"/>
      <c r="C25" s="91"/>
      <c r="D25" s="39" t="s">
        <v>435</v>
      </c>
      <c r="E25" s="213"/>
      <c r="F25" s="213"/>
      <c r="G25" s="213"/>
      <c r="H25" s="213"/>
      <c r="I25" s="401">
        <f>Formulas!$I$15</f>
        <v>0</v>
      </c>
      <c r="J25" s="6"/>
      <c r="K25" s="1653"/>
      <c r="L25" s="1653"/>
      <c r="M25" s="1653"/>
      <c r="N25" s="1653"/>
      <c r="O25" s="1653"/>
      <c r="P25" s="1653"/>
    </row>
    <row r="26" spans="2:18" ht="15" customHeight="1" thickBot="1">
      <c r="B26" s="1603"/>
      <c r="C26" s="91"/>
      <c r="D26" s="39" t="s">
        <v>370</v>
      </c>
      <c r="E26" s="213"/>
      <c r="F26" s="213"/>
      <c r="G26" s="213"/>
      <c r="H26" s="213"/>
      <c r="I26" s="399"/>
      <c r="J26" s="6"/>
      <c r="K26" s="404" t="str">
        <f>+D26</f>
        <v>Sin iniciar</v>
      </c>
      <c r="L26" s="403"/>
      <c r="M26" s="400">
        <f>+$L26*E26</f>
        <v>0</v>
      </c>
      <c r="N26" s="400"/>
      <c r="O26" s="400"/>
      <c r="P26" s="400"/>
    </row>
    <row r="27" spans="2:18" ht="15" customHeight="1" thickBot="1">
      <c r="B27" s="1603"/>
      <c r="C27" s="91"/>
      <c r="D27" s="39" t="s">
        <v>436</v>
      </c>
      <c r="E27" s="213"/>
      <c r="F27" s="213"/>
      <c r="G27" s="213"/>
      <c r="H27" s="213"/>
      <c r="I27" s="399"/>
      <c r="J27" s="6"/>
      <c r="K27" s="404" t="str">
        <f>+D27</f>
        <v>En formulación</v>
      </c>
      <c r="L27" s="403"/>
      <c r="M27" s="400">
        <f>+$L27*E27</f>
        <v>0</v>
      </c>
      <c r="N27" s="400"/>
      <c r="O27" s="400"/>
      <c r="P27" s="400"/>
    </row>
    <row r="28" spans="2:18" ht="15" customHeight="1" thickBot="1">
      <c r="B28" s="1603"/>
      <c r="C28" s="91"/>
      <c r="D28" s="39" t="s">
        <v>437</v>
      </c>
      <c r="E28" s="213"/>
      <c r="F28" s="213"/>
      <c r="G28" s="213"/>
      <c r="H28" s="213"/>
      <c r="I28" s="399"/>
      <c r="J28" s="6"/>
      <c r="K28" s="404" t="str">
        <f>+D28</f>
        <v>En actualización</v>
      </c>
      <c r="L28" s="403"/>
      <c r="M28" s="400">
        <f>+$L28*E28</f>
        <v>0</v>
      </c>
      <c r="N28" s="400"/>
      <c r="O28" s="400"/>
      <c r="P28" s="400"/>
    </row>
    <row r="29" spans="2:18" ht="15.75" thickBot="1">
      <c r="B29" s="1603"/>
      <c r="C29" s="91"/>
      <c r="D29" s="39" t="s">
        <v>438</v>
      </c>
      <c r="E29" s="213"/>
      <c r="F29" s="213"/>
      <c r="G29" s="213"/>
      <c r="H29" s="213"/>
      <c r="I29" s="399"/>
      <c r="J29" s="6"/>
      <c r="K29" s="404" t="str">
        <f>+D29</f>
        <v>Plan forestal adoptado</v>
      </c>
      <c r="L29" s="403"/>
      <c r="M29" s="400">
        <f>+$L29*E29</f>
        <v>0</v>
      </c>
      <c r="N29" s="400"/>
      <c r="O29" s="400"/>
      <c r="P29" s="400"/>
    </row>
    <row r="30" spans="2:18" ht="15" customHeight="1" thickBot="1">
      <c r="B30" s="1603"/>
      <c r="C30" s="91"/>
      <c r="D30" s="39" t="s">
        <v>151</v>
      </c>
      <c r="E30" s="143">
        <f>Formulas!D15</f>
        <v>0</v>
      </c>
      <c r="F30" s="143">
        <f>Formulas!E15</f>
        <v>0</v>
      </c>
      <c r="G30" s="143">
        <f>Formulas!F15</f>
        <v>0</v>
      </c>
      <c r="H30" s="143">
        <f>Formulas!G15</f>
        <v>0</v>
      </c>
      <c r="I30" s="399"/>
      <c r="J30" s="6"/>
      <c r="K30" s="404"/>
      <c r="L30" s="404" t="s">
        <v>1223</v>
      </c>
      <c r="M30" s="400">
        <f>SUM(M26:M29)</f>
        <v>0</v>
      </c>
      <c r="N30" s="400"/>
      <c r="O30" s="400"/>
      <c r="P30" s="400"/>
    </row>
    <row r="31" spans="2:18" ht="14.45" customHeight="1">
      <c r="B31" s="1603"/>
      <c r="C31" s="89"/>
      <c r="D31" s="1619" t="s">
        <v>439</v>
      </c>
      <c r="E31" s="1620"/>
      <c r="F31" s="1620"/>
      <c r="G31" s="1620"/>
      <c r="H31" s="1620"/>
      <c r="I31" s="1621"/>
      <c r="J31" s="6"/>
      <c r="K31" s="404"/>
      <c r="L31" s="404" t="s">
        <v>1224</v>
      </c>
      <c r="M31" s="402" t="e">
        <f>+M30/$I$25</f>
        <v>#DIV/0!</v>
      </c>
      <c r="N31" s="402"/>
      <c r="O31" s="402"/>
      <c r="P31" s="402"/>
    </row>
    <row r="32" spans="2:18" ht="24" customHeight="1">
      <c r="B32" s="1603"/>
      <c r="C32" s="89"/>
      <c r="D32" s="1622" t="s">
        <v>440</v>
      </c>
      <c r="E32" s="1623"/>
      <c r="F32" s="1623"/>
      <c r="G32" s="1623"/>
      <c r="H32" s="1623"/>
      <c r="I32" s="1624"/>
      <c r="J32" s="6"/>
      <c r="K32" s="404"/>
      <c r="L32" s="404" t="s">
        <v>1233</v>
      </c>
      <c r="M32" s="402" t="e">
        <f>+M45</f>
        <v>#DIV/0!</v>
      </c>
      <c r="N32" s="402"/>
      <c r="O32" s="402"/>
      <c r="P32" s="402"/>
    </row>
    <row r="33" spans="2:16" ht="15" customHeight="1" thickBot="1">
      <c r="B33" s="1603"/>
      <c r="C33" s="89"/>
      <c r="D33" s="1608" t="s">
        <v>441</v>
      </c>
      <c r="E33" s="1609"/>
      <c r="F33" s="1609"/>
      <c r="G33" s="1609"/>
      <c r="H33" s="1609"/>
      <c r="I33" s="1610"/>
      <c r="J33" s="6"/>
      <c r="K33" s="404"/>
      <c r="L33" s="404" t="s">
        <v>1237</v>
      </c>
      <c r="M33" s="400">
        <f>+M46</f>
        <v>0</v>
      </c>
      <c r="N33" s="400"/>
      <c r="O33" s="400"/>
      <c r="P33" s="400"/>
    </row>
    <row r="34" spans="2:16" ht="48.75" thickBot="1">
      <c r="B34" s="1603"/>
      <c r="C34" s="91"/>
      <c r="D34" s="43" t="s">
        <v>442</v>
      </c>
      <c r="E34" s="43" t="s">
        <v>443</v>
      </c>
      <c r="F34" s="43" t="s">
        <v>444</v>
      </c>
      <c r="G34" s="43" t="s">
        <v>445</v>
      </c>
      <c r="H34" s="43" t="s">
        <v>446</v>
      </c>
      <c r="I34" s="21"/>
      <c r="J34" s="6"/>
      <c r="K34" s="404"/>
      <c r="L34" s="404" t="s">
        <v>419</v>
      </c>
      <c r="M34" s="402" t="e">
        <f>+M30/M33</f>
        <v>#DIV/0!</v>
      </c>
      <c r="N34" s="402"/>
      <c r="O34" s="402"/>
      <c r="P34" s="402"/>
    </row>
    <row r="35" spans="2:16" ht="15" customHeight="1" thickBot="1">
      <c r="B35" s="1603"/>
      <c r="C35" s="91"/>
      <c r="D35" s="30"/>
      <c r="E35" s="30"/>
      <c r="F35" s="213"/>
      <c r="G35" s="30"/>
      <c r="H35" s="30"/>
      <c r="I35" s="21"/>
      <c r="J35" s="6"/>
      <c r="K35" s="6"/>
      <c r="L35" s="6"/>
      <c r="M35" s="6"/>
      <c r="N35" s="6"/>
      <c r="O35" s="6"/>
      <c r="P35" s="6"/>
    </row>
    <row r="36" spans="2:16" ht="15" customHeight="1" thickBot="1">
      <c r="B36" s="1603"/>
      <c r="C36" s="91"/>
      <c r="D36" s="30"/>
      <c r="E36" s="30"/>
      <c r="F36" s="213"/>
      <c r="G36" s="30"/>
      <c r="H36" s="30"/>
      <c r="I36" s="21"/>
      <c r="J36" s="6"/>
      <c r="K36" s="6"/>
      <c r="L36" s="6"/>
    </row>
    <row r="37" spans="2:16" ht="15" customHeight="1" thickBot="1">
      <c r="B37" s="1603"/>
      <c r="C37" s="91"/>
      <c r="D37" s="30"/>
      <c r="E37" s="30"/>
      <c r="F37" s="213"/>
      <c r="G37" s="30"/>
      <c r="H37" s="30"/>
      <c r="I37" s="21"/>
      <c r="J37" s="6"/>
      <c r="K37" s="6"/>
      <c r="L37" s="406" t="s">
        <v>1234</v>
      </c>
    </row>
    <row r="38" spans="2:16" ht="15" customHeight="1" thickBot="1">
      <c r="B38" s="1603"/>
      <c r="C38" s="91"/>
      <c r="D38" s="30"/>
      <c r="E38" s="30"/>
      <c r="F38" s="213"/>
      <c r="G38" s="30"/>
      <c r="H38" s="30"/>
      <c r="I38" s="21"/>
      <c r="J38" s="6"/>
      <c r="K38" s="6"/>
      <c r="L38" s="6"/>
      <c r="N38" s="406"/>
      <c r="O38" s="406"/>
      <c r="P38" s="406"/>
    </row>
    <row r="39" spans="2:16" ht="15" customHeight="1" thickBot="1">
      <c r="B39" s="1603"/>
      <c r="C39" s="91"/>
      <c r="D39" s="30"/>
      <c r="E39" s="30"/>
      <c r="F39" s="213"/>
      <c r="G39" s="30"/>
      <c r="H39" s="30"/>
      <c r="I39" s="21"/>
      <c r="J39" s="6"/>
      <c r="K39" s="1653" t="s">
        <v>1225</v>
      </c>
      <c r="L39" s="1653" t="s">
        <v>1235</v>
      </c>
      <c r="M39" s="1653" t="s">
        <v>1236</v>
      </c>
      <c r="N39" s="406"/>
      <c r="O39" s="406"/>
      <c r="P39" s="406"/>
    </row>
    <row r="40" spans="2:16" ht="15" customHeight="1" thickBot="1">
      <c r="B40" s="1603"/>
      <c r="C40" s="91"/>
      <c r="D40" s="30"/>
      <c r="E40" s="30"/>
      <c r="F40" s="213"/>
      <c r="G40" s="30"/>
      <c r="H40" s="30"/>
      <c r="I40" s="21"/>
      <c r="J40" s="6"/>
      <c r="K40" s="1653"/>
      <c r="L40" s="1653"/>
      <c r="M40" s="1653"/>
      <c r="N40" s="406"/>
      <c r="O40" s="406"/>
      <c r="P40" s="406"/>
    </row>
    <row r="41" spans="2:16" ht="15.75" thickBot="1">
      <c r="B41" s="1603"/>
      <c r="C41" s="91"/>
      <c r="D41" s="30"/>
      <c r="E41" s="30"/>
      <c r="F41" s="213"/>
      <c r="G41" s="30"/>
      <c r="H41" s="30"/>
      <c r="I41" s="21"/>
      <c r="J41" s="6"/>
      <c r="K41" s="404" t="str">
        <f>+K26</f>
        <v>Sin iniciar</v>
      </c>
      <c r="L41" s="465"/>
      <c r="M41" s="402">
        <v>0</v>
      </c>
      <c r="N41" s="406"/>
      <c r="O41" s="406"/>
      <c r="P41" s="406"/>
    </row>
    <row r="42" spans="2:16" ht="15.75" thickBot="1">
      <c r="B42" s="1603"/>
      <c r="C42" s="91"/>
      <c r="D42" s="30"/>
      <c r="E42" s="30"/>
      <c r="F42" s="213"/>
      <c r="G42" s="30"/>
      <c r="H42" s="30"/>
      <c r="I42" s="21"/>
      <c r="J42" s="6"/>
      <c r="K42" s="404" t="str">
        <f>+K27</f>
        <v>En formulación</v>
      </c>
      <c r="L42" s="465"/>
      <c r="M42" s="408"/>
      <c r="N42" s="406"/>
      <c r="O42" s="406"/>
      <c r="P42" s="406"/>
    </row>
    <row r="43" spans="2:16" ht="24" customHeight="1" thickBot="1">
      <c r="B43" s="1604"/>
      <c r="C43" s="90"/>
      <c r="D43" s="1650" t="s">
        <v>447</v>
      </c>
      <c r="E43" s="1651"/>
      <c r="F43" s="1651"/>
      <c r="G43" s="1651"/>
      <c r="H43" s="1651"/>
      <c r="I43" s="1652"/>
      <c r="J43" s="6"/>
      <c r="K43" s="404" t="str">
        <f>+K28</f>
        <v>En actualización</v>
      </c>
      <c r="L43" s="465"/>
      <c r="M43" s="408"/>
      <c r="N43" s="406"/>
      <c r="O43" s="406"/>
      <c r="P43" s="406"/>
    </row>
    <row r="44" spans="2:16" ht="24" customHeight="1" thickBot="1">
      <c r="B44" s="46" t="s">
        <v>34</v>
      </c>
      <c r="C44" s="90"/>
      <c r="D44" s="1614" t="s">
        <v>448</v>
      </c>
      <c r="E44" s="1615"/>
      <c r="F44" s="1615"/>
      <c r="G44" s="1615"/>
      <c r="H44" s="1615"/>
      <c r="I44" s="1616"/>
      <c r="J44" s="6"/>
      <c r="K44" s="404" t="str">
        <f>+K29</f>
        <v>Plan forestal adoptado</v>
      </c>
      <c r="L44" s="465"/>
      <c r="M44" s="408"/>
      <c r="N44" s="406"/>
      <c r="O44" s="406"/>
      <c r="P44" s="406"/>
    </row>
    <row r="45" spans="2:16" ht="24.75" thickBot="1">
      <c r="B45" s="46" t="s">
        <v>36</v>
      </c>
      <c r="C45" s="90"/>
      <c r="D45" s="1614" t="s">
        <v>346</v>
      </c>
      <c r="E45" s="1615"/>
      <c r="F45" s="1615"/>
      <c r="G45" s="1615"/>
      <c r="H45" s="1615"/>
      <c r="I45" s="1616"/>
      <c r="J45" s="6"/>
      <c r="K45" s="404" t="s">
        <v>151</v>
      </c>
      <c r="L45" s="400">
        <f>SUM(L41:L44)</f>
        <v>0</v>
      </c>
      <c r="M45" s="402" t="e">
        <f>+M46/L45</f>
        <v>#DIV/0!</v>
      </c>
      <c r="N45" s="406"/>
      <c r="O45" s="406"/>
      <c r="P45" s="406"/>
    </row>
    <row r="46" spans="2:16" ht="15" customHeight="1" thickBot="1">
      <c r="B46" s="2"/>
      <c r="C46" s="73"/>
      <c r="D46" s="6"/>
      <c r="E46" s="6"/>
      <c r="F46" s="6"/>
      <c r="G46" s="6"/>
      <c r="H46" s="6"/>
      <c r="I46" s="6"/>
      <c r="J46" s="6"/>
      <c r="K46" s="404"/>
      <c r="L46" s="404" t="s">
        <v>1238</v>
      </c>
      <c r="M46" s="400">
        <f>+L41*M41+L42*M42+L43*M43+L44*M44</f>
        <v>0</v>
      </c>
      <c r="N46" s="406"/>
      <c r="O46" s="406"/>
      <c r="P46" s="406"/>
    </row>
    <row r="47" spans="2:16" ht="24" customHeight="1" thickBot="1">
      <c r="B47" s="1605" t="s">
        <v>38</v>
      </c>
      <c r="C47" s="1606"/>
      <c r="D47" s="1606"/>
      <c r="E47" s="1607"/>
      <c r="F47" s="6"/>
      <c r="G47" s="6"/>
      <c r="H47" s="6"/>
      <c r="I47" s="6"/>
      <c r="J47" s="6"/>
      <c r="K47" s="6"/>
      <c r="L47" s="6"/>
      <c r="M47" s="6"/>
      <c r="N47" s="6"/>
      <c r="O47" s="406"/>
      <c r="P47" s="406"/>
    </row>
    <row r="48" spans="2:16" ht="15" customHeight="1" thickBot="1">
      <c r="B48" s="1602">
        <v>1</v>
      </c>
      <c r="C48" s="91"/>
      <c r="D48" s="47" t="s">
        <v>39</v>
      </c>
      <c r="E48" s="30"/>
      <c r="F48" s="6"/>
      <c r="G48" s="6"/>
      <c r="H48" s="6"/>
      <c r="I48" s="6"/>
      <c r="J48" s="6"/>
      <c r="K48" s="6"/>
      <c r="L48" s="6"/>
      <c r="M48" s="6"/>
      <c r="N48" s="6"/>
      <c r="O48" s="406"/>
      <c r="P48" s="406"/>
    </row>
    <row r="49" spans="2:16" ht="15" customHeight="1" thickBot="1">
      <c r="B49" s="1603"/>
      <c r="C49" s="91"/>
      <c r="D49" s="40" t="s">
        <v>40</v>
      </c>
      <c r="E49" s="30"/>
      <c r="F49" s="6"/>
      <c r="G49" s="6"/>
      <c r="H49" s="6"/>
      <c r="I49" s="6"/>
      <c r="J49" s="6"/>
      <c r="K49" s="6"/>
      <c r="L49" s="6"/>
      <c r="M49" s="6"/>
      <c r="N49" s="6"/>
      <c r="O49" s="406"/>
      <c r="P49" s="406"/>
    </row>
    <row r="50" spans="2:16" ht="15" customHeight="1" thickBot="1">
      <c r="B50" s="1603"/>
      <c r="C50" s="91"/>
      <c r="D50" s="40" t="s">
        <v>41</v>
      </c>
      <c r="E50" s="30"/>
      <c r="F50" s="6"/>
      <c r="G50" s="6"/>
      <c r="H50" s="6"/>
      <c r="I50" s="6"/>
      <c r="J50" s="6"/>
      <c r="K50" s="6"/>
      <c r="L50" s="6"/>
      <c r="M50" s="6"/>
      <c r="N50" s="6"/>
      <c r="O50" s="406"/>
      <c r="P50" s="406"/>
    </row>
    <row r="51" spans="2:16" ht="15" customHeight="1" thickBot="1">
      <c r="B51" s="1603"/>
      <c r="C51" s="91"/>
      <c r="D51" s="40" t="s">
        <v>42</v>
      </c>
      <c r="E51" s="30"/>
      <c r="F51" s="6"/>
      <c r="G51" s="6"/>
      <c r="H51" s="6"/>
      <c r="I51" s="6"/>
      <c r="J51" s="6"/>
      <c r="K51" s="6"/>
      <c r="L51" s="6"/>
      <c r="M51" s="6"/>
      <c r="N51" s="6"/>
    </row>
    <row r="52" spans="2:16" ht="15" customHeight="1" thickBot="1">
      <c r="B52" s="1603"/>
      <c r="C52" s="91"/>
      <c r="D52" s="40" t="s">
        <v>43</v>
      </c>
      <c r="E52" s="30"/>
      <c r="F52" s="6"/>
      <c r="G52" s="6"/>
      <c r="H52" s="6"/>
      <c r="I52" s="6"/>
      <c r="J52" s="6"/>
      <c r="K52" s="6"/>
      <c r="L52" s="6"/>
    </row>
    <row r="53" spans="2:16" ht="15" customHeight="1" thickBot="1">
      <c r="B53" s="1603"/>
      <c r="C53" s="91"/>
      <c r="D53" s="40" t="s">
        <v>44</v>
      </c>
      <c r="E53" s="30"/>
      <c r="F53" s="6"/>
      <c r="G53" s="6"/>
      <c r="H53" s="6"/>
      <c r="I53" s="6"/>
      <c r="J53" s="6"/>
      <c r="K53" s="6"/>
      <c r="L53" s="6"/>
    </row>
    <row r="54" spans="2:16" ht="15" customHeight="1" thickBot="1">
      <c r="B54" s="1604"/>
      <c r="C54" s="3"/>
      <c r="D54" s="40" t="s">
        <v>45</v>
      </c>
      <c r="E54" s="30"/>
      <c r="F54" s="6"/>
      <c r="G54" s="6"/>
      <c r="H54" s="6"/>
      <c r="I54" s="6"/>
      <c r="J54" s="6"/>
      <c r="K54" s="6"/>
      <c r="L54" s="6"/>
    </row>
    <row r="55" spans="2:16" ht="15" customHeight="1" thickBot="1">
      <c r="B55" s="2"/>
      <c r="C55" s="73"/>
      <c r="D55" s="6"/>
      <c r="E55" s="6"/>
      <c r="F55" s="6"/>
      <c r="G55" s="6"/>
      <c r="H55" s="6"/>
      <c r="I55" s="6"/>
      <c r="J55" s="6"/>
      <c r="K55" s="6"/>
      <c r="L55" s="6"/>
    </row>
    <row r="56" spans="2:16" ht="15" customHeight="1" thickBot="1">
      <c r="B56" s="1605" t="s">
        <v>46</v>
      </c>
      <c r="C56" s="1606"/>
      <c r="D56" s="1606"/>
      <c r="E56" s="1607"/>
      <c r="F56" s="6"/>
      <c r="G56" s="6"/>
      <c r="H56" s="6"/>
      <c r="I56" s="6"/>
      <c r="J56" s="6"/>
      <c r="K56" s="6"/>
      <c r="L56" s="6"/>
    </row>
    <row r="57" spans="2:16" ht="15" customHeight="1" thickBot="1">
      <c r="B57" s="1602">
        <v>1</v>
      </c>
      <c r="C57" s="91"/>
      <c r="D57" s="47" t="s">
        <v>39</v>
      </c>
      <c r="E57" s="436" t="s">
        <v>47</v>
      </c>
      <c r="F57" s="6"/>
      <c r="G57" s="6"/>
      <c r="H57" s="6"/>
      <c r="I57" s="6"/>
      <c r="J57" s="6"/>
      <c r="K57" s="6"/>
      <c r="L57" s="6"/>
    </row>
    <row r="58" spans="2:16" ht="15" customHeight="1" thickBot="1">
      <c r="B58" s="1603"/>
      <c r="C58" s="91"/>
      <c r="D58" s="40" t="s">
        <v>40</v>
      </c>
      <c r="E58" s="436" t="s">
        <v>160</v>
      </c>
      <c r="F58" s="6"/>
      <c r="G58" s="6"/>
      <c r="H58" s="6"/>
      <c r="I58" s="6"/>
      <c r="J58" s="6"/>
      <c r="K58" s="6"/>
      <c r="L58" s="6"/>
    </row>
    <row r="59" spans="2:16" ht="15" customHeight="1" thickBot="1">
      <c r="B59" s="1603"/>
      <c r="C59" s="91"/>
      <c r="D59" s="40" t="s">
        <v>41</v>
      </c>
      <c r="E59" s="309"/>
      <c r="F59" s="6"/>
      <c r="G59" s="6"/>
      <c r="H59" s="6"/>
      <c r="I59" s="6"/>
      <c r="J59" s="6"/>
      <c r="K59" s="6"/>
      <c r="L59" s="6"/>
    </row>
    <row r="60" spans="2:16" ht="15" customHeight="1" thickBot="1">
      <c r="B60" s="1603"/>
      <c r="C60" s="91"/>
      <c r="D60" s="40" t="s">
        <v>42</v>
      </c>
      <c r="E60" s="309"/>
      <c r="F60" s="6"/>
      <c r="G60" s="6"/>
      <c r="H60" s="6"/>
      <c r="I60" s="6"/>
      <c r="J60" s="6"/>
      <c r="K60" s="6"/>
      <c r="L60" s="6"/>
    </row>
    <row r="61" spans="2:16" ht="15.75" thickBot="1">
      <c r="B61" s="1603"/>
      <c r="C61" s="91"/>
      <c r="D61" s="40" t="s">
        <v>43</v>
      </c>
      <c r="E61" s="309"/>
      <c r="F61" s="6"/>
      <c r="G61" s="6"/>
      <c r="H61" s="6"/>
      <c r="I61" s="6"/>
      <c r="J61" s="6"/>
      <c r="K61" s="6"/>
      <c r="L61" s="6"/>
    </row>
    <row r="62" spans="2:16" ht="15.75" thickBot="1">
      <c r="B62" s="1603"/>
      <c r="C62" s="91"/>
      <c r="D62" s="40" t="s">
        <v>44</v>
      </c>
      <c r="E62" s="309"/>
      <c r="F62" s="6"/>
      <c r="G62" s="6"/>
      <c r="H62" s="6"/>
      <c r="I62" s="6"/>
      <c r="J62" s="6"/>
      <c r="K62" s="6"/>
      <c r="L62" s="6"/>
    </row>
    <row r="63" spans="2:16" ht="15" customHeight="1" thickBot="1">
      <c r="B63" s="1604"/>
      <c r="C63" s="3"/>
      <c r="D63" s="40" t="s">
        <v>45</v>
      </c>
      <c r="E63" s="309"/>
      <c r="F63" s="6"/>
      <c r="G63" s="6"/>
      <c r="H63" s="6"/>
      <c r="I63" s="6"/>
      <c r="J63" s="6"/>
      <c r="K63" s="6"/>
      <c r="L63" s="6"/>
    </row>
    <row r="64" spans="2:16" ht="15" customHeight="1" thickBot="1">
      <c r="B64" s="134"/>
      <c r="C64" s="128"/>
      <c r="D64" s="134"/>
      <c r="E64" s="6"/>
      <c r="F64" s="6"/>
      <c r="G64" s="6"/>
      <c r="H64" s="6"/>
      <c r="I64" s="6"/>
      <c r="J64" s="6"/>
      <c r="K64" s="6"/>
      <c r="L64" s="6"/>
    </row>
    <row r="65" spans="2:12" ht="15" customHeight="1">
      <c r="B65" s="133" t="s">
        <v>418</v>
      </c>
      <c r="C65" s="93"/>
      <c r="D65" s="6"/>
      <c r="E65" s="6"/>
      <c r="F65" s="6"/>
      <c r="G65" s="6"/>
      <c r="H65" s="6"/>
      <c r="I65" s="6"/>
      <c r="J65" s="6"/>
      <c r="K65" s="6"/>
      <c r="L65" s="6"/>
    </row>
    <row r="66" spans="2:12">
      <c r="B66" s="1585"/>
      <c r="C66" s="1586"/>
      <c r="D66" s="1587"/>
      <c r="E66" s="6"/>
      <c r="F66" s="6"/>
      <c r="G66" s="6"/>
      <c r="H66" s="6"/>
      <c r="I66" s="6"/>
      <c r="J66" s="6"/>
      <c r="K66" s="6"/>
      <c r="L66" s="6"/>
    </row>
    <row r="67" spans="2:12">
      <c r="B67" s="1588"/>
      <c r="C67" s="1589"/>
      <c r="D67" s="1590"/>
      <c r="E67" s="6"/>
      <c r="F67" s="6"/>
      <c r="G67" s="6"/>
      <c r="H67" s="6"/>
      <c r="I67" s="6"/>
      <c r="J67" s="6"/>
      <c r="K67" s="6"/>
      <c r="L67" s="6"/>
    </row>
    <row r="68" spans="2:12" ht="15.75" thickBot="1">
      <c r="B68" s="134"/>
      <c r="C68" s="128"/>
      <c r="D68" s="134"/>
      <c r="E68" s="6"/>
      <c r="F68" s="6"/>
      <c r="G68" s="6"/>
      <c r="H68" s="6"/>
      <c r="I68" s="6"/>
      <c r="J68" s="6"/>
      <c r="K68" s="6"/>
      <c r="L68" s="6"/>
    </row>
    <row r="69" spans="2:12" ht="15.75" thickBot="1">
      <c r="B69" s="1605" t="s">
        <v>49</v>
      </c>
      <c r="C69" s="1606"/>
      <c r="D69" s="1606"/>
      <c r="E69" s="1606"/>
      <c r="F69" s="1607"/>
      <c r="G69" s="6"/>
      <c r="H69" s="6"/>
      <c r="I69" s="6"/>
      <c r="J69" s="6"/>
      <c r="K69" s="6"/>
      <c r="L69" s="6"/>
    </row>
    <row r="70" spans="2:12" ht="24.75" thickBot="1">
      <c r="B70" s="46" t="s">
        <v>50</v>
      </c>
      <c r="C70" s="40" t="s">
        <v>51</v>
      </c>
      <c r="D70" s="40" t="s">
        <v>52</v>
      </c>
      <c r="E70" s="40" t="s">
        <v>53</v>
      </c>
      <c r="F70" s="6"/>
      <c r="G70" s="6"/>
      <c r="H70" s="6"/>
      <c r="I70" s="6"/>
      <c r="J70" s="6"/>
      <c r="K70" s="6"/>
      <c r="L70" s="6"/>
    </row>
    <row r="71" spans="2:12" ht="72.75" thickBot="1">
      <c r="B71" s="48">
        <v>42401</v>
      </c>
      <c r="C71" s="40">
        <v>0.01</v>
      </c>
      <c r="D71" s="49" t="s">
        <v>449</v>
      </c>
      <c r="E71" s="40"/>
      <c r="F71" s="6"/>
      <c r="G71" s="6"/>
      <c r="H71" s="6"/>
      <c r="I71" s="6"/>
      <c r="J71" s="6"/>
      <c r="K71" s="6"/>
    </row>
    <row r="72" spans="2:12">
      <c r="B72" s="2"/>
      <c r="C72" s="73"/>
      <c r="D72" s="6"/>
      <c r="E72" s="6"/>
      <c r="F72" s="6"/>
      <c r="G72" s="6"/>
      <c r="H72" s="6"/>
      <c r="I72" s="6"/>
      <c r="J72" s="6"/>
      <c r="K72" s="6"/>
    </row>
    <row r="73" spans="2:12" ht="15.75" thickBot="1">
      <c r="B73" s="6"/>
      <c r="D73" s="6"/>
      <c r="E73" s="6"/>
      <c r="F73" s="6"/>
      <c r="G73" s="6"/>
      <c r="H73" s="6"/>
      <c r="I73" s="6"/>
      <c r="J73" s="6"/>
      <c r="K73" s="6"/>
      <c r="L73" s="6"/>
    </row>
    <row r="74" spans="2:12" ht="15.75" thickBot="1">
      <c r="B74" s="1605" t="s">
        <v>56</v>
      </c>
      <c r="C74" s="1606"/>
      <c r="D74" s="1607"/>
      <c r="E74" s="6"/>
      <c r="F74" s="6"/>
      <c r="G74" s="6"/>
      <c r="H74" s="6"/>
      <c r="I74" s="6"/>
      <c r="J74" s="6"/>
      <c r="K74" s="6"/>
      <c r="L74" s="6"/>
    </row>
    <row r="75" spans="2:12" ht="60.75" thickBot="1">
      <c r="B75" s="46" t="s">
        <v>57</v>
      </c>
      <c r="C75" s="3"/>
      <c r="D75" s="40" t="s">
        <v>420</v>
      </c>
      <c r="E75" s="6"/>
      <c r="F75" s="6"/>
      <c r="G75" s="6"/>
      <c r="H75" s="6"/>
      <c r="I75" s="6"/>
      <c r="J75" s="6"/>
      <c r="K75" s="6"/>
      <c r="L75" s="6"/>
    </row>
    <row r="76" spans="2:12">
      <c r="B76" s="1602" t="s">
        <v>59</v>
      </c>
      <c r="C76" s="91"/>
      <c r="D76" s="52" t="s">
        <v>60</v>
      </c>
      <c r="E76" s="6"/>
      <c r="F76" s="6"/>
      <c r="G76" s="6"/>
      <c r="H76" s="6"/>
      <c r="I76" s="6"/>
      <c r="J76" s="6"/>
      <c r="K76" s="6"/>
      <c r="L76" s="6"/>
    </row>
    <row r="77" spans="2:12" ht="132">
      <c r="B77" s="1603"/>
      <c r="C77" s="91"/>
      <c r="D77" s="45" t="s">
        <v>421</v>
      </c>
      <c r="E77" s="6"/>
      <c r="F77" s="6"/>
      <c r="G77" s="6"/>
      <c r="H77" s="6"/>
      <c r="I77" s="6"/>
      <c r="J77" s="6"/>
      <c r="K77" s="6"/>
      <c r="L77" s="6"/>
    </row>
    <row r="78" spans="2:12">
      <c r="B78" s="1603"/>
      <c r="C78" s="91"/>
      <c r="D78" s="52" t="s">
        <v>63</v>
      </c>
      <c r="E78" s="6"/>
      <c r="F78" s="6"/>
      <c r="G78" s="6"/>
      <c r="H78" s="6"/>
      <c r="I78" s="6"/>
      <c r="J78" s="6"/>
      <c r="K78" s="6"/>
      <c r="L78" s="6"/>
    </row>
    <row r="79" spans="2:12">
      <c r="B79" s="1603"/>
      <c r="C79" s="91"/>
      <c r="D79" s="60" t="s">
        <v>422</v>
      </c>
      <c r="E79" s="6"/>
      <c r="F79" s="6"/>
      <c r="G79" s="6"/>
      <c r="H79" s="6"/>
      <c r="I79" s="6"/>
      <c r="J79" s="6"/>
      <c r="K79" s="6"/>
      <c r="L79" s="6"/>
    </row>
    <row r="80" spans="2:12">
      <c r="B80" s="1603"/>
      <c r="C80" s="91"/>
      <c r="D80" s="60" t="s">
        <v>423</v>
      </c>
      <c r="E80" s="6"/>
      <c r="F80" s="6"/>
      <c r="G80" s="6"/>
      <c r="H80" s="6"/>
      <c r="I80" s="6"/>
      <c r="J80" s="6"/>
      <c r="K80" s="6"/>
      <c r="L80" s="6"/>
    </row>
    <row r="81" spans="2:12">
      <c r="B81" s="1603"/>
      <c r="C81" s="91"/>
      <c r="D81" s="60" t="s">
        <v>424</v>
      </c>
      <c r="E81" s="6"/>
      <c r="F81" s="6"/>
      <c r="G81" s="6"/>
      <c r="H81" s="6"/>
      <c r="I81" s="6"/>
      <c r="J81" s="6"/>
      <c r="K81" s="6"/>
      <c r="L81" s="6"/>
    </row>
    <row r="82" spans="2:12">
      <c r="B82" s="1603"/>
      <c r="C82" s="91"/>
      <c r="D82" s="60" t="s">
        <v>425</v>
      </c>
      <c r="E82" s="6"/>
      <c r="F82" s="6"/>
      <c r="G82" s="6"/>
      <c r="H82" s="6"/>
      <c r="I82" s="6"/>
      <c r="J82" s="6"/>
      <c r="K82" s="6"/>
      <c r="L82" s="6"/>
    </row>
    <row r="83" spans="2:12">
      <c r="B83" s="1603"/>
      <c r="C83" s="91"/>
      <c r="D83" s="52" t="s">
        <v>288</v>
      </c>
      <c r="E83" s="6"/>
      <c r="F83" s="6"/>
      <c r="G83" s="6"/>
      <c r="H83" s="6"/>
      <c r="I83" s="6"/>
      <c r="J83" s="6"/>
      <c r="K83" s="6"/>
      <c r="L83" s="6"/>
    </row>
    <row r="84" spans="2:12" ht="36.75" thickBot="1">
      <c r="B84" s="1604"/>
      <c r="C84" s="3"/>
      <c r="D84" s="40" t="s">
        <v>353</v>
      </c>
      <c r="E84" s="6"/>
      <c r="F84" s="6"/>
      <c r="G84" s="6"/>
      <c r="H84" s="6"/>
      <c r="I84" s="6"/>
      <c r="J84" s="6"/>
      <c r="K84" s="6"/>
      <c r="L84" s="6"/>
    </row>
    <row r="85" spans="2:12">
      <c r="B85" s="1602" t="s">
        <v>72</v>
      </c>
      <c r="C85" s="96"/>
      <c r="D85" s="1602"/>
      <c r="E85" s="6"/>
      <c r="F85" s="6"/>
      <c r="G85" s="6"/>
      <c r="H85" s="6"/>
      <c r="I85" s="6"/>
      <c r="J85" s="6"/>
      <c r="K85" s="6"/>
      <c r="L85" s="6"/>
    </row>
    <row r="86" spans="2:12" ht="15.75" thickBot="1">
      <c r="B86" s="1604"/>
      <c r="C86" s="97"/>
      <c r="D86" s="1604"/>
      <c r="E86" s="6"/>
      <c r="F86" s="6"/>
      <c r="G86" s="6"/>
      <c r="H86" s="6"/>
      <c r="I86" s="6"/>
      <c r="J86" s="6"/>
      <c r="K86" s="6"/>
      <c r="L86" s="6"/>
    </row>
    <row r="87" spans="2:12" ht="132">
      <c r="B87" s="1602" t="s">
        <v>73</v>
      </c>
      <c r="C87" s="91"/>
      <c r="D87" s="45" t="s">
        <v>426</v>
      </c>
      <c r="E87" s="6"/>
      <c r="F87" s="6"/>
      <c r="G87" s="6"/>
      <c r="H87" s="6"/>
      <c r="I87" s="6"/>
      <c r="J87" s="6"/>
      <c r="K87" s="6"/>
      <c r="L87" s="6"/>
    </row>
    <row r="88" spans="2:12" ht="120.75" thickBot="1">
      <c r="B88" s="1604"/>
      <c r="C88" s="3"/>
      <c r="D88" s="40" t="s">
        <v>427</v>
      </c>
      <c r="E88" s="6"/>
      <c r="F88" s="6"/>
      <c r="G88" s="6"/>
      <c r="H88" s="6"/>
      <c r="I88" s="6"/>
      <c r="J88" s="6"/>
      <c r="K88" s="6"/>
      <c r="L88" s="6"/>
    </row>
    <row r="89" spans="2:12" ht="24">
      <c r="B89" s="1602" t="s">
        <v>90</v>
      </c>
      <c r="C89" s="91"/>
      <c r="D89" s="52" t="s">
        <v>419</v>
      </c>
      <c r="E89" s="6"/>
      <c r="F89" s="6"/>
      <c r="G89" s="6"/>
      <c r="H89" s="6"/>
      <c r="I89" s="6"/>
      <c r="J89" s="6"/>
      <c r="K89" s="6"/>
      <c r="L89" s="6"/>
    </row>
    <row r="90" spans="2:12">
      <c r="B90" s="1603"/>
      <c r="C90" s="91"/>
      <c r="D90" s="16"/>
      <c r="E90" s="6"/>
      <c r="F90" s="6"/>
      <c r="G90" s="6"/>
      <c r="H90" s="6"/>
      <c r="I90" s="6"/>
      <c r="J90" s="6"/>
      <c r="K90" s="6"/>
      <c r="L90" s="6"/>
    </row>
    <row r="91" spans="2:12">
      <c r="B91" s="1603"/>
      <c r="C91" s="91"/>
      <c r="D91" s="45" t="s">
        <v>91</v>
      </c>
      <c r="E91" s="6"/>
      <c r="F91" s="6"/>
      <c r="G91" s="6"/>
      <c r="H91" s="6"/>
      <c r="I91" s="6"/>
      <c r="J91" s="6"/>
      <c r="K91" s="6"/>
      <c r="L91" s="6"/>
    </row>
    <row r="92" spans="2:12" ht="37.5">
      <c r="B92" s="1603"/>
      <c r="C92" s="91"/>
      <c r="D92" s="45" t="s">
        <v>428</v>
      </c>
      <c r="E92" s="6"/>
      <c r="F92" s="6"/>
      <c r="G92" s="6"/>
      <c r="H92" s="6"/>
      <c r="I92" s="6"/>
      <c r="J92" s="6"/>
      <c r="K92" s="6"/>
      <c r="L92" s="6"/>
    </row>
    <row r="93" spans="2:12" ht="37.5">
      <c r="B93" s="1603"/>
      <c r="C93" s="91"/>
      <c r="D93" s="45" t="s">
        <v>429</v>
      </c>
      <c r="E93" s="6"/>
      <c r="F93" s="6"/>
      <c r="G93" s="6"/>
      <c r="H93" s="6"/>
      <c r="I93" s="6"/>
      <c r="J93" s="6"/>
      <c r="K93" s="6"/>
      <c r="L93" s="6"/>
    </row>
    <row r="94" spans="2:12" ht="38.25" thickBot="1">
      <c r="B94" s="1604"/>
      <c r="C94" s="3"/>
      <c r="D94" s="40" t="s">
        <v>430</v>
      </c>
      <c r="E94" s="6"/>
      <c r="F94" s="6"/>
      <c r="G94" s="6"/>
      <c r="H94" s="6"/>
      <c r="I94" s="6"/>
      <c r="J94" s="6"/>
      <c r="K94" s="6"/>
      <c r="L94" s="6"/>
    </row>
    <row r="95" spans="2:12">
      <c r="B95" s="6"/>
      <c r="D95" s="6"/>
      <c r="E95" s="6"/>
      <c r="F95" s="6"/>
      <c r="G95" s="6"/>
      <c r="H95" s="6"/>
      <c r="I95" s="6"/>
      <c r="J95" s="6"/>
      <c r="K95" s="6"/>
      <c r="L95" s="6"/>
    </row>
    <row r="96" spans="2:12">
      <c r="B96" s="6"/>
      <c r="D96" s="6"/>
      <c r="E96" s="6"/>
      <c r="F96" s="6"/>
      <c r="G96" s="6"/>
      <c r="H96" s="6"/>
      <c r="I96" s="6"/>
      <c r="J96" s="6"/>
      <c r="K96" s="6"/>
      <c r="L96" s="6"/>
    </row>
    <row r="97" spans="2:12">
      <c r="B97" s="6"/>
      <c r="D97" s="6"/>
      <c r="E97" s="6"/>
      <c r="F97" s="6"/>
      <c r="G97" s="6"/>
      <c r="H97" s="6"/>
      <c r="I97" s="6"/>
      <c r="J97" s="6"/>
      <c r="K97" s="6"/>
      <c r="L97" s="6"/>
    </row>
    <row r="98" spans="2:12">
      <c r="B98" s="6"/>
      <c r="D98" s="6"/>
      <c r="E98" s="6"/>
      <c r="F98" s="6"/>
      <c r="G98" s="6"/>
      <c r="H98" s="6"/>
      <c r="I98" s="6"/>
      <c r="J98" s="6"/>
      <c r="K98" s="6"/>
      <c r="L98" s="6"/>
    </row>
    <row r="99" spans="2:12">
      <c r="B99" s="6"/>
      <c r="D99" s="6"/>
      <c r="E99" s="6"/>
      <c r="F99" s="6"/>
      <c r="G99" s="6"/>
      <c r="H99" s="6"/>
      <c r="I99" s="6"/>
      <c r="J99" s="6"/>
      <c r="K99" s="6"/>
      <c r="L99" s="6"/>
    </row>
    <row r="100" spans="2:12">
      <c r="B100" s="6"/>
      <c r="D100" s="6"/>
      <c r="E100" s="6"/>
      <c r="F100" s="6"/>
      <c r="G100" s="6"/>
      <c r="H100" s="6"/>
      <c r="I100" s="6"/>
      <c r="J100" s="6"/>
      <c r="K100" s="6"/>
      <c r="L100" s="6"/>
    </row>
    <row r="101" spans="2:12">
      <c r="B101" s="6"/>
      <c r="D101" s="6"/>
      <c r="E101" s="6"/>
      <c r="F101" s="6"/>
      <c r="G101" s="6"/>
      <c r="H101" s="6"/>
      <c r="I101" s="6"/>
      <c r="J101" s="6"/>
      <c r="K101" s="6"/>
      <c r="L101" s="6"/>
    </row>
    <row r="102" spans="2:12">
      <c r="B102" s="6"/>
      <c r="D102" s="6"/>
      <c r="E102" s="6"/>
      <c r="F102" s="6"/>
      <c r="G102" s="6"/>
      <c r="H102" s="6"/>
      <c r="I102" s="6"/>
      <c r="J102" s="6"/>
      <c r="K102" s="6"/>
      <c r="L102" s="6"/>
    </row>
    <row r="103" spans="2:12">
      <c r="B103" s="6"/>
      <c r="D103" s="6"/>
      <c r="E103" s="6"/>
      <c r="F103" s="6"/>
      <c r="G103" s="6"/>
      <c r="H103" s="6"/>
      <c r="I103" s="6"/>
      <c r="J103" s="6"/>
      <c r="K103" s="6"/>
      <c r="L103" s="6"/>
    </row>
    <row r="104" spans="2:12">
      <c r="B104" s="6"/>
      <c r="D104" s="6"/>
      <c r="E104" s="6"/>
      <c r="F104" s="6"/>
      <c r="G104" s="6"/>
      <c r="H104" s="6"/>
      <c r="I104" s="6"/>
      <c r="J104" s="6"/>
      <c r="K104" s="6"/>
      <c r="L104" s="6"/>
    </row>
    <row r="105" spans="2:12">
      <c r="B105" s="6"/>
      <c r="D105" s="6"/>
      <c r="E105" s="6"/>
      <c r="F105" s="6"/>
      <c r="G105" s="6"/>
      <c r="H105" s="6"/>
      <c r="I105" s="6"/>
      <c r="J105" s="6"/>
      <c r="K105" s="6"/>
      <c r="L105" s="6"/>
    </row>
    <row r="106" spans="2:12">
      <c r="B106" s="6"/>
      <c r="D106" s="6"/>
      <c r="E106" s="6"/>
      <c r="F106" s="6"/>
      <c r="G106" s="6"/>
      <c r="H106" s="6"/>
      <c r="I106" s="6"/>
      <c r="J106" s="6"/>
      <c r="K106" s="6"/>
      <c r="L106" s="6"/>
    </row>
    <row r="107" spans="2:12">
      <c r="B107" s="6"/>
      <c r="D107" s="6"/>
      <c r="E107" s="6"/>
      <c r="F107" s="6"/>
      <c r="G107" s="6"/>
      <c r="H107" s="6"/>
      <c r="I107" s="6"/>
      <c r="J107" s="6"/>
      <c r="K107" s="6"/>
      <c r="L107" s="6"/>
    </row>
    <row r="108" spans="2:12">
      <c r="B108" s="6"/>
      <c r="D108" s="6"/>
      <c r="E108" s="6"/>
      <c r="F108" s="6"/>
      <c r="G108" s="6"/>
      <c r="H108" s="6"/>
      <c r="I108" s="6"/>
      <c r="J108" s="6"/>
      <c r="K108" s="6"/>
      <c r="L108" s="6"/>
    </row>
    <row r="109" spans="2:12">
      <c r="B109" s="6"/>
      <c r="D109" s="6"/>
      <c r="E109" s="6"/>
      <c r="F109" s="6"/>
      <c r="G109" s="6"/>
      <c r="H109" s="6"/>
      <c r="I109" s="6"/>
      <c r="J109" s="6"/>
      <c r="K109" s="6"/>
      <c r="L109" s="6"/>
    </row>
    <row r="110" spans="2:12">
      <c r="B110" s="6"/>
      <c r="D110" s="6"/>
      <c r="E110" s="6"/>
      <c r="F110" s="6"/>
      <c r="G110" s="6"/>
      <c r="H110" s="6"/>
      <c r="I110" s="6"/>
      <c r="J110" s="6"/>
      <c r="K110" s="6"/>
      <c r="L110" s="6"/>
    </row>
    <row r="111" spans="2:12">
      <c r="B111" s="6"/>
      <c r="D111" s="6"/>
      <c r="E111" s="6"/>
      <c r="F111" s="6"/>
      <c r="G111" s="6"/>
      <c r="H111" s="6"/>
      <c r="I111" s="6"/>
      <c r="J111" s="6"/>
      <c r="K111" s="6"/>
      <c r="L111" s="6"/>
    </row>
    <row r="112" spans="2:12">
      <c r="B112" s="6"/>
      <c r="D112" s="6"/>
      <c r="E112" s="6"/>
      <c r="F112" s="6"/>
      <c r="G112" s="6"/>
      <c r="H112" s="6"/>
      <c r="I112" s="6"/>
      <c r="J112" s="6"/>
      <c r="K112" s="6"/>
      <c r="L112" s="6"/>
    </row>
    <row r="113" spans="2:12">
      <c r="B113" s="6"/>
      <c r="D113" s="6"/>
      <c r="E113" s="6"/>
      <c r="F113" s="6"/>
      <c r="G113" s="6"/>
      <c r="H113" s="6"/>
      <c r="I113" s="6"/>
      <c r="J113" s="6"/>
      <c r="K113" s="6"/>
      <c r="L113" s="6"/>
    </row>
    <row r="114" spans="2:12">
      <c r="B114" s="6"/>
      <c r="D114" s="6"/>
      <c r="E114" s="6"/>
      <c r="F114" s="6"/>
      <c r="G114" s="6"/>
      <c r="H114" s="6"/>
      <c r="I114" s="6"/>
      <c r="J114" s="6"/>
      <c r="K114" s="6"/>
      <c r="L114" s="6"/>
    </row>
    <row r="115" spans="2:12">
      <c r="B115" s="6"/>
      <c r="D115" s="6"/>
      <c r="E115" s="6"/>
      <c r="F115" s="6"/>
      <c r="G115" s="6"/>
      <c r="H115" s="6"/>
      <c r="I115" s="6"/>
      <c r="J115" s="6"/>
      <c r="K115" s="6"/>
      <c r="L115" s="6"/>
    </row>
    <row r="116" spans="2:12">
      <c r="B116" s="6"/>
      <c r="D116" s="6"/>
      <c r="E116" s="6"/>
      <c r="F116" s="6"/>
      <c r="G116" s="6"/>
      <c r="H116" s="6"/>
      <c r="I116" s="6"/>
      <c r="J116" s="6"/>
      <c r="K116" s="6"/>
      <c r="L116" s="6"/>
    </row>
    <row r="117" spans="2:12">
      <c r="B117" s="6"/>
      <c r="D117" s="6"/>
      <c r="E117" s="6"/>
      <c r="F117" s="6"/>
      <c r="G117" s="6"/>
      <c r="H117" s="6"/>
      <c r="I117" s="6"/>
      <c r="J117" s="6"/>
      <c r="K117" s="6"/>
      <c r="L117" s="6"/>
    </row>
    <row r="118" spans="2:12">
      <c r="B118" s="6"/>
      <c r="D118" s="6"/>
      <c r="E118" s="6"/>
      <c r="F118" s="6"/>
      <c r="G118" s="6"/>
      <c r="H118" s="6"/>
      <c r="I118" s="6"/>
      <c r="J118" s="6"/>
      <c r="K118" s="6"/>
      <c r="L118" s="6"/>
    </row>
    <row r="119" spans="2:12">
      <c r="B119" s="6"/>
      <c r="D119" s="6"/>
      <c r="E119" s="6"/>
      <c r="F119" s="6"/>
      <c r="G119" s="6"/>
      <c r="H119" s="6"/>
      <c r="I119" s="6"/>
      <c r="J119" s="6"/>
      <c r="K119" s="6"/>
      <c r="L119" s="6"/>
    </row>
    <row r="120" spans="2:12">
      <c r="B120" s="6"/>
      <c r="D120" s="6"/>
      <c r="E120" s="6"/>
      <c r="F120" s="6"/>
      <c r="G120" s="6"/>
      <c r="H120" s="6"/>
      <c r="I120" s="6"/>
      <c r="J120" s="6"/>
      <c r="K120" s="6"/>
      <c r="L120" s="6"/>
    </row>
    <row r="121" spans="2:12">
      <c r="B121" s="6"/>
      <c r="D121" s="6"/>
      <c r="E121" s="6"/>
      <c r="F121" s="6"/>
      <c r="G121" s="6"/>
      <c r="H121" s="6"/>
      <c r="I121" s="6"/>
      <c r="J121" s="6"/>
      <c r="K121" s="6"/>
      <c r="L121" s="6"/>
    </row>
    <row r="122" spans="2:12">
      <c r="B122" s="6"/>
      <c r="D122" s="6"/>
      <c r="E122" s="6"/>
      <c r="F122" s="6"/>
      <c r="G122" s="6"/>
      <c r="H122" s="6"/>
      <c r="I122" s="6"/>
      <c r="J122" s="6"/>
      <c r="K122" s="6"/>
      <c r="L122" s="6"/>
    </row>
    <row r="123" spans="2:12">
      <c r="B123" s="6"/>
      <c r="D123" s="6"/>
      <c r="E123" s="6"/>
      <c r="F123" s="6"/>
      <c r="G123" s="6"/>
      <c r="H123" s="6"/>
      <c r="I123" s="6"/>
      <c r="J123" s="6"/>
      <c r="K123" s="6"/>
      <c r="L123" s="6"/>
    </row>
    <row r="124" spans="2:12">
      <c r="B124" s="6"/>
      <c r="D124" s="6"/>
      <c r="E124" s="6"/>
      <c r="F124" s="6"/>
      <c r="G124" s="6"/>
      <c r="H124" s="6"/>
      <c r="I124" s="6"/>
      <c r="J124" s="6"/>
      <c r="K124" s="6"/>
      <c r="L124" s="6"/>
    </row>
    <row r="125" spans="2:12">
      <c r="B125" s="6"/>
      <c r="D125" s="6"/>
      <c r="E125" s="6"/>
      <c r="F125" s="6"/>
      <c r="G125" s="6"/>
      <c r="H125" s="6"/>
      <c r="I125" s="6"/>
      <c r="J125" s="6"/>
      <c r="K125" s="6"/>
      <c r="L125" s="6"/>
    </row>
    <row r="126" spans="2:12">
      <c r="B126" s="6"/>
      <c r="D126" s="6"/>
      <c r="E126" s="6"/>
      <c r="F126" s="6"/>
      <c r="G126" s="6"/>
      <c r="H126" s="6"/>
      <c r="I126" s="6"/>
      <c r="J126" s="6"/>
      <c r="K126" s="6"/>
      <c r="L126" s="6"/>
    </row>
    <row r="127" spans="2:12">
      <c r="B127" s="6"/>
      <c r="D127" s="6"/>
      <c r="E127" s="6"/>
      <c r="F127" s="6"/>
      <c r="G127" s="6"/>
      <c r="H127" s="6"/>
      <c r="I127" s="6"/>
      <c r="J127" s="6"/>
      <c r="K127" s="6"/>
      <c r="L127" s="6"/>
    </row>
    <row r="128" spans="2:12">
      <c r="B128" s="6"/>
      <c r="D128" s="6"/>
      <c r="E128" s="6"/>
      <c r="F128" s="6"/>
      <c r="G128" s="6"/>
      <c r="H128" s="6"/>
      <c r="I128" s="6"/>
      <c r="J128" s="6"/>
      <c r="K128" s="6"/>
      <c r="L128" s="6"/>
    </row>
    <row r="129" spans="2:12">
      <c r="B129" s="6"/>
      <c r="D129" s="6"/>
      <c r="E129" s="6"/>
      <c r="F129" s="6"/>
      <c r="G129" s="6"/>
      <c r="H129" s="6"/>
      <c r="I129" s="6"/>
      <c r="J129" s="6"/>
      <c r="K129" s="6"/>
      <c r="L129" s="6"/>
    </row>
    <row r="130" spans="2:12">
      <c r="B130" s="6"/>
      <c r="D130" s="6"/>
      <c r="E130" s="6"/>
      <c r="F130" s="6"/>
      <c r="G130" s="6"/>
      <c r="H130" s="6"/>
      <c r="I130" s="6"/>
      <c r="J130" s="6"/>
      <c r="K130" s="6"/>
      <c r="L130" s="6"/>
    </row>
    <row r="131" spans="2:12">
      <c r="B131" s="6"/>
      <c r="D131" s="6"/>
      <c r="E131" s="6"/>
      <c r="F131" s="6"/>
      <c r="G131" s="6"/>
      <c r="H131" s="6"/>
      <c r="I131" s="6"/>
      <c r="J131" s="6"/>
      <c r="K131" s="6"/>
      <c r="L131" s="6"/>
    </row>
    <row r="132" spans="2:12">
      <c r="B132" s="6"/>
      <c r="D132" s="6"/>
      <c r="E132" s="6"/>
      <c r="F132" s="6"/>
      <c r="G132" s="6"/>
      <c r="H132" s="6"/>
      <c r="I132" s="6"/>
      <c r="J132" s="6"/>
      <c r="K132" s="6"/>
      <c r="L132" s="6"/>
    </row>
    <row r="133" spans="2:12">
      <c r="B133" s="6"/>
      <c r="D133" s="6"/>
      <c r="E133" s="6"/>
      <c r="F133" s="6"/>
      <c r="G133" s="6"/>
      <c r="H133" s="6"/>
      <c r="I133" s="6"/>
      <c r="J133" s="6"/>
      <c r="K133" s="6"/>
      <c r="L133" s="6"/>
    </row>
    <row r="134" spans="2:12">
      <c r="B134" s="6"/>
      <c r="D134" s="6"/>
      <c r="E134" s="6"/>
      <c r="F134" s="6"/>
      <c r="G134" s="6"/>
      <c r="H134" s="6"/>
      <c r="I134" s="6"/>
      <c r="J134" s="6"/>
      <c r="K134" s="6"/>
      <c r="L134" s="6"/>
    </row>
    <row r="135" spans="2:12">
      <c r="B135" s="6"/>
      <c r="D135" s="6"/>
      <c r="E135" s="6"/>
      <c r="F135" s="6"/>
      <c r="G135" s="6"/>
      <c r="H135" s="6"/>
      <c r="I135" s="6"/>
      <c r="J135" s="6"/>
      <c r="K135" s="6"/>
      <c r="L135" s="6"/>
    </row>
    <row r="136" spans="2:12">
      <c r="B136" s="6"/>
      <c r="D136" s="6"/>
      <c r="E136" s="6"/>
      <c r="F136" s="6"/>
      <c r="G136" s="6"/>
      <c r="H136" s="6"/>
      <c r="I136" s="6"/>
      <c r="J136" s="6"/>
      <c r="K136" s="6"/>
      <c r="L136" s="6"/>
    </row>
    <row r="137" spans="2:12">
      <c r="B137" s="6"/>
      <c r="D137" s="6"/>
      <c r="E137" s="6"/>
      <c r="F137" s="6"/>
      <c r="G137" s="6"/>
      <c r="H137" s="6"/>
      <c r="I137" s="6"/>
      <c r="J137" s="6"/>
      <c r="K137" s="6"/>
      <c r="L137" s="6"/>
    </row>
    <row r="138" spans="2:12">
      <c r="B138" s="6"/>
      <c r="D138" s="6"/>
      <c r="E138" s="6"/>
      <c r="F138" s="6"/>
      <c r="G138" s="6"/>
      <c r="H138" s="6"/>
      <c r="I138" s="6"/>
      <c r="J138" s="6"/>
      <c r="K138" s="6"/>
      <c r="L138" s="6"/>
    </row>
    <row r="139" spans="2:12">
      <c r="B139" s="6"/>
      <c r="D139" s="6"/>
      <c r="E139" s="6"/>
      <c r="F139" s="6"/>
      <c r="G139" s="6"/>
      <c r="H139" s="6"/>
      <c r="I139" s="6"/>
      <c r="J139" s="6"/>
      <c r="K139" s="6"/>
      <c r="L139" s="6"/>
    </row>
    <row r="140" spans="2:12">
      <c r="B140" s="6"/>
      <c r="D140" s="6"/>
      <c r="E140" s="6"/>
      <c r="F140" s="6"/>
      <c r="G140" s="6"/>
      <c r="H140" s="6"/>
      <c r="I140" s="6"/>
      <c r="J140" s="6"/>
      <c r="K140" s="6"/>
      <c r="L140" s="6"/>
    </row>
    <row r="141" spans="2:12">
      <c r="B141" s="6"/>
      <c r="D141" s="6"/>
      <c r="E141" s="6"/>
      <c r="F141" s="6"/>
      <c r="G141" s="6"/>
      <c r="H141" s="6"/>
      <c r="I141" s="6"/>
      <c r="J141" s="6"/>
      <c r="K141" s="6"/>
      <c r="L141" s="6"/>
    </row>
    <row r="142" spans="2:12">
      <c r="B142" s="6"/>
      <c r="D142" s="6"/>
      <c r="E142" s="6"/>
      <c r="F142" s="6"/>
      <c r="G142" s="6"/>
      <c r="H142" s="6"/>
      <c r="I142" s="6"/>
      <c r="J142" s="6"/>
      <c r="K142" s="6"/>
      <c r="L142" s="6"/>
    </row>
    <row r="143" spans="2:12">
      <c r="B143" s="6"/>
      <c r="D143" s="6"/>
      <c r="E143" s="6"/>
      <c r="F143" s="6"/>
      <c r="G143" s="6"/>
      <c r="H143" s="6"/>
      <c r="I143" s="6"/>
      <c r="J143" s="6"/>
      <c r="K143" s="6"/>
      <c r="L143" s="6"/>
    </row>
    <row r="144" spans="2:12">
      <c r="B144" s="6"/>
      <c r="D144" s="6"/>
      <c r="E144" s="6"/>
      <c r="F144" s="6"/>
      <c r="G144" s="6"/>
      <c r="H144" s="6"/>
      <c r="I144" s="6"/>
      <c r="J144" s="6"/>
      <c r="K144" s="6"/>
      <c r="L144" s="6"/>
    </row>
    <row r="145" spans="2:12">
      <c r="B145" s="6"/>
      <c r="D145" s="6"/>
      <c r="E145" s="6"/>
      <c r="F145" s="6"/>
      <c r="G145" s="6"/>
      <c r="H145" s="6"/>
      <c r="I145" s="6"/>
      <c r="J145" s="6"/>
      <c r="K145" s="6"/>
      <c r="L145" s="6"/>
    </row>
    <row r="146" spans="2:12">
      <c r="B146" s="6"/>
      <c r="D146" s="6"/>
      <c r="E146" s="6"/>
      <c r="F146" s="6"/>
      <c r="G146" s="6"/>
      <c r="H146" s="6"/>
      <c r="I146" s="6"/>
      <c r="J146" s="6"/>
      <c r="K146" s="6"/>
      <c r="L146" s="6"/>
    </row>
    <row r="147" spans="2:12">
      <c r="B147" s="6"/>
      <c r="D147" s="6"/>
      <c r="E147" s="6"/>
      <c r="F147" s="6"/>
      <c r="G147" s="6"/>
      <c r="H147" s="6"/>
      <c r="I147" s="6"/>
      <c r="J147" s="6"/>
      <c r="K147" s="6"/>
      <c r="L147" s="6"/>
    </row>
    <row r="148" spans="2:12">
      <c r="B148" s="6"/>
      <c r="D148" s="6"/>
      <c r="E148" s="6"/>
      <c r="F148" s="6"/>
      <c r="G148" s="6"/>
      <c r="H148" s="6"/>
      <c r="I148" s="6"/>
      <c r="J148" s="6"/>
      <c r="K148" s="6"/>
      <c r="L148" s="6"/>
    </row>
    <row r="149" spans="2:12">
      <c r="B149" s="6"/>
      <c r="D149" s="6"/>
      <c r="E149" s="6"/>
      <c r="F149" s="6"/>
      <c r="G149" s="6"/>
      <c r="H149" s="6"/>
      <c r="I149" s="6"/>
      <c r="J149" s="6"/>
      <c r="K149" s="6"/>
      <c r="L149" s="6"/>
    </row>
    <row r="150" spans="2:12">
      <c r="B150" s="6"/>
      <c r="D150" s="6"/>
      <c r="E150" s="6"/>
      <c r="F150" s="6"/>
      <c r="G150" s="6"/>
      <c r="H150" s="6"/>
      <c r="I150" s="6"/>
      <c r="J150" s="6"/>
      <c r="K150" s="6"/>
      <c r="L150" s="6"/>
    </row>
    <row r="151" spans="2:12">
      <c r="B151" s="6"/>
      <c r="D151" s="6"/>
      <c r="E151" s="6"/>
      <c r="F151" s="6"/>
      <c r="G151" s="6"/>
      <c r="H151" s="6"/>
      <c r="I151" s="6"/>
      <c r="J151" s="6"/>
      <c r="K151" s="6"/>
      <c r="L151" s="6"/>
    </row>
    <row r="152" spans="2:12">
      <c r="B152" s="6"/>
      <c r="D152" s="6"/>
      <c r="E152" s="6"/>
      <c r="F152" s="6"/>
      <c r="G152" s="6"/>
      <c r="H152" s="6"/>
      <c r="I152" s="6"/>
      <c r="J152" s="6"/>
      <c r="K152" s="6"/>
      <c r="L152" s="6"/>
    </row>
    <row r="153" spans="2:12">
      <c r="B153" s="6"/>
      <c r="D153" s="6"/>
      <c r="E153" s="6"/>
      <c r="F153" s="6"/>
      <c r="G153" s="6"/>
      <c r="H153" s="6"/>
      <c r="I153" s="6"/>
      <c r="J153" s="6"/>
      <c r="K153" s="6"/>
      <c r="L153" s="6"/>
    </row>
    <row r="154" spans="2:12">
      <c r="B154" s="6"/>
      <c r="D154" s="6"/>
      <c r="E154" s="6"/>
      <c r="F154" s="6"/>
      <c r="G154" s="6"/>
      <c r="H154" s="6"/>
      <c r="I154" s="6"/>
      <c r="J154" s="6"/>
      <c r="K154" s="6"/>
      <c r="L154" s="6"/>
    </row>
    <row r="155" spans="2:12">
      <c r="B155" s="6"/>
      <c r="D155" s="6"/>
      <c r="E155" s="6"/>
      <c r="F155" s="6"/>
      <c r="G155" s="6"/>
      <c r="H155" s="6"/>
      <c r="I155" s="6"/>
      <c r="J155" s="6"/>
      <c r="K155" s="6"/>
      <c r="L155" s="6"/>
    </row>
    <row r="156" spans="2:12">
      <c r="B156" s="6"/>
      <c r="D156" s="6"/>
      <c r="E156" s="6"/>
      <c r="F156" s="6"/>
      <c r="G156" s="6"/>
      <c r="H156" s="6"/>
      <c r="I156" s="6"/>
      <c r="J156" s="6"/>
      <c r="K156" s="6"/>
      <c r="L156" s="6"/>
    </row>
    <row r="157" spans="2:12">
      <c r="B157" s="6"/>
      <c r="D157" s="6"/>
      <c r="E157" s="6"/>
      <c r="F157" s="6"/>
      <c r="G157" s="6"/>
      <c r="H157" s="6"/>
      <c r="I157" s="6"/>
      <c r="J157" s="6"/>
      <c r="K157" s="6"/>
      <c r="L157" s="6"/>
    </row>
    <row r="158" spans="2:12">
      <c r="B158" s="6"/>
      <c r="D158" s="6"/>
      <c r="E158" s="6"/>
      <c r="F158" s="6"/>
      <c r="G158" s="6"/>
      <c r="H158" s="6"/>
      <c r="I158" s="6"/>
      <c r="J158" s="6"/>
      <c r="K158" s="6"/>
      <c r="L158" s="6"/>
    </row>
    <row r="159" spans="2:12">
      <c r="B159" s="6"/>
      <c r="D159" s="6"/>
      <c r="E159" s="6"/>
      <c r="F159" s="6"/>
      <c r="G159" s="6"/>
      <c r="H159" s="6"/>
      <c r="I159" s="6"/>
      <c r="J159" s="6"/>
      <c r="K159" s="6"/>
      <c r="L159" s="6"/>
    </row>
    <row r="160" spans="2:12">
      <c r="B160" s="6"/>
      <c r="D160" s="6"/>
      <c r="E160" s="6"/>
      <c r="F160" s="6"/>
      <c r="G160" s="6"/>
      <c r="H160" s="6"/>
      <c r="I160" s="6"/>
      <c r="J160" s="6"/>
      <c r="K160" s="6"/>
      <c r="L160" s="6"/>
    </row>
    <row r="161" spans="2:12">
      <c r="B161" s="6"/>
      <c r="D161" s="6"/>
      <c r="E161" s="6"/>
      <c r="F161" s="6"/>
      <c r="G161" s="6"/>
      <c r="H161" s="6"/>
      <c r="I161" s="6"/>
      <c r="J161" s="6"/>
      <c r="K161" s="6"/>
      <c r="L161" s="6"/>
    </row>
    <row r="162" spans="2:12">
      <c r="B162" s="6"/>
      <c r="D162" s="6"/>
      <c r="E162" s="6"/>
      <c r="F162" s="6"/>
      <c r="G162" s="6"/>
      <c r="H162" s="6"/>
      <c r="I162" s="6"/>
      <c r="J162" s="6"/>
      <c r="K162" s="6"/>
      <c r="L162" s="6"/>
    </row>
    <row r="163" spans="2:12">
      <c r="B163" s="6"/>
      <c r="D163" s="6"/>
      <c r="E163" s="6"/>
      <c r="F163" s="6"/>
      <c r="G163" s="6"/>
      <c r="H163" s="6"/>
      <c r="I163" s="6"/>
      <c r="J163" s="6"/>
      <c r="K163" s="6"/>
      <c r="L163" s="6"/>
    </row>
    <row r="164" spans="2:12">
      <c r="B164" s="6"/>
      <c r="D164" s="6"/>
      <c r="E164" s="6"/>
      <c r="F164" s="6"/>
      <c r="G164" s="6"/>
      <c r="H164" s="6"/>
      <c r="I164" s="6"/>
      <c r="J164" s="6"/>
      <c r="K164" s="6"/>
      <c r="L164" s="6"/>
    </row>
    <row r="165" spans="2:12">
      <c r="B165" s="6"/>
      <c r="D165" s="6"/>
      <c r="E165" s="6"/>
      <c r="F165" s="6"/>
      <c r="G165" s="6"/>
      <c r="H165" s="6"/>
      <c r="I165" s="6"/>
      <c r="J165" s="6"/>
      <c r="K165" s="6"/>
      <c r="L165" s="6"/>
    </row>
    <row r="166" spans="2:12">
      <c r="B166" s="6"/>
      <c r="D166" s="6"/>
      <c r="E166" s="6"/>
      <c r="F166" s="6"/>
      <c r="G166" s="6"/>
      <c r="H166" s="6"/>
      <c r="I166" s="6"/>
      <c r="J166" s="6"/>
      <c r="K166" s="6"/>
      <c r="L166" s="6"/>
    </row>
    <row r="167" spans="2:12">
      <c r="B167" s="6"/>
      <c r="D167" s="6"/>
      <c r="E167" s="6"/>
      <c r="F167" s="6"/>
      <c r="G167" s="6"/>
      <c r="H167" s="6"/>
      <c r="I167" s="6"/>
      <c r="J167" s="6"/>
      <c r="K167" s="6"/>
      <c r="L167" s="6"/>
    </row>
    <row r="168" spans="2:12">
      <c r="B168" s="6"/>
      <c r="D168" s="6"/>
      <c r="E168" s="6"/>
      <c r="F168" s="6"/>
      <c r="G168" s="6"/>
      <c r="H168" s="6"/>
      <c r="I168" s="6"/>
      <c r="J168" s="6"/>
      <c r="K168" s="6"/>
      <c r="L168" s="6"/>
    </row>
    <row r="169" spans="2:12">
      <c r="B169" s="6"/>
      <c r="D169" s="6"/>
      <c r="E169" s="6"/>
      <c r="F169" s="6"/>
      <c r="G169" s="6"/>
      <c r="H169" s="6"/>
      <c r="I169" s="6"/>
      <c r="J169" s="6"/>
      <c r="K169" s="6"/>
      <c r="L169" s="6"/>
    </row>
    <row r="170" spans="2:12">
      <c r="B170" s="6"/>
      <c r="D170" s="6"/>
      <c r="E170" s="6"/>
      <c r="F170" s="6"/>
      <c r="G170" s="6"/>
      <c r="H170" s="6"/>
      <c r="I170" s="6"/>
      <c r="J170" s="6"/>
      <c r="K170" s="6"/>
      <c r="L170" s="6"/>
    </row>
    <row r="171" spans="2:12">
      <c r="B171" s="6"/>
      <c r="D171" s="6"/>
      <c r="E171" s="6"/>
      <c r="F171" s="6"/>
      <c r="G171" s="6"/>
      <c r="H171" s="6"/>
      <c r="I171" s="6"/>
      <c r="J171" s="6"/>
      <c r="K171" s="6"/>
      <c r="L171" s="6"/>
    </row>
    <row r="172" spans="2:12">
      <c r="B172" s="6"/>
      <c r="D172" s="6"/>
      <c r="E172" s="6"/>
      <c r="F172" s="6"/>
      <c r="G172" s="6"/>
      <c r="H172" s="6"/>
      <c r="I172" s="6"/>
      <c r="J172" s="6"/>
      <c r="K172" s="6"/>
      <c r="L172" s="6"/>
    </row>
    <row r="173" spans="2:12">
      <c r="B173" s="6"/>
      <c r="D173" s="6"/>
      <c r="E173" s="6"/>
      <c r="F173" s="6"/>
      <c r="G173" s="6"/>
      <c r="H173" s="6"/>
      <c r="I173" s="6"/>
      <c r="J173" s="6"/>
      <c r="K173" s="6"/>
      <c r="L173" s="6"/>
    </row>
    <row r="174" spans="2:12">
      <c r="B174" s="6"/>
      <c r="D174" s="6"/>
      <c r="E174" s="6"/>
      <c r="F174" s="6"/>
      <c r="G174" s="6"/>
      <c r="H174" s="6"/>
      <c r="I174" s="6"/>
      <c r="J174" s="6"/>
      <c r="K174" s="6"/>
      <c r="L174" s="6"/>
    </row>
    <row r="175" spans="2:12">
      <c r="B175" s="6"/>
      <c r="D175" s="6"/>
      <c r="E175" s="6"/>
      <c r="F175" s="6"/>
      <c r="G175" s="6"/>
      <c r="H175" s="6"/>
      <c r="I175" s="6"/>
      <c r="J175" s="6"/>
      <c r="K175" s="6"/>
      <c r="L175" s="6"/>
    </row>
    <row r="176" spans="2:12">
      <c r="B176" s="6"/>
      <c r="D176" s="6"/>
      <c r="E176" s="6"/>
      <c r="F176" s="6"/>
      <c r="G176" s="6"/>
      <c r="H176" s="6"/>
      <c r="I176" s="6"/>
      <c r="J176" s="6"/>
      <c r="K176" s="6"/>
      <c r="L176" s="6"/>
    </row>
    <row r="177" spans="2:12">
      <c r="B177" s="6"/>
      <c r="D177" s="6"/>
      <c r="E177" s="6"/>
      <c r="F177" s="6"/>
      <c r="G177" s="6"/>
      <c r="H177" s="6"/>
      <c r="I177" s="6"/>
      <c r="J177" s="6"/>
      <c r="K177" s="6"/>
      <c r="L177" s="6"/>
    </row>
    <row r="178" spans="2:12">
      <c r="B178" s="6"/>
      <c r="D178" s="6"/>
      <c r="E178" s="6"/>
      <c r="F178" s="6"/>
      <c r="G178" s="6"/>
      <c r="H178" s="6"/>
      <c r="I178" s="6"/>
      <c r="J178" s="6"/>
      <c r="K178" s="6"/>
      <c r="L178" s="6"/>
    </row>
    <row r="179" spans="2:12">
      <c r="B179" s="6"/>
      <c r="D179" s="6"/>
      <c r="E179" s="6"/>
      <c r="F179" s="6"/>
      <c r="G179" s="6"/>
      <c r="H179" s="6"/>
      <c r="I179" s="6"/>
      <c r="J179" s="6"/>
      <c r="K179" s="6"/>
      <c r="L179" s="6"/>
    </row>
    <row r="180" spans="2:12">
      <c r="B180" s="6"/>
      <c r="D180" s="6"/>
      <c r="E180" s="6"/>
      <c r="F180" s="6"/>
      <c r="G180" s="6"/>
      <c r="H180" s="6"/>
      <c r="I180" s="6"/>
      <c r="J180" s="6"/>
      <c r="K180" s="6"/>
      <c r="L180" s="6"/>
    </row>
    <row r="181" spans="2:12">
      <c r="B181" s="6"/>
      <c r="D181" s="6"/>
      <c r="E181" s="6"/>
      <c r="F181" s="6"/>
      <c r="G181" s="6"/>
      <c r="H181" s="6"/>
      <c r="I181" s="6"/>
      <c r="J181" s="6"/>
      <c r="K181" s="6"/>
      <c r="L181" s="6"/>
    </row>
    <row r="182" spans="2:12">
      <c r="B182" s="6"/>
      <c r="D182" s="6"/>
      <c r="E182" s="6"/>
      <c r="F182" s="6"/>
      <c r="G182" s="6"/>
      <c r="H182" s="6"/>
      <c r="I182" s="6"/>
      <c r="J182" s="6"/>
      <c r="K182" s="6"/>
      <c r="L182" s="6"/>
    </row>
    <row r="183" spans="2:12">
      <c r="B183" s="6"/>
      <c r="D183" s="6"/>
      <c r="E183" s="6"/>
      <c r="F183" s="6"/>
      <c r="G183" s="6"/>
      <c r="H183" s="6"/>
      <c r="I183" s="6"/>
      <c r="J183" s="6"/>
      <c r="K183" s="6"/>
      <c r="L183" s="6"/>
    </row>
    <row r="184" spans="2:12">
      <c r="K184" s="6"/>
      <c r="L184" s="6"/>
    </row>
  </sheetData>
  <mergeCells count="41">
    <mergeCell ref="B10:D10"/>
    <mergeCell ref="F10:S10"/>
    <mergeCell ref="F11:S11"/>
    <mergeCell ref="E12:R12"/>
    <mergeCell ref="E13:R13"/>
    <mergeCell ref="N24:N25"/>
    <mergeCell ref="O24:O25"/>
    <mergeCell ref="P24:P25"/>
    <mergeCell ref="K24:K25"/>
    <mergeCell ref="K39:K40"/>
    <mergeCell ref="L39:L40"/>
    <mergeCell ref="M39:M40"/>
    <mergeCell ref="L24:L25"/>
    <mergeCell ref="M24:M25"/>
    <mergeCell ref="B89:B94"/>
    <mergeCell ref="B74:D74"/>
    <mergeCell ref="B76:B84"/>
    <mergeCell ref="B85:B86"/>
    <mergeCell ref="D85:D86"/>
    <mergeCell ref="B87:B88"/>
    <mergeCell ref="B15:B43"/>
    <mergeCell ref="D15:I15"/>
    <mergeCell ref="D22:I22"/>
    <mergeCell ref="D23:I23"/>
    <mergeCell ref="D31:I31"/>
    <mergeCell ref="D32:I32"/>
    <mergeCell ref="D33:I33"/>
    <mergeCell ref="D43:I43"/>
    <mergeCell ref="B69:F69"/>
    <mergeCell ref="D44:I44"/>
    <mergeCell ref="D45:I45"/>
    <mergeCell ref="B47:E47"/>
    <mergeCell ref="B48:B54"/>
    <mergeCell ref="B56:E56"/>
    <mergeCell ref="B57:B63"/>
    <mergeCell ref="B66:D67"/>
    <mergeCell ref="A1:P1"/>
    <mergeCell ref="A2:P2"/>
    <mergeCell ref="A3:P3"/>
    <mergeCell ref="A4:D4"/>
    <mergeCell ref="A5:P5"/>
  </mergeCells>
  <conditionalFormatting sqref="I20">
    <cfRule type="containsErrors" dxfId="90" priority="6">
      <formula>ISERROR(I20)</formula>
    </cfRule>
  </conditionalFormatting>
  <conditionalFormatting sqref="I25">
    <cfRule type="containsText" dxfId="89" priority="5" operator="containsText" text="debe">
      <formula>NOT(ISERROR(SEARCH("debe",I25)))</formula>
    </cfRule>
  </conditionalFormatting>
  <conditionalFormatting sqref="F10">
    <cfRule type="notContainsBlanks" dxfId="88" priority="4">
      <formula>LEN(TRIM(F10))&gt;0</formula>
    </cfRule>
  </conditionalFormatting>
  <conditionalFormatting sqref="F11:S11">
    <cfRule type="expression" dxfId="87" priority="2">
      <formula>E11="NO SE REPORTA"</formula>
    </cfRule>
    <cfRule type="expression" dxfId="86" priority="3">
      <formula>E10="NO APLICA"</formula>
    </cfRule>
  </conditionalFormatting>
  <conditionalFormatting sqref="E12:R12">
    <cfRule type="expression" dxfId="85" priority="1">
      <formula>E11="SI SE REPORTA"</formula>
    </cfRule>
  </conditionalFormatting>
  <dataValidations count="6">
    <dataValidation type="whole" operator="greaterThanOrEqual" allowBlank="1" showInputMessage="1" showErrorMessage="1" errorTitle="ERROR" error="Valor en HECTAREAS (sin decimales)" sqref="E17:E19 E21 E25:H29 F35:F42 I26:I30 L41:L45">
      <formula1>0</formula1>
    </dataValidation>
    <dataValidation allowBlank="1" showInputMessage="1" showErrorMessage="1" promptTitle="ESTADO" prompt="en formulación_x000a_en actualización_x000a_en adopción_x000a_adoptado" sqref="G35:G42"/>
    <dataValidation type="whole" errorStyle="warning" operator="equal" allowBlank="1" showInputMessage="1" showErrorMessage="1" error="LA SUMA DEBE SER IGUAL A LA META CUATRIENAL" promptTitle="OJO" prompt="LA SUMA DEBE SER IGUAL A LA META CUATRIENAL" sqref="I25">
      <formula1>E20</formula1>
    </dataValidation>
    <dataValidation type="decimal" allowBlank="1" showInputMessage="1" showErrorMessage="1" errorTitle="ERROR" error="Escriba un valor entre 0% y 100%" sqref="L26:L29">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9"/>
  <sheetViews>
    <sheetView showGridLines="0" topLeftCell="A4" zoomScale="98" zoomScaleNormal="98" workbookViewId="0">
      <selection activeCell="J18" sqref="J18"/>
    </sheetView>
  </sheetViews>
  <sheetFormatPr baseColWidth="10" defaultRowHeight="15"/>
  <cols>
    <col min="1" max="1" width="1.85546875" customWidth="1"/>
    <col min="2" max="2" width="12.85546875" customWidth="1"/>
    <col min="3" max="3" width="5" style="84" bestFit="1" customWidth="1"/>
    <col min="4" max="4" width="34.85546875" customWidth="1"/>
    <col min="5" max="5" width="14.140625" customWidth="1"/>
    <col min="6" max="6" width="12.85546875" customWidth="1"/>
    <col min="10" max="10" width="12.28515625" customWidth="1"/>
    <col min="12" max="12" width="13.425781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450</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4" t="s">
        <v>1201</v>
      </c>
      <c r="C8" s="216">
        <v>2020</v>
      </c>
      <c r="D8" s="220">
        <f>IF(E10="NO APLICA","NO APLICA",IF(E11="NO SE REPORTA","SIN INFORMACION",+G20))</f>
        <v>0.1111111111111111</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ht="15.6" customHeight="1" thickTop="1" thickBot="1">
      <c r="B15" s="1660" t="s">
        <v>2</v>
      </c>
      <c r="C15" s="86"/>
      <c r="D15" s="1619" t="s">
        <v>336</v>
      </c>
      <c r="E15" s="1620"/>
      <c r="F15" s="1620"/>
      <c r="G15" s="1620"/>
      <c r="H15" s="1620"/>
      <c r="I15" s="1620"/>
      <c r="J15" s="1620"/>
      <c r="K15" s="1620"/>
      <c r="L15" s="1670"/>
    </row>
    <row r="16" spans="1:21" ht="36.75" thickBot="1">
      <c r="B16" s="1661"/>
      <c r="C16" s="91"/>
      <c r="D16" s="1218" t="s">
        <v>464</v>
      </c>
      <c r="E16" s="1218" t="s">
        <v>465</v>
      </c>
      <c r="F16" s="1218" t="s">
        <v>466</v>
      </c>
      <c r="G16" s="1218" t="s">
        <v>467</v>
      </c>
      <c r="H16" s="6"/>
      <c r="I16" s="6"/>
      <c r="J16" s="6"/>
      <c r="K16" s="6"/>
      <c r="L16" s="14"/>
    </row>
    <row r="17" spans="2:12" ht="36.75" thickBot="1">
      <c r="B17" s="1661"/>
      <c r="C17" s="91"/>
      <c r="D17" s="729" t="s">
        <v>468</v>
      </c>
      <c r="E17" s="725">
        <v>8</v>
      </c>
      <c r="F17" s="725">
        <v>1</v>
      </c>
      <c r="G17" s="1219">
        <f>+E17+F17</f>
        <v>9</v>
      </c>
      <c r="H17" s="6"/>
      <c r="I17" s="6"/>
      <c r="J17" s="6"/>
      <c r="K17" s="6"/>
      <c r="L17" s="14"/>
    </row>
    <row r="18" spans="2:12" ht="24.75" thickBot="1">
      <c r="B18" s="1661"/>
      <c r="C18" s="91"/>
      <c r="D18" s="729" t="s">
        <v>469</v>
      </c>
      <c r="E18" s="725">
        <v>8</v>
      </c>
      <c r="F18" s="725">
        <v>1</v>
      </c>
      <c r="G18" s="148">
        <f>+E18+F18</f>
        <v>9</v>
      </c>
      <c r="H18" s="6"/>
      <c r="I18" s="6"/>
      <c r="J18" s="6"/>
      <c r="K18" s="6"/>
      <c r="L18" s="14"/>
    </row>
    <row r="19" spans="2:12" ht="24.75" thickBot="1">
      <c r="B19" s="1661"/>
      <c r="C19" s="91"/>
      <c r="D19" s="729" t="s">
        <v>470</v>
      </c>
      <c r="E19" s="212">
        <v>1</v>
      </c>
      <c r="F19" s="212">
        <v>0</v>
      </c>
      <c r="G19" s="148">
        <f>+E19+F19</f>
        <v>1</v>
      </c>
      <c r="H19" s="6"/>
      <c r="I19" s="6"/>
      <c r="J19" s="6"/>
      <c r="K19" s="6"/>
      <c r="L19" s="14"/>
    </row>
    <row r="20" spans="2:12" ht="24.75" thickBot="1">
      <c r="B20" s="1661"/>
      <c r="C20" s="91"/>
      <c r="D20" s="729" t="s">
        <v>450</v>
      </c>
      <c r="E20" s="193">
        <f>IFERROR(E19/E18,"N.A.")</f>
        <v>0.125</v>
      </c>
      <c r="F20" s="193">
        <f>IFERROR(F19/F18,"N.A.")</f>
        <v>0</v>
      </c>
      <c r="G20" s="142">
        <f>IFERROR(G19/G18,0)</f>
        <v>0.1111111111111111</v>
      </c>
      <c r="H20" s="6"/>
      <c r="I20" s="6"/>
      <c r="J20" s="6"/>
      <c r="K20" s="6"/>
      <c r="L20" s="14"/>
    </row>
    <row r="21" spans="2:12">
      <c r="B21" s="1661"/>
      <c r="C21" s="89"/>
      <c r="D21" s="1622"/>
      <c r="E21" s="1623"/>
      <c r="F21" s="1623"/>
      <c r="G21" s="1623"/>
      <c r="H21" s="1623"/>
      <c r="I21" s="1623"/>
      <c r="J21" s="1623"/>
      <c r="K21" s="1623"/>
      <c r="L21" s="1655"/>
    </row>
    <row r="22" spans="2:12">
      <c r="B22" s="1661"/>
      <c r="C22" s="89"/>
      <c r="D22" s="1608" t="s">
        <v>246</v>
      </c>
      <c r="E22" s="1609"/>
      <c r="F22" s="1609"/>
      <c r="G22" s="1609"/>
      <c r="H22" s="1609"/>
      <c r="I22" s="1609"/>
      <c r="J22" s="1609"/>
      <c r="K22" s="1609"/>
      <c r="L22" s="1656"/>
    </row>
    <row r="23" spans="2:12">
      <c r="B23" s="1661"/>
      <c r="C23" s="89"/>
      <c r="D23" s="1608" t="s">
        <v>471</v>
      </c>
      <c r="E23" s="1609"/>
      <c r="F23" s="1609"/>
      <c r="G23" s="1609"/>
      <c r="H23" s="1609"/>
      <c r="I23" s="1609"/>
      <c r="J23" s="1609"/>
      <c r="K23" s="1609"/>
      <c r="L23" s="1656"/>
    </row>
    <row r="24" spans="2:12" ht="15.75" thickBot="1">
      <c r="B24" s="1661"/>
      <c r="C24" s="89"/>
      <c r="D24" s="1650" t="s">
        <v>340</v>
      </c>
      <c r="E24" s="1651"/>
      <c r="F24" s="1651"/>
      <c r="G24" s="1651"/>
      <c r="H24" s="1651"/>
      <c r="I24" s="1651"/>
      <c r="J24" s="1651"/>
      <c r="K24" s="1651"/>
      <c r="L24" s="1657"/>
    </row>
    <row r="25" spans="2:12" ht="14.25" customHeight="1">
      <c r="B25" s="428"/>
      <c r="C25" s="1668" t="s">
        <v>19</v>
      </c>
      <c r="D25" s="1658" t="s">
        <v>270</v>
      </c>
      <c r="E25" s="1658" t="s">
        <v>472</v>
      </c>
      <c r="F25" s="1658" t="s">
        <v>382</v>
      </c>
      <c r="G25" s="1658" t="s">
        <v>473</v>
      </c>
      <c r="H25" s="206" t="s">
        <v>474</v>
      </c>
      <c r="I25" s="206" t="s">
        <v>476</v>
      </c>
      <c r="J25" s="1658" t="s">
        <v>274</v>
      </c>
      <c r="K25" s="1658" t="s">
        <v>275</v>
      </c>
      <c r="L25" s="1658" t="s">
        <v>55</v>
      </c>
    </row>
    <row r="26" spans="2:12" ht="21.75" customHeight="1" thickBot="1">
      <c r="B26" s="428"/>
      <c r="C26" s="1669"/>
      <c r="D26" s="1659"/>
      <c r="E26" s="1659"/>
      <c r="F26" s="1659"/>
      <c r="G26" s="1659"/>
      <c r="H26" s="207" t="s">
        <v>475</v>
      </c>
      <c r="I26" s="207" t="s">
        <v>477</v>
      </c>
      <c r="J26" s="1659"/>
      <c r="K26" s="1659"/>
      <c r="L26" s="1659"/>
    </row>
    <row r="27" spans="2:12" ht="15.75" thickBot="1">
      <c r="B27" s="428"/>
      <c r="C27" s="88"/>
      <c r="D27" s="30" t="s">
        <v>2329</v>
      </c>
      <c r="E27" s="30" t="s">
        <v>2330</v>
      </c>
      <c r="F27" s="30" t="s">
        <v>2096</v>
      </c>
      <c r="G27" s="1250" t="s">
        <v>2331</v>
      </c>
      <c r="H27" s="213"/>
      <c r="I27" s="213"/>
      <c r="J27" s="213"/>
      <c r="K27" s="213"/>
      <c r="L27" s="213"/>
    </row>
    <row r="28" spans="2:12" s="406" customFormat="1" ht="15.75" thickBot="1">
      <c r="B28" s="428"/>
      <c r="C28" s="88"/>
      <c r="D28" s="30"/>
      <c r="E28" s="30"/>
      <c r="F28" s="30"/>
      <c r="G28" s="30"/>
      <c r="H28" s="213"/>
      <c r="I28" s="213"/>
      <c r="J28" s="213"/>
      <c r="K28" s="213"/>
      <c r="L28" s="213"/>
    </row>
    <row r="29" spans="2:12" s="406" customFormat="1" ht="15.75" thickBot="1">
      <c r="B29" s="428"/>
      <c r="C29" s="88"/>
      <c r="D29" s="30"/>
      <c r="E29" s="30"/>
      <c r="F29" s="30"/>
      <c r="G29" s="30"/>
      <c r="H29" s="213"/>
      <c r="I29" s="213"/>
      <c r="J29" s="213"/>
      <c r="K29" s="213"/>
      <c r="L29" s="213"/>
    </row>
    <row r="30" spans="2:12" s="406" customFormat="1" ht="15.75" thickBot="1">
      <c r="B30" s="428"/>
      <c r="C30" s="88"/>
      <c r="D30" s="30"/>
      <c r="E30" s="30"/>
      <c r="F30" s="30"/>
      <c r="G30" s="30"/>
      <c r="H30" s="213"/>
      <c r="I30" s="213"/>
      <c r="J30" s="213"/>
      <c r="K30" s="213"/>
      <c r="L30" s="213"/>
    </row>
    <row r="31" spans="2:12" s="406" customFormat="1" ht="15.75" thickBot="1">
      <c r="B31" s="428"/>
      <c r="C31" s="88"/>
      <c r="D31" s="30"/>
      <c r="E31" s="30"/>
      <c r="F31" s="30"/>
      <c r="G31" s="30"/>
      <c r="H31" s="213"/>
      <c r="I31" s="213"/>
      <c r="J31" s="213"/>
      <c r="K31" s="213"/>
      <c r="L31" s="213"/>
    </row>
    <row r="32" spans="2:12" s="406" customFormat="1" ht="15.75" thickBot="1">
      <c r="B32" s="428"/>
      <c r="C32" s="88"/>
      <c r="D32" s="30"/>
      <c r="E32" s="30"/>
      <c r="F32" s="30"/>
      <c r="G32" s="30"/>
      <c r="H32" s="213"/>
      <c r="I32" s="213"/>
      <c r="J32" s="213"/>
      <c r="K32" s="213"/>
      <c r="L32" s="213"/>
    </row>
    <row r="33" spans="2:12" s="406" customFormat="1" ht="15.75" thickBot="1">
      <c r="B33" s="428"/>
      <c r="C33" s="88"/>
      <c r="D33" s="30"/>
      <c r="E33" s="30"/>
      <c r="F33" s="30"/>
      <c r="G33" s="30"/>
      <c r="H33" s="213"/>
      <c r="I33" s="213"/>
      <c r="J33" s="213"/>
      <c r="K33" s="213"/>
      <c r="L33" s="213"/>
    </row>
    <row r="34" spans="2:12" s="406" customFormat="1" ht="15.75" thickBot="1">
      <c r="B34" s="428"/>
      <c r="C34" s="88"/>
      <c r="D34" s="30"/>
      <c r="E34" s="30"/>
      <c r="F34" s="30"/>
      <c r="G34" s="30"/>
      <c r="H34" s="213"/>
      <c r="I34" s="213"/>
      <c r="J34" s="213"/>
      <c r="K34" s="213"/>
      <c r="L34" s="213"/>
    </row>
    <row r="35" spans="2:12" s="406" customFormat="1" ht="15.75" thickBot="1">
      <c r="B35" s="428"/>
      <c r="C35" s="88"/>
      <c r="D35" s="30"/>
      <c r="E35" s="30"/>
      <c r="F35" s="30"/>
      <c r="G35" s="30"/>
      <c r="H35" s="213"/>
      <c r="I35" s="213"/>
      <c r="J35" s="213"/>
      <c r="K35" s="213"/>
      <c r="L35" s="213"/>
    </row>
    <row r="36" spans="2:12" s="406" customFormat="1" ht="15.75" thickBot="1">
      <c r="B36" s="428"/>
      <c r="C36" s="88"/>
      <c r="D36" s="30"/>
      <c r="E36" s="30"/>
      <c r="F36" s="30"/>
      <c r="G36" s="30"/>
      <c r="H36" s="213"/>
      <c r="I36" s="213"/>
      <c r="J36" s="213"/>
      <c r="K36" s="213"/>
      <c r="L36" s="213"/>
    </row>
    <row r="37" spans="2:12" ht="15.75" thickBot="1">
      <c r="B37" s="428"/>
      <c r="C37" s="88"/>
      <c r="D37" s="30"/>
      <c r="E37" s="30"/>
      <c r="F37" s="30"/>
      <c r="G37" s="30"/>
      <c r="H37" s="213"/>
      <c r="I37" s="213"/>
      <c r="J37" s="213"/>
      <c r="K37" s="213"/>
      <c r="L37" s="213"/>
    </row>
    <row r="38" spans="2:12" ht="15.75" thickBot="1">
      <c r="B38" s="428"/>
      <c r="C38" s="88"/>
      <c r="D38" s="30"/>
      <c r="E38" s="30"/>
      <c r="F38" s="30"/>
      <c r="G38" s="30"/>
      <c r="H38" s="213"/>
      <c r="I38" s="213"/>
      <c r="J38" s="213"/>
      <c r="K38" s="213"/>
      <c r="L38" s="213"/>
    </row>
    <row r="39" spans="2:12" ht="15.75" thickBot="1">
      <c r="B39" s="428"/>
      <c r="C39" s="88"/>
      <c r="D39" s="30"/>
      <c r="E39" s="30"/>
      <c r="F39" s="30"/>
      <c r="G39" s="30"/>
      <c r="H39" s="213"/>
      <c r="I39" s="213"/>
      <c r="J39" s="213"/>
      <c r="K39" s="213"/>
      <c r="L39" s="213"/>
    </row>
    <row r="40" spans="2:12" ht="15.75" thickBot="1">
      <c r="B40" s="429"/>
      <c r="C40" s="108"/>
      <c r="D40" s="39" t="s">
        <v>151</v>
      </c>
      <c r="E40" s="26"/>
      <c r="F40" s="26"/>
      <c r="G40" s="26"/>
      <c r="H40" s="140">
        <f>SUM(H27:H39)</f>
        <v>0</v>
      </c>
      <c r="I40" s="140">
        <f>SUM(I27:I39)</f>
        <v>0</v>
      </c>
      <c r="J40" s="140">
        <f>SUM(J27:J39)</f>
        <v>0</v>
      </c>
      <c r="K40" s="140">
        <f>SUM(K27:K39)</f>
        <v>0</v>
      </c>
      <c r="L40" s="13"/>
    </row>
    <row r="41" spans="2:12" ht="24" customHeight="1" thickBot="1">
      <c r="B41" s="70" t="s">
        <v>34</v>
      </c>
      <c r="C41" s="105"/>
      <c r="D41" s="1614" t="s">
        <v>478</v>
      </c>
      <c r="E41" s="1615"/>
      <c r="F41" s="1615"/>
      <c r="G41" s="1615"/>
      <c r="H41" s="1615"/>
      <c r="I41" s="1615"/>
      <c r="J41" s="1615"/>
      <c r="K41" s="1615"/>
      <c r="L41" s="1654"/>
    </row>
    <row r="42" spans="2:12" ht="24" customHeight="1" thickBot="1">
      <c r="B42" s="70" t="s">
        <v>36</v>
      </c>
      <c r="C42" s="105"/>
      <c r="D42" s="1614" t="s">
        <v>346</v>
      </c>
      <c r="E42" s="1615"/>
      <c r="F42" s="1615"/>
      <c r="G42" s="1615"/>
      <c r="H42" s="1615"/>
      <c r="I42" s="1615"/>
      <c r="J42" s="1615"/>
      <c r="K42" s="1615"/>
      <c r="L42" s="1654"/>
    </row>
    <row r="43" spans="2:12" ht="15.75" thickBot="1">
      <c r="B43" s="2"/>
      <c r="C43" s="73"/>
      <c r="D43" s="6"/>
      <c r="E43" s="6"/>
      <c r="F43" s="6"/>
      <c r="G43" s="6"/>
      <c r="H43" s="6"/>
      <c r="I43" s="6"/>
      <c r="J43" s="6"/>
      <c r="K43" s="6"/>
    </row>
    <row r="44" spans="2:12" ht="24" customHeight="1" thickBot="1">
      <c r="B44" s="1605" t="s">
        <v>38</v>
      </c>
      <c r="C44" s="1606"/>
      <c r="D44" s="1606"/>
      <c r="E44" s="1607"/>
      <c r="F44" s="6"/>
      <c r="G44" s="6"/>
      <c r="H44" s="6"/>
      <c r="I44" s="6"/>
      <c r="J44" s="6"/>
      <c r="K44" s="6"/>
    </row>
    <row r="45" spans="2:12" ht="15.75" thickBot="1">
      <c r="B45" s="1602">
        <v>1</v>
      </c>
      <c r="C45" s="91"/>
      <c r="D45" s="47" t="s">
        <v>39</v>
      </c>
      <c r="E45" s="30"/>
      <c r="F45" s="6"/>
      <c r="G45" s="6"/>
      <c r="H45" s="6"/>
      <c r="I45" s="6"/>
      <c r="J45" s="6"/>
      <c r="K45" s="6"/>
    </row>
    <row r="46" spans="2:12" ht="15.75" thickBot="1">
      <c r="B46" s="1603"/>
      <c r="C46" s="91"/>
      <c r="D46" s="40" t="s">
        <v>40</v>
      </c>
      <c r="E46" s="30"/>
      <c r="F46" s="6"/>
      <c r="G46" s="6"/>
      <c r="H46" s="6"/>
      <c r="I46" s="6"/>
      <c r="J46" s="6"/>
      <c r="K46" s="6"/>
    </row>
    <row r="47" spans="2:12" ht="15.75" thickBot="1">
      <c r="B47" s="1603"/>
      <c r="C47" s="91"/>
      <c r="D47" s="40" t="s">
        <v>41</v>
      </c>
      <c r="E47" s="30"/>
      <c r="F47" s="6"/>
      <c r="G47" s="6"/>
      <c r="H47" s="6"/>
      <c r="I47" s="6"/>
      <c r="J47" s="6"/>
      <c r="K47" s="6"/>
    </row>
    <row r="48" spans="2:12" ht="15.75" thickBot="1">
      <c r="B48" s="1603"/>
      <c r="C48" s="91"/>
      <c r="D48" s="40" t="s">
        <v>42</v>
      </c>
      <c r="E48" s="30"/>
      <c r="F48" s="6"/>
      <c r="G48" s="6"/>
      <c r="H48" s="6"/>
      <c r="I48" s="6"/>
      <c r="J48" s="6"/>
      <c r="K48" s="6"/>
    </row>
    <row r="49" spans="2:11" ht="15.75" thickBot="1">
      <c r="B49" s="1603"/>
      <c r="C49" s="91"/>
      <c r="D49" s="40" t="s">
        <v>43</v>
      </c>
      <c r="E49" s="30"/>
      <c r="F49" s="6"/>
      <c r="G49" s="6"/>
      <c r="H49" s="6"/>
      <c r="I49" s="6"/>
      <c r="J49" s="6"/>
      <c r="K49" s="6"/>
    </row>
    <row r="50" spans="2:11" ht="15.75" thickBot="1">
      <c r="B50" s="1603"/>
      <c r="C50" s="91"/>
      <c r="D50" s="40" t="s">
        <v>44</v>
      </c>
      <c r="E50" s="30"/>
      <c r="F50" s="6"/>
      <c r="G50" s="6"/>
      <c r="H50" s="6"/>
      <c r="I50" s="6"/>
      <c r="J50" s="6"/>
      <c r="K50" s="6"/>
    </row>
    <row r="51" spans="2:11" ht="15.75" thickBot="1">
      <c r="B51" s="1604"/>
      <c r="C51" s="3"/>
      <c r="D51" s="40" t="s">
        <v>45</v>
      </c>
      <c r="E51" s="30"/>
      <c r="F51" s="6"/>
      <c r="G51" s="6"/>
      <c r="H51" s="6"/>
      <c r="I51" s="6"/>
      <c r="J51" s="6"/>
      <c r="K51" s="6"/>
    </row>
    <row r="52" spans="2:11" ht="15.75" thickBot="1">
      <c r="B52" s="2"/>
      <c r="C52" s="73"/>
      <c r="D52" s="6"/>
      <c r="E52" s="6"/>
      <c r="F52" s="6"/>
      <c r="G52" s="6"/>
      <c r="H52" s="6"/>
      <c r="I52" s="6"/>
      <c r="J52" s="6"/>
      <c r="K52" s="6"/>
    </row>
    <row r="53" spans="2:11" ht="15.75" thickBot="1">
      <c r="B53" s="1605" t="s">
        <v>46</v>
      </c>
      <c r="C53" s="1606"/>
      <c r="D53" s="1606"/>
      <c r="E53" s="1607"/>
      <c r="F53" s="6"/>
      <c r="G53" s="6"/>
      <c r="H53" s="6"/>
      <c r="I53" s="6"/>
      <c r="J53" s="6"/>
      <c r="K53" s="6"/>
    </row>
    <row r="54" spans="2:11" ht="15.75" thickBot="1">
      <c r="B54" s="1602">
        <v>1</v>
      </c>
      <c r="C54" s="91"/>
      <c r="D54" s="47" t="s">
        <v>39</v>
      </c>
      <c r="E54" s="436" t="s">
        <v>47</v>
      </c>
      <c r="F54" s="6"/>
      <c r="G54" s="6"/>
      <c r="H54" s="6"/>
      <c r="I54" s="6"/>
      <c r="J54" s="6"/>
      <c r="K54" s="6"/>
    </row>
    <row r="55" spans="2:11" ht="15.75" thickBot="1">
      <c r="B55" s="1603"/>
      <c r="C55" s="91"/>
      <c r="D55" s="40" t="s">
        <v>40</v>
      </c>
      <c r="E55" s="436" t="s">
        <v>48</v>
      </c>
      <c r="F55" s="6"/>
      <c r="G55" s="6"/>
      <c r="H55" s="6"/>
      <c r="I55" s="6"/>
      <c r="J55" s="6"/>
      <c r="K55" s="6"/>
    </row>
    <row r="56" spans="2:11" ht="15.75" thickBot="1">
      <c r="B56" s="1603"/>
      <c r="C56" s="91"/>
      <c r="D56" s="40" t="s">
        <v>41</v>
      </c>
      <c r="E56" s="309"/>
      <c r="F56" s="6"/>
      <c r="G56" s="6"/>
      <c r="H56" s="6"/>
      <c r="I56" s="6"/>
      <c r="J56" s="6"/>
      <c r="K56" s="6"/>
    </row>
    <row r="57" spans="2:11" ht="15.75" thickBot="1">
      <c r="B57" s="1603"/>
      <c r="C57" s="91"/>
      <c r="D57" s="40" t="s">
        <v>42</v>
      </c>
      <c r="E57" s="309"/>
      <c r="F57" s="6"/>
      <c r="G57" s="6"/>
      <c r="H57" s="6"/>
      <c r="I57" s="6"/>
      <c r="J57" s="6"/>
      <c r="K57" s="6"/>
    </row>
    <row r="58" spans="2:11" ht="15.75" thickBot="1">
      <c r="B58" s="1603"/>
      <c r="C58" s="91"/>
      <c r="D58" s="40" t="s">
        <v>43</v>
      </c>
      <c r="E58" s="309"/>
      <c r="F58" s="6"/>
      <c r="G58" s="6"/>
      <c r="H58" s="6"/>
      <c r="I58" s="6"/>
      <c r="J58" s="6"/>
      <c r="K58" s="6"/>
    </row>
    <row r="59" spans="2:11" ht="15.75" thickBot="1">
      <c r="B59" s="1603"/>
      <c r="C59" s="91"/>
      <c r="D59" s="40" t="s">
        <v>44</v>
      </c>
      <c r="E59" s="309"/>
      <c r="F59" s="6"/>
      <c r="G59" s="6"/>
      <c r="H59" s="6"/>
      <c r="I59" s="6"/>
      <c r="J59" s="6"/>
      <c r="K59" s="6"/>
    </row>
    <row r="60" spans="2:11" ht="15.75" thickBot="1">
      <c r="B60" s="1604"/>
      <c r="C60" s="3"/>
      <c r="D60" s="40" t="s">
        <v>45</v>
      </c>
      <c r="E60" s="309"/>
      <c r="F60" s="6"/>
      <c r="G60" s="6"/>
      <c r="H60" s="6"/>
      <c r="I60" s="6"/>
      <c r="J60" s="6"/>
      <c r="K60" s="6"/>
    </row>
    <row r="61" spans="2:11" ht="15.75" thickBot="1">
      <c r="B61" s="2"/>
      <c r="C61" s="73"/>
      <c r="D61" s="6"/>
      <c r="E61" s="6"/>
      <c r="F61" s="6"/>
      <c r="G61" s="6"/>
      <c r="H61" s="6"/>
      <c r="I61" s="6"/>
      <c r="J61" s="6"/>
      <c r="K61" s="6"/>
    </row>
    <row r="62" spans="2:11" ht="15" customHeight="1" thickBot="1">
      <c r="B62" s="122" t="s">
        <v>49</v>
      </c>
      <c r="C62" s="123"/>
      <c r="D62" s="123"/>
      <c r="E62" s="124"/>
      <c r="F62" s="6"/>
      <c r="G62" s="6"/>
      <c r="H62" s="6"/>
      <c r="I62" s="6"/>
      <c r="J62" s="6"/>
      <c r="K62" s="6"/>
    </row>
    <row r="63" spans="2:11" ht="24.75" thickBot="1">
      <c r="B63" s="46" t="s">
        <v>50</v>
      </c>
      <c r="C63" s="40" t="s">
        <v>51</v>
      </c>
      <c r="D63" s="40" t="s">
        <v>52</v>
      </c>
      <c r="E63" s="40" t="s">
        <v>53</v>
      </c>
      <c r="F63" s="6"/>
      <c r="G63" s="6"/>
      <c r="H63" s="6"/>
      <c r="I63" s="6"/>
      <c r="J63" s="6"/>
    </row>
    <row r="64" spans="2:11" ht="72.75" thickBot="1">
      <c r="B64" s="48">
        <v>42401</v>
      </c>
      <c r="C64" s="40">
        <v>0.01</v>
      </c>
      <c r="D64" s="49" t="s">
        <v>479</v>
      </c>
      <c r="E64" s="40"/>
      <c r="F64" s="6"/>
      <c r="G64" s="6"/>
      <c r="H64" s="6"/>
      <c r="I64" s="6"/>
      <c r="J64" s="6"/>
    </row>
    <row r="65" spans="2:11" ht="15.75" thickBot="1">
      <c r="B65" s="2"/>
      <c r="C65" s="73"/>
      <c r="D65" s="6"/>
      <c r="E65" s="6"/>
      <c r="F65" s="6"/>
      <c r="G65" s="6"/>
      <c r="H65" s="6"/>
      <c r="I65" s="6"/>
      <c r="J65" s="6"/>
      <c r="K65" s="6"/>
    </row>
    <row r="66" spans="2:11">
      <c r="B66" s="133" t="s">
        <v>55</v>
      </c>
      <c r="C66" s="93"/>
      <c r="D66" s="6"/>
      <c r="E66" s="6"/>
      <c r="F66" s="6"/>
      <c r="G66" s="6"/>
      <c r="H66" s="6"/>
      <c r="I66" s="6"/>
      <c r="J66" s="6"/>
      <c r="K66" s="6"/>
    </row>
    <row r="67" spans="2:11" ht="14.45" customHeight="1">
      <c r="B67" s="1662" t="s">
        <v>480</v>
      </c>
      <c r="C67" s="1663"/>
      <c r="D67" s="1663"/>
      <c r="E67" s="1663"/>
      <c r="F67" s="1663"/>
      <c r="G67" s="1664"/>
      <c r="H67" s="6"/>
      <c r="I67" s="6"/>
      <c r="J67" s="6"/>
      <c r="K67" s="6"/>
    </row>
    <row r="68" spans="2:11">
      <c r="B68" s="1665"/>
      <c r="C68" s="1666"/>
      <c r="D68" s="1666"/>
      <c r="E68" s="1666"/>
      <c r="F68" s="1666"/>
      <c r="G68" s="1667"/>
      <c r="H68" s="6"/>
      <c r="I68" s="6"/>
      <c r="J68" s="6"/>
      <c r="K68" s="6"/>
    </row>
    <row r="69" spans="2:11">
      <c r="B69" s="165"/>
      <c r="C69" s="166"/>
      <c r="D69" s="166"/>
      <c r="E69" s="166"/>
      <c r="F69" s="166"/>
      <c r="G69" s="167"/>
      <c r="H69" s="6"/>
      <c r="I69" s="6"/>
      <c r="J69" s="6"/>
      <c r="K69" s="6"/>
    </row>
    <row r="70" spans="2:11" ht="15.75" thickBot="1">
      <c r="B70" s="6"/>
      <c r="D70" s="6"/>
      <c r="E70" s="6"/>
      <c r="F70" s="6"/>
      <c r="G70" s="6"/>
      <c r="H70" s="6"/>
      <c r="I70" s="6"/>
      <c r="J70" s="6"/>
      <c r="K70" s="6"/>
    </row>
    <row r="71" spans="2:11" ht="15.75" thickBot="1">
      <c r="B71" s="1605" t="s">
        <v>451</v>
      </c>
      <c r="C71" s="1606"/>
      <c r="D71" s="1607"/>
      <c r="E71" s="6"/>
      <c r="F71" s="6"/>
      <c r="G71" s="6"/>
      <c r="H71" s="6"/>
      <c r="I71" s="6"/>
      <c r="J71" s="6"/>
      <c r="K71" s="6"/>
    </row>
    <row r="72" spans="2:11" ht="108.75" thickBot="1">
      <c r="B72" s="46" t="s">
        <v>57</v>
      </c>
      <c r="C72" s="3"/>
      <c r="D72" s="40" t="s">
        <v>452</v>
      </c>
      <c r="E72" s="6"/>
      <c r="F72" s="6"/>
      <c r="G72" s="6"/>
      <c r="H72" s="6"/>
      <c r="I72" s="6"/>
      <c r="J72" s="6"/>
      <c r="K72" s="6"/>
    </row>
    <row r="73" spans="2:11">
      <c r="B73" s="1602" t="s">
        <v>59</v>
      </c>
      <c r="C73" s="91"/>
      <c r="D73" s="52" t="s">
        <v>60</v>
      </c>
      <c r="E73" s="6"/>
      <c r="F73" s="6"/>
      <c r="G73" s="6"/>
      <c r="H73" s="6"/>
      <c r="I73" s="6"/>
      <c r="J73" s="6"/>
      <c r="K73" s="6"/>
    </row>
    <row r="74" spans="2:11" ht="120">
      <c r="B74" s="1603"/>
      <c r="C74" s="91"/>
      <c r="D74" s="45" t="s">
        <v>453</v>
      </c>
      <c r="E74" s="6"/>
      <c r="F74" s="6"/>
      <c r="G74" s="6"/>
      <c r="H74" s="6"/>
      <c r="I74" s="6"/>
      <c r="J74" s="6"/>
      <c r="K74" s="6"/>
    </row>
    <row r="75" spans="2:11">
      <c r="B75" s="1603"/>
      <c r="C75" s="91"/>
      <c r="D75" s="52" t="s">
        <v>63</v>
      </c>
      <c r="E75" s="6"/>
      <c r="F75" s="6"/>
      <c r="G75" s="6"/>
      <c r="H75" s="6"/>
      <c r="I75" s="6"/>
      <c r="J75" s="6"/>
      <c r="K75" s="6"/>
    </row>
    <row r="76" spans="2:11">
      <c r="B76" s="1603"/>
      <c r="C76" s="91"/>
      <c r="D76" s="45" t="s">
        <v>65</v>
      </c>
      <c r="E76" s="6"/>
      <c r="F76" s="6"/>
      <c r="G76" s="6"/>
      <c r="H76" s="6"/>
      <c r="I76" s="6"/>
      <c r="J76" s="6"/>
      <c r="K76" s="6"/>
    </row>
    <row r="77" spans="2:11">
      <c r="B77" s="1603"/>
      <c r="C77" s="91"/>
      <c r="D77" s="52" t="s">
        <v>288</v>
      </c>
      <c r="E77" s="6"/>
      <c r="F77" s="6"/>
      <c r="G77" s="6"/>
      <c r="H77" s="6"/>
      <c r="I77" s="6"/>
      <c r="J77" s="6"/>
      <c r="K77" s="6"/>
    </row>
    <row r="78" spans="2:11" ht="36.75" thickBot="1">
      <c r="B78" s="1604"/>
      <c r="C78" s="3"/>
      <c r="D78" s="40" t="s">
        <v>454</v>
      </c>
      <c r="E78" s="6"/>
      <c r="F78" s="6"/>
      <c r="G78" s="6"/>
      <c r="H78" s="6"/>
      <c r="I78" s="6"/>
      <c r="J78" s="6"/>
      <c r="K78" s="6"/>
    </row>
    <row r="79" spans="2:11">
      <c r="B79" s="1602" t="s">
        <v>72</v>
      </c>
      <c r="C79" s="96"/>
      <c r="D79" s="1602"/>
      <c r="E79" s="6"/>
      <c r="F79" s="6"/>
      <c r="G79" s="6"/>
      <c r="H79" s="6"/>
      <c r="I79" s="6"/>
      <c r="J79" s="6"/>
      <c r="K79" s="6"/>
    </row>
    <row r="80" spans="2:11" ht="15.75" thickBot="1">
      <c r="B80" s="1604"/>
      <c r="C80" s="97"/>
      <c r="D80" s="1604"/>
      <c r="E80" s="6"/>
      <c r="F80" s="6"/>
      <c r="G80" s="6"/>
      <c r="H80" s="6"/>
      <c r="I80" s="6"/>
      <c r="J80" s="6"/>
      <c r="K80" s="6"/>
    </row>
    <row r="81" spans="2:11" ht="108">
      <c r="B81" s="1602" t="s">
        <v>73</v>
      </c>
      <c r="C81" s="91"/>
      <c r="D81" s="45" t="s">
        <v>356</v>
      </c>
      <c r="E81" s="6"/>
      <c r="F81" s="6"/>
      <c r="G81" s="6"/>
      <c r="H81" s="6"/>
      <c r="I81" s="6"/>
      <c r="J81" s="6"/>
      <c r="K81" s="6"/>
    </row>
    <row r="82" spans="2:11" ht="144">
      <c r="B82" s="1603"/>
      <c r="C82" s="91"/>
      <c r="D82" s="45" t="s">
        <v>357</v>
      </c>
      <c r="E82" s="6"/>
      <c r="F82" s="6"/>
      <c r="G82" s="6"/>
      <c r="H82" s="6"/>
      <c r="I82" s="6"/>
      <c r="J82" s="6"/>
      <c r="K82" s="6"/>
    </row>
    <row r="83" spans="2:11" ht="72">
      <c r="B83" s="1603"/>
      <c r="C83" s="91"/>
      <c r="D83" s="45" t="s">
        <v>359</v>
      </c>
      <c r="E83" s="6"/>
      <c r="F83" s="6"/>
      <c r="G83" s="6"/>
      <c r="H83" s="6"/>
      <c r="I83" s="6"/>
      <c r="J83" s="6"/>
      <c r="K83" s="6"/>
    </row>
    <row r="84" spans="2:11" ht="36">
      <c r="B84" s="1603"/>
      <c r="C84" s="91"/>
      <c r="D84" s="45" t="s">
        <v>455</v>
      </c>
      <c r="E84" s="6"/>
      <c r="F84" s="6"/>
      <c r="G84" s="6"/>
      <c r="H84" s="6"/>
      <c r="I84" s="6"/>
      <c r="J84" s="6"/>
      <c r="K84" s="6"/>
    </row>
    <row r="85" spans="2:11" ht="192.75" thickBot="1">
      <c r="B85" s="1604"/>
      <c r="C85" s="3"/>
      <c r="D85" s="40" t="s">
        <v>456</v>
      </c>
      <c r="E85" s="6"/>
      <c r="F85" s="6"/>
      <c r="G85" s="6"/>
      <c r="H85" s="6"/>
      <c r="I85" s="6"/>
      <c r="J85" s="6"/>
      <c r="K85" s="6"/>
    </row>
    <row r="86" spans="2:11" ht="24">
      <c r="B86" s="1602" t="s">
        <v>90</v>
      </c>
      <c r="C86" s="91"/>
      <c r="D86" s="52" t="s">
        <v>457</v>
      </c>
      <c r="E86" s="6"/>
      <c r="F86" s="6"/>
      <c r="G86" s="6"/>
      <c r="H86" s="6"/>
      <c r="I86" s="6"/>
      <c r="J86" s="6"/>
      <c r="K86" s="6"/>
    </row>
    <row r="87" spans="2:11">
      <c r="B87" s="1603"/>
      <c r="C87" s="91"/>
      <c r="D87" s="16"/>
      <c r="E87" s="6"/>
      <c r="F87" s="6"/>
      <c r="G87" s="6"/>
      <c r="H87" s="6"/>
      <c r="I87" s="6"/>
      <c r="J87" s="6"/>
      <c r="K87" s="6"/>
    </row>
    <row r="88" spans="2:11">
      <c r="B88" s="1603"/>
      <c r="C88" s="91"/>
      <c r="D88" s="45" t="s">
        <v>91</v>
      </c>
      <c r="E88" s="6"/>
      <c r="F88" s="6"/>
      <c r="G88" s="6"/>
      <c r="H88" s="6"/>
      <c r="I88" s="6"/>
      <c r="J88" s="6"/>
      <c r="K88" s="6"/>
    </row>
    <row r="89" spans="2:11" ht="37.5">
      <c r="B89" s="1603"/>
      <c r="C89" s="91"/>
      <c r="D89" s="45" t="s">
        <v>458</v>
      </c>
      <c r="E89" s="6"/>
      <c r="F89" s="6"/>
      <c r="G89" s="6"/>
      <c r="H89" s="6"/>
      <c r="I89" s="6"/>
      <c r="J89" s="6"/>
      <c r="K89" s="6"/>
    </row>
    <row r="90" spans="2:11" ht="37.5">
      <c r="B90" s="1603"/>
      <c r="C90" s="91"/>
      <c r="D90" s="45" t="s">
        <v>459</v>
      </c>
      <c r="E90" s="6"/>
      <c r="F90" s="6"/>
      <c r="G90" s="6"/>
      <c r="H90" s="6"/>
      <c r="I90" s="6"/>
      <c r="J90" s="6"/>
      <c r="K90" s="6"/>
    </row>
    <row r="91" spans="2:11" ht="49.5">
      <c r="B91" s="1603"/>
      <c r="C91" s="91"/>
      <c r="D91" s="45" t="s">
        <v>460</v>
      </c>
      <c r="E91" s="6"/>
      <c r="F91" s="6"/>
      <c r="G91" s="6"/>
      <c r="H91" s="6"/>
      <c r="I91" s="6"/>
      <c r="J91" s="6"/>
      <c r="K91" s="6"/>
    </row>
    <row r="92" spans="2:11">
      <c r="B92" s="1603"/>
      <c r="C92" s="91"/>
      <c r="D92" s="52" t="s">
        <v>246</v>
      </c>
      <c r="E92" s="6"/>
      <c r="F92" s="6"/>
      <c r="G92" s="6"/>
      <c r="H92" s="6"/>
      <c r="I92" s="6"/>
      <c r="J92" s="6"/>
      <c r="K92" s="6"/>
    </row>
    <row r="93" spans="2:11" ht="24">
      <c r="B93" s="1603"/>
      <c r="C93" s="91"/>
      <c r="D93" s="52" t="s">
        <v>461</v>
      </c>
      <c r="E93" s="6"/>
      <c r="F93" s="6"/>
      <c r="G93" s="6"/>
      <c r="H93" s="6"/>
      <c r="I93" s="6"/>
      <c r="J93" s="6"/>
      <c r="K93" s="6"/>
    </row>
    <row r="94" spans="2:11">
      <c r="B94" s="1603"/>
      <c r="C94" s="91"/>
      <c r="D94" s="16"/>
      <c r="E94" s="6"/>
      <c r="F94" s="6"/>
      <c r="G94" s="6"/>
      <c r="H94" s="6"/>
      <c r="I94" s="6"/>
      <c r="J94" s="6"/>
      <c r="K94" s="6"/>
    </row>
    <row r="95" spans="2:11">
      <c r="B95" s="1603"/>
      <c r="C95" s="91"/>
      <c r="D95" s="45" t="s">
        <v>91</v>
      </c>
      <c r="E95" s="6"/>
      <c r="F95" s="6"/>
      <c r="G95" s="6"/>
      <c r="H95" s="6"/>
      <c r="I95" s="6"/>
      <c r="J95" s="6"/>
      <c r="K95" s="6"/>
    </row>
    <row r="96" spans="2:11" ht="61.5">
      <c r="B96" s="1603"/>
      <c r="C96" s="91"/>
      <c r="D96" s="45" t="s">
        <v>462</v>
      </c>
      <c r="E96" s="6"/>
      <c r="F96" s="6"/>
      <c r="G96" s="6"/>
      <c r="H96" s="6"/>
      <c r="I96" s="6"/>
      <c r="J96" s="6"/>
      <c r="K96" s="6"/>
    </row>
    <row r="97" spans="2:11" ht="38.25" thickBot="1">
      <c r="B97" s="1604"/>
      <c r="C97" s="3"/>
      <c r="D97" s="40" t="s">
        <v>463</v>
      </c>
      <c r="E97" s="6"/>
      <c r="F97" s="6"/>
      <c r="G97" s="6"/>
      <c r="H97" s="6"/>
      <c r="I97" s="6"/>
      <c r="J97" s="6"/>
      <c r="K97" s="6"/>
    </row>
    <row r="98" spans="2:11">
      <c r="B98" s="6"/>
      <c r="D98" s="6"/>
      <c r="E98" s="6"/>
      <c r="F98" s="6"/>
      <c r="G98" s="6"/>
      <c r="H98" s="6"/>
      <c r="I98" s="6"/>
      <c r="J98" s="6"/>
      <c r="K98" s="6"/>
    </row>
    <row r="99" spans="2:11">
      <c r="B99" s="6"/>
      <c r="D99" s="6"/>
      <c r="E99" s="6"/>
      <c r="F99" s="6"/>
      <c r="G99" s="6"/>
      <c r="H99" s="6"/>
      <c r="I99" s="6"/>
      <c r="J99" s="6"/>
      <c r="K99" s="6"/>
    </row>
    <row r="100" spans="2:11">
      <c r="B100" s="6"/>
      <c r="D100" s="6"/>
      <c r="E100" s="6"/>
      <c r="F100" s="6"/>
      <c r="G100" s="6"/>
      <c r="H100" s="6"/>
      <c r="I100" s="6"/>
      <c r="J100" s="6"/>
      <c r="K100" s="6"/>
    </row>
    <row r="101" spans="2:11">
      <c r="B101" s="6"/>
      <c r="D101" s="6"/>
      <c r="E101" s="6"/>
      <c r="F101" s="6"/>
      <c r="G101" s="6"/>
      <c r="H101" s="6"/>
      <c r="I101" s="6"/>
      <c r="J101" s="6"/>
      <c r="K101" s="6"/>
    </row>
    <row r="102" spans="2:11">
      <c r="B102" s="6"/>
      <c r="D102" s="6"/>
      <c r="E102" s="6"/>
      <c r="F102" s="6"/>
      <c r="G102" s="6"/>
      <c r="H102" s="6"/>
      <c r="I102" s="6"/>
      <c r="J102" s="6"/>
      <c r="K102" s="6"/>
    </row>
    <row r="103" spans="2:11">
      <c r="B103" s="6"/>
      <c r="D103" s="6"/>
      <c r="E103" s="6"/>
      <c r="F103" s="6"/>
      <c r="G103" s="6"/>
      <c r="H103" s="6"/>
      <c r="I103" s="6"/>
      <c r="J103" s="6"/>
      <c r="K103" s="6"/>
    </row>
    <row r="104" spans="2:11">
      <c r="B104" s="6"/>
      <c r="D104" s="6"/>
      <c r="E104" s="6"/>
      <c r="F104" s="6"/>
      <c r="G104" s="6"/>
      <c r="H104" s="6"/>
      <c r="I104" s="6"/>
      <c r="J104" s="6"/>
      <c r="K104" s="6"/>
    </row>
    <row r="105" spans="2:11">
      <c r="B105" s="6"/>
      <c r="D105" s="6"/>
      <c r="E105" s="6"/>
      <c r="F105" s="6"/>
      <c r="G105" s="6"/>
      <c r="H105" s="6"/>
      <c r="I105" s="6"/>
      <c r="J105" s="6"/>
      <c r="K105" s="6"/>
    </row>
    <row r="106" spans="2:11">
      <c r="B106" s="6"/>
      <c r="D106" s="6"/>
      <c r="E106" s="6"/>
      <c r="F106" s="6"/>
      <c r="G106" s="6"/>
      <c r="H106" s="6"/>
      <c r="I106" s="6"/>
      <c r="J106" s="6"/>
      <c r="K106" s="6"/>
    </row>
    <row r="107" spans="2:11">
      <c r="B107" s="6"/>
      <c r="D107" s="6"/>
      <c r="E107" s="6"/>
      <c r="F107" s="6"/>
      <c r="G107" s="6"/>
      <c r="H107" s="6"/>
      <c r="I107" s="6"/>
      <c r="J107" s="6"/>
      <c r="K107" s="6"/>
    </row>
    <row r="108" spans="2:11">
      <c r="B108" s="6"/>
      <c r="D108" s="6"/>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row r="180" spans="2:11">
      <c r="B180" s="6"/>
      <c r="D180" s="6"/>
      <c r="E180" s="6"/>
      <c r="F180" s="6"/>
      <c r="G180" s="6"/>
      <c r="H180" s="6"/>
      <c r="I180" s="6"/>
      <c r="J180" s="6"/>
      <c r="K180" s="6"/>
    </row>
    <row r="181" spans="2:11">
      <c r="B181" s="6"/>
      <c r="D181" s="6"/>
      <c r="E181" s="6"/>
      <c r="F181" s="6"/>
      <c r="G181" s="6"/>
      <c r="H181" s="6"/>
      <c r="I181" s="6"/>
      <c r="J181" s="6"/>
      <c r="K181" s="6"/>
    </row>
    <row r="182" spans="2:11">
      <c r="B182" s="6"/>
      <c r="D182" s="6"/>
      <c r="E182" s="6"/>
      <c r="F182" s="6"/>
      <c r="G182" s="6"/>
      <c r="H182" s="6"/>
      <c r="I182" s="6"/>
      <c r="J182" s="6"/>
      <c r="K182" s="6"/>
    </row>
    <row r="183" spans="2:11">
      <c r="B183" s="6"/>
      <c r="D183" s="6"/>
      <c r="E183" s="6"/>
      <c r="F183" s="6"/>
      <c r="G183" s="6"/>
      <c r="H183" s="6"/>
      <c r="I183" s="6"/>
      <c r="J183" s="6"/>
      <c r="K183" s="6"/>
    </row>
    <row r="184" spans="2:11">
      <c r="B184" s="6"/>
      <c r="D184" s="6"/>
      <c r="E184" s="6"/>
      <c r="F184" s="6"/>
      <c r="G184" s="6"/>
      <c r="H184" s="6"/>
      <c r="I184" s="6"/>
      <c r="J184" s="6"/>
      <c r="K184" s="6"/>
    </row>
    <row r="185" spans="2:11">
      <c r="B185" s="6"/>
      <c r="D185" s="6"/>
      <c r="E185" s="6"/>
      <c r="F185" s="6"/>
      <c r="G185" s="6"/>
      <c r="H185" s="6"/>
      <c r="I185" s="6"/>
      <c r="J185" s="6"/>
      <c r="K185" s="6"/>
    </row>
    <row r="186" spans="2:11">
      <c r="B186" s="6"/>
      <c r="D186" s="6"/>
      <c r="E186" s="6"/>
      <c r="F186" s="6"/>
      <c r="G186" s="6"/>
      <c r="H186" s="6"/>
      <c r="I186" s="6"/>
      <c r="J186" s="6"/>
      <c r="K186" s="6"/>
    </row>
    <row r="187" spans="2:11">
      <c r="B187" s="6"/>
      <c r="D187" s="6"/>
      <c r="E187" s="6"/>
      <c r="F187" s="6"/>
      <c r="G187" s="6"/>
      <c r="H187" s="6"/>
      <c r="I187" s="6"/>
      <c r="J187" s="6"/>
      <c r="K187" s="6"/>
    </row>
    <row r="188" spans="2:11">
      <c r="B188" s="6"/>
      <c r="D188" s="6"/>
      <c r="E188" s="6"/>
      <c r="F188" s="6"/>
      <c r="G188" s="6"/>
      <c r="H188" s="6"/>
      <c r="I188" s="6"/>
      <c r="J188" s="6"/>
      <c r="K188" s="6"/>
    </row>
    <row r="189" spans="2:11">
      <c r="B189" s="6"/>
      <c r="D189" s="6"/>
      <c r="E189" s="6"/>
      <c r="F189" s="6"/>
      <c r="G189" s="6"/>
      <c r="H189" s="6"/>
      <c r="I189" s="6"/>
      <c r="J189" s="6"/>
      <c r="K189" s="6"/>
    </row>
  </sheetData>
  <mergeCells count="37">
    <mergeCell ref="B10:D10"/>
    <mergeCell ref="F10:S10"/>
    <mergeCell ref="F11:S11"/>
    <mergeCell ref="E12:R12"/>
    <mergeCell ref="E13:R13"/>
    <mergeCell ref="B15:B24"/>
    <mergeCell ref="L25:L26"/>
    <mergeCell ref="B67:G68"/>
    <mergeCell ref="B86:B97"/>
    <mergeCell ref="B71:D71"/>
    <mergeCell ref="B73:B78"/>
    <mergeCell ref="B79:B80"/>
    <mergeCell ref="D79:D80"/>
    <mergeCell ref="B81:B85"/>
    <mergeCell ref="C25:C26"/>
    <mergeCell ref="D25:D26"/>
    <mergeCell ref="E25:E26"/>
    <mergeCell ref="F25:F26"/>
    <mergeCell ref="G25:G26"/>
    <mergeCell ref="K25:K26"/>
    <mergeCell ref="D15:L15"/>
    <mergeCell ref="D21:L21"/>
    <mergeCell ref="D22:L22"/>
    <mergeCell ref="D23:L23"/>
    <mergeCell ref="D24:L24"/>
    <mergeCell ref="J25:J26"/>
    <mergeCell ref="B54:B60"/>
    <mergeCell ref="D41:L41"/>
    <mergeCell ref="D42:L42"/>
    <mergeCell ref="B44:E44"/>
    <mergeCell ref="B45:B51"/>
    <mergeCell ref="B53:E53"/>
    <mergeCell ref="A1:P1"/>
    <mergeCell ref="A2:P2"/>
    <mergeCell ref="A3:P3"/>
    <mergeCell ref="A4:D4"/>
    <mergeCell ref="A5:P5"/>
  </mergeCells>
  <conditionalFormatting sqref="F10">
    <cfRule type="notContainsBlanks" dxfId="84" priority="4">
      <formula>LEN(TRIM(F10))&gt;0</formula>
    </cfRule>
  </conditionalFormatting>
  <conditionalFormatting sqref="F11:S11">
    <cfRule type="expression" dxfId="83" priority="2">
      <formula>E11="NO SE REPORTA"</formula>
    </cfRule>
    <cfRule type="expression" dxfId="82" priority="3">
      <formula>E10="NO APLICA"</formula>
    </cfRule>
  </conditionalFormatting>
  <conditionalFormatting sqref="E12:R12">
    <cfRule type="expression" dxfId="81"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7:F19">
      <formula1>0</formula1>
    </dataValidation>
    <dataValidation type="whole" operator="greaterThanOrEqual" allowBlank="1" showInputMessage="1" showErrorMessage="1" errorTitle="ERROR" error="Valor en PESOS (sin centavos)" sqref="H27:K39">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topLeftCell="D22" zoomScale="98" zoomScaleNormal="98" workbookViewId="0">
      <selection activeCell="I35" sqref="I35"/>
    </sheetView>
  </sheetViews>
  <sheetFormatPr baseColWidth="10" defaultRowHeight="15"/>
  <cols>
    <col min="1" max="1" width="1.85546875" customWidth="1"/>
    <col min="2" max="2" width="10.85546875" customWidth="1"/>
    <col min="3" max="3" width="5" style="84" bestFit="1" customWidth="1"/>
    <col min="4" max="4" width="34.85546875" customWidth="1"/>
    <col min="5" max="5" width="12.140625" customWidth="1"/>
    <col min="10" max="10" width="12.5703125" customWidth="1"/>
    <col min="12" max="12" width="13.710937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481</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4" t="s">
        <v>1201</v>
      </c>
      <c r="C8" s="216">
        <v>2020</v>
      </c>
      <c r="D8" s="220">
        <f>IF(E10="NO APLICA","NO APLICA",IF(E11="NO SE REPORTA","SIN INFORMACION",+Q22))</f>
        <v>0.2</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ht="15.75" thickBot="1">
      <c r="B15" s="1686" t="s">
        <v>2</v>
      </c>
      <c r="C15" s="99"/>
      <c r="D15" s="1614" t="s">
        <v>336</v>
      </c>
      <c r="E15" s="1615"/>
      <c r="F15" s="1615"/>
      <c r="G15" s="1615"/>
      <c r="H15" s="1615"/>
      <c r="I15" s="1615"/>
      <c r="J15" s="1615"/>
      <c r="K15" s="1615"/>
      <c r="L15" s="1677"/>
      <c r="M15" s="1677"/>
      <c r="N15" s="1677"/>
      <c r="O15" s="1677"/>
      <c r="P15" s="1654"/>
      <c r="Q15" s="1658" t="s">
        <v>151</v>
      </c>
    </row>
    <row r="16" spans="1:21" ht="15.75" thickBot="1">
      <c r="B16" s="1687"/>
      <c r="C16" s="106"/>
      <c r="D16" s="1621" t="s">
        <v>150</v>
      </c>
      <c r="E16" s="1683" t="s">
        <v>505</v>
      </c>
      <c r="F16" s="1684"/>
      <c r="G16" s="1684"/>
      <c r="H16" s="1684"/>
      <c r="I16" s="1684"/>
      <c r="J16" s="1685"/>
      <c r="K16" s="1683" t="s">
        <v>506</v>
      </c>
      <c r="L16" s="1690"/>
      <c r="M16" s="1690"/>
      <c r="N16" s="1690"/>
      <c r="O16" s="1690"/>
      <c r="P16" s="1691"/>
      <c r="Q16" s="1671"/>
    </row>
    <row r="17" spans="2:17" ht="15.75" thickBot="1">
      <c r="B17" s="1687"/>
      <c r="C17" s="106"/>
      <c r="D17" s="1624"/>
      <c r="E17" s="1674" t="s">
        <v>507</v>
      </c>
      <c r="F17" s="1675"/>
      <c r="G17" s="1676"/>
      <c r="H17" s="1674" t="s">
        <v>508</v>
      </c>
      <c r="I17" s="1675"/>
      <c r="J17" s="1676"/>
      <c r="K17" s="1674" t="s">
        <v>507</v>
      </c>
      <c r="L17" s="1675"/>
      <c r="M17" s="1676"/>
      <c r="N17" s="1674" t="s">
        <v>508</v>
      </c>
      <c r="O17" s="1675"/>
      <c r="P17" s="1676"/>
      <c r="Q17" s="1671"/>
    </row>
    <row r="18" spans="2:17" ht="15.75" thickBot="1">
      <c r="B18" s="1687"/>
      <c r="C18" s="106"/>
      <c r="D18" s="1682"/>
      <c r="E18" s="207" t="s">
        <v>509</v>
      </c>
      <c r="F18" s="207" t="s">
        <v>510</v>
      </c>
      <c r="G18" s="207" t="s">
        <v>511</v>
      </c>
      <c r="H18" s="207" t="s">
        <v>509</v>
      </c>
      <c r="I18" s="207" t="s">
        <v>510</v>
      </c>
      <c r="J18" s="207" t="s">
        <v>511</v>
      </c>
      <c r="K18" s="207" t="s">
        <v>509</v>
      </c>
      <c r="L18" s="207" t="s">
        <v>510</v>
      </c>
      <c r="M18" s="207" t="s">
        <v>511</v>
      </c>
      <c r="N18" s="207" t="s">
        <v>509</v>
      </c>
      <c r="O18" s="207" t="s">
        <v>510</v>
      </c>
      <c r="P18" s="207" t="s">
        <v>511</v>
      </c>
      <c r="Q18" s="1659"/>
    </row>
    <row r="19" spans="2:17" ht="24.75" thickBot="1">
      <c r="B19" s="1687"/>
      <c r="C19" s="106"/>
      <c r="D19" s="729" t="s">
        <v>512</v>
      </c>
      <c r="E19" s="7"/>
      <c r="F19" s="7"/>
      <c r="G19" s="7"/>
      <c r="H19" s="678">
        <v>8</v>
      </c>
      <c r="I19" s="678">
        <v>8</v>
      </c>
      <c r="J19" s="678">
        <v>8</v>
      </c>
      <c r="K19" s="7"/>
      <c r="L19" s="678">
        <v>1</v>
      </c>
      <c r="M19" s="7"/>
      <c r="N19" s="678">
        <v>2</v>
      </c>
      <c r="O19" s="678">
        <v>2</v>
      </c>
      <c r="P19" s="678">
        <v>1</v>
      </c>
      <c r="Q19" s="1224">
        <f>SUM(E19:P19)</f>
        <v>30</v>
      </c>
    </row>
    <row r="20" spans="2:17" ht="36.75" thickBot="1">
      <c r="B20" s="1687"/>
      <c r="C20" s="106"/>
      <c r="D20" s="729" t="s">
        <v>513</v>
      </c>
      <c r="E20" s="7"/>
      <c r="F20" s="7"/>
      <c r="G20" s="7"/>
      <c r="H20" s="678">
        <v>8</v>
      </c>
      <c r="I20" s="678">
        <v>8</v>
      </c>
      <c r="J20" s="678">
        <v>8</v>
      </c>
      <c r="K20" s="7"/>
      <c r="L20" s="678">
        <v>1</v>
      </c>
      <c r="M20" s="7"/>
      <c r="N20" s="678">
        <v>2</v>
      </c>
      <c r="O20" s="678">
        <v>2</v>
      </c>
      <c r="P20" s="678">
        <v>1</v>
      </c>
      <c r="Q20" s="1224">
        <f>SUM(E20:P20)</f>
        <v>30</v>
      </c>
    </row>
    <row r="21" spans="2:17" ht="36.75" thickBot="1">
      <c r="B21" s="1687"/>
      <c r="C21" s="106"/>
      <c r="D21" s="729" t="s">
        <v>514</v>
      </c>
      <c r="E21" s="678"/>
      <c r="F21" s="678"/>
      <c r="G21" s="678"/>
      <c r="H21" s="678">
        <v>1</v>
      </c>
      <c r="I21" s="678">
        <f>1+1</f>
        <v>2</v>
      </c>
      <c r="J21" s="678">
        <f>1+1+1</f>
        <v>3</v>
      </c>
      <c r="K21" s="7"/>
      <c r="L21" s="678">
        <v>0</v>
      </c>
      <c r="M21" s="7"/>
      <c r="N21" s="678">
        <v>0</v>
      </c>
      <c r="O21" s="678">
        <v>0</v>
      </c>
      <c r="P21" s="678">
        <v>0</v>
      </c>
      <c r="Q21" s="1224">
        <f>SUM(E21:P21)</f>
        <v>6</v>
      </c>
    </row>
    <row r="22" spans="2:17" ht="36.75" thickBot="1">
      <c r="B22" s="1687"/>
      <c r="C22" s="106"/>
      <c r="D22" s="729" t="s">
        <v>481</v>
      </c>
      <c r="E22" s="151" t="str">
        <f>IFERROR(E21/E20,"N.A.")</f>
        <v>N.A.</v>
      </c>
      <c r="F22" s="151" t="str">
        <f t="shared" ref="F22:P22" si="0">IFERROR(F21/F20,"N.A.")</f>
        <v>N.A.</v>
      </c>
      <c r="G22" s="151" t="str">
        <f t="shared" si="0"/>
        <v>N.A.</v>
      </c>
      <c r="H22" s="151">
        <f t="shared" si="0"/>
        <v>0.125</v>
      </c>
      <c r="I22" s="151">
        <f t="shared" si="0"/>
        <v>0.25</v>
      </c>
      <c r="J22" s="151">
        <f t="shared" si="0"/>
        <v>0.375</v>
      </c>
      <c r="K22" s="151" t="str">
        <f t="shared" si="0"/>
        <v>N.A.</v>
      </c>
      <c r="L22" s="151">
        <f t="shared" si="0"/>
        <v>0</v>
      </c>
      <c r="M22" s="151" t="str">
        <f t="shared" si="0"/>
        <v>N.A.</v>
      </c>
      <c r="N22" s="151">
        <f t="shared" si="0"/>
        <v>0</v>
      </c>
      <c r="O22" s="151">
        <f t="shared" si="0"/>
        <v>0</v>
      </c>
      <c r="P22" s="151">
        <f t="shared" si="0"/>
        <v>0</v>
      </c>
      <c r="Q22" s="151">
        <f>IFERROR(Q21/Q20,"N.A.")</f>
        <v>0.2</v>
      </c>
    </row>
    <row r="23" spans="2:17">
      <c r="B23" s="1687"/>
      <c r="C23" s="100"/>
      <c r="D23" s="1619" t="s">
        <v>515</v>
      </c>
      <c r="E23" s="1620"/>
      <c r="F23" s="1620"/>
      <c r="G23" s="1620"/>
      <c r="H23" s="1620"/>
      <c r="I23" s="1620"/>
      <c r="J23" s="1620"/>
      <c r="K23" s="1620"/>
      <c r="L23" s="1689"/>
      <c r="M23" s="1689"/>
      <c r="N23" s="1689"/>
      <c r="O23" s="1689"/>
      <c r="P23" s="1670"/>
    </row>
    <row r="24" spans="2:17">
      <c r="B24" s="1687"/>
      <c r="C24" s="100"/>
      <c r="D24" s="1622" t="s">
        <v>516</v>
      </c>
      <c r="E24" s="1623"/>
      <c r="F24" s="1623"/>
      <c r="G24" s="1623"/>
      <c r="H24" s="1623"/>
      <c r="I24" s="1623"/>
      <c r="J24" s="1623"/>
      <c r="K24" s="1623"/>
      <c r="L24" s="1679"/>
      <c r="M24" s="1679"/>
      <c r="N24" s="1679"/>
      <c r="O24" s="1679"/>
      <c r="P24" s="1655"/>
    </row>
    <row r="25" spans="2:17">
      <c r="B25" s="1687"/>
      <c r="C25" s="100"/>
      <c r="D25" s="1622" t="s">
        <v>517</v>
      </c>
      <c r="E25" s="1623"/>
      <c r="F25" s="1623"/>
      <c r="G25" s="1623"/>
      <c r="H25" s="1623"/>
      <c r="I25" s="1623"/>
      <c r="J25" s="1623"/>
      <c r="K25" s="1623"/>
      <c r="L25" s="1679"/>
      <c r="M25" s="1679"/>
      <c r="N25" s="1679"/>
      <c r="O25" s="1679"/>
      <c r="P25" s="1655"/>
    </row>
    <row r="26" spans="2:17">
      <c r="B26" s="1687"/>
      <c r="C26" s="100"/>
      <c r="D26" s="1608" t="s">
        <v>246</v>
      </c>
      <c r="E26" s="1609"/>
      <c r="F26" s="1609"/>
      <c r="G26" s="1609"/>
      <c r="H26" s="1609"/>
      <c r="I26" s="1609"/>
      <c r="J26" s="1609"/>
      <c r="K26" s="1609"/>
      <c r="L26" s="1678"/>
      <c r="M26" s="1678"/>
      <c r="N26" s="1678"/>
      <c r="O26" s="1678"/>
      <c r="P26" s="1656"/>
    </row>
    <row r="27" spans="2:17">
      <c r="B27" s="1687"/>
      <c r="C27" s="100"/>
      <c r="D27" s="1608" t="s">
        <v>518</v>
      </c>
      <c r="E27" s="1609"/>
      <c r="F27" s="1609"/>
      <c r="G27" s="1609"/>
      <c r="H27" s="1609"/>
      <c r="I27" s="1609"/>
      <c r="J27" s="1609"/>
      <c r="K27" s="1609"/>
      <c r="L27" s="1678"/>
      <c r="M27" s="1678"/>
      <c r="N27" s="1678"/>
      <c r="O27" s="1678"/>
      <c r="P27" s="1656"/>
    </row>
    <row r="28" spans="2:17" ht="15.75" thickBot="1">
      <c r="B28" s="1687"/>
      <c r="C28" s="100"/>
      <c r="D28" s="1622" t="s">
        <v>340</v>
      </c>
      <c r="E28" s="1623"/>
      <c r="F28" s="1623"/>
      <c r="G28" s="1623"/>
      <c r="H28" s="1623"/>
      <c r="I28" s="1623"/>
      <c r="J28" s="1623"/>
      <c r="K28" s="1623"/>
      <c r="L28" s="1679"/>
      <c r="M28" s="1679"/>
      <c r="N28" s="1679"/>
      <c r="O28" s="1679"/>
      <c r="P28" s="1655"/>
    </row>
    <row r="29" spans="2:17" ht="21" customHeight="1">
      <c r="B29" s="1687"/>
      <c r="C29" s="1680" t="s">
        <v>19</v>
      </c>
      <c r="D29" s="1658" t="s">
        <v>270</v>
      </c>
      <c r="E29" s="1658" t="s">
        <v>519</v>
      </c>
      <c r="F29" s="1658" t="s">
        <v>520</v>
      </c>
      <c r="G29" s="1658" t="s">
        <v>521</v>
      </c>
      <c r="H29" s="206" t="s">
        <v>474</v>
      </c>
      <c r="I29" s="206" t="s">
        <v>476</v>
      </c>
      <c r="J29" s="1658" t="s">
        <v>274</v>
      </c>
      <c r="K29" s="1658" t="s">
        <v>275</v>
      </c>
      <c r="L29" s="1658" t="s">
        <v>55</v>
      </c>
      <c r="P29" s="14"/>
    </row>
    <row r="30" spans="2:17" ht="15.75" thickBot="1">
      <c r="B30" s="1687"/>
      <c r="C30" s="1681"/>
      <c r="D30" s="1659"/>
      <c r="E30" s="1659"/>
      <c r="F30" s="1659"/>
      <c r="G30" s="1659"/>
      <c r="H30" s="207" t="s">
        <v>475</v>
      </c>
      <c r="I30" s="207" t="s">
        <v>477</v>
      </c>
      <c r="J30" s="1659"/>
      <c r="K30" s="1659"/>
      <c r="L30" s="1659"/>
      <c r="P30" s="14"/>
    </row>
    <row r="31" spans="2:17" ht="15.75" thickBot="1">
      <c r="B31" s="1687"/>
      <c r="C31" s="374"/>
      <c r="D31" s="29" t="s">
        <v>2355</v>
      </c>
      <c r="E31" s="29" t="s">
        <v>2096</v>
      </c>
      <c r="F31" s="29" t="s">
        <v>2353</v>
      </c>
      <c r="G31" s="29"/>
      <c r="H31" s="194"/>
      <c r="I31" s="194"/>
      <c r="J31" s="194"/>
      <c r="K31" s="194"/>
      <c r="L31" s="194"/>
      <c r="P31" s="14"/>
    </row>
    <row r="32" spans="2:17" ht="15.75" thickBot="1">
      <c r="B32" s="1687"/>
      <c r="C32" s="374"/>
      <c r="D32" s="29" t="s">
        <v>2357</v>
      </c>
      <c r="E32" s="29" t="s">
        <v>2096</v>
      </c>
      <c r="F32" s="29" t="s">
        <v>2353</v>
      </c>
      <c r="G32" s="29"/>
      <c r="H32" s="194"/>
      <c r="I32" s="194"/>
      <c r="J32" s="194"/>
      <c r="K32" s="194"/>
      <c r="L32" s="194"/>
      <c r="P32" s="14"/>
    </row>
    <row r="33" spans="2:16" ht="15.75" thickBot="1">
      <c r="B33" s="1687"/>
      <c r="C33" s="374"/>
      <c r="D33" s="29" t="s">
        <v>2356</v>
      </c>
      <c r="E33" s="29" t="s">
        <v>2096</v>
      </c>
      <c r="F33" s="29" t="s">
        <v>2353</v>
      </c>
      <c r="G33" s="29"/>
      <c r="H33" s="194"/>
      <c r="I33" s="194"/>
      <c r="J33" s="194"/>
      <c r="K33" s="194"/>
      <c r="L33" s="194"/>
      <c r="P33" s="14"/>
    </row>
    <row r="34" spans="2:16" ht="15.75" thickBot="1">
      <c r="B34" s="1687"/>
      <c r="C34" s="374"/>
      <c r="D34" s="29" t="s">
        <v>2358</v>
      </c>
      <c r="E34" s="29" t="s">
        <v>2096</v>
      </c>
      <c r="F34" s="29" t="s">
        <v>2353</v>
      </c>
      <c r="G34" s="29"/>
      <c r="H34" s="194"/>
      <c r="I34" s="194"/>
      <c r="J34" s="194"/>
      <c r="K34" s="194"/>
      <c r="L34" s="194"/>
      <c r="P34" s="14"/>
    </row>
    <row r="35" spans="2:16" ht="15.75" thickBot="1">
      <c r="B35" s="1687"/>
      <c r="C35" s="374"/>
      <c r="D35" s="29" t="s">
        <v>2359</v>
      </c>
      <c r="E35" s="29" t="s">
        <v>2096</v>
      </c>
      <c r="F35" s="29" t="s">
        <v>2353</v>
      </c>
      <c r="G35" s="29"/>
      <c r="H35" s="194"/>
      <c r="I35" s="194"/>
      <c r="J35" s="194"/>
      <c r="K35" s="194"/>
      <c r="L35" s="194"/>
      <c r="P35" s="14"/>
    </row>
    <row r="36" spans="2:16" ht="15.75" thickBot="1">
      <c r="B36" s="1687"/>
      <c r="C36" s="374"/>
      <c r="D36" s="29" t="s">
        <v>2360</v>
      </c>
      <c r="E36" s="29" t="s">
        <v>2096</v>
      </c>
      <c r="F36" s="29" t="s">
        <v>2353</v>
      </c>
      <c r="G36" s="29"/>
      <c r="H36" s="194"/>
      <c r="I36" s="194"/>
      <c r="J36" s="194"/>
      <c r="K36" s="194"/>
      <c r="L36" s="194"/>
      <c r="P36" s="14"/>
    </row>
    <row r="37" spans="2:16" ht="15.75" thickBot="1">
      <c r="B37" s="1687"/>
      <c r="C37" s="374"/>
      <c r="D37" s="29"/>
      <c r="E37" s="29"/>
      <c r="F37" s="29"/>
      <c r="G37" s="29"/>
      <c r="H37" s="194"/>
      <c r="I37" s="194"/>
      <c r="J37" s="194"/>
      <c r="K37" s="194"/>
      <c r="L37" s="194"/>
      <c r="P37" s="14"/>
    </row>
    <row r="38" spans="2:16" ht="15.75" thickBot="1">
      <c r="B38" s="1687"/>
      <c r="C38" s="374"/>
      <c r="D38" s="29"/>
      <c r="E38" s="29"/>
      <c r="F38" s="29"/>
      <c r="G38" s="29"/>
      <c r="H38" s="194"/>
      <c r="I38" s="194"/>
      <c r="J38" s="194"/>
      <c r="K38" s="194"/>
      <c r="L38" s="194"/>
      <c r="P38" s="14"/>
    </row>
    <row r="39" spans="2:16" ht="15.75" thickBot="1">
      <c r="B39" s="1687"/>
      <c r="C39" s="374"/>
      <c r="D39" s="29"/>
      <c r="E39" s="29"/>
      <c r="F39" s="29"/>
      <c r="G39" s="29"/>
      <c r="H39" s="194"/>
      <c r="I39" s="194"/>
      <c r="J39" s="194"/>
      <c r="K39" s="194"/>
      <c r="L39" s="194"/>
      <c r="P39" s="14"/>
    </row>
    <row r="40" spans="2:16" ht="15.75" thickBot="1">
      <c r="B40" s="1688"/>
      <c r="C40" s="108"/>
      <c r="D40" s="39" t="s">
        <v>151</v>
      </c>
      <c r="E40" s="26"/>
      <c r="F40" s="26"/>
      <c r="G40" s="26"/>
      <c r="H40" s="140">
        <f>SUM(H31:H39)</f>
        <v>0</v>
      </c>
      <c r="I40" s="140">
        <f>SUM(I31:I39)</f>
        <v>0</v>
      </c>
      <c r="J40" s="140">
        <f>SUM(J31:J39)</f>
        <v>0</v>
      </c>
      <c r="K40" s="140">
        <f>SUM(K31:K39)</f>
        <v>0</v>
      </c>
      <c r="L40" s="194"/>
      <c r="M40" s="15"/>
      <c r="N40" s="15"/>
      <c r="P40" s="11"/>
    </row>
    <row r="41" spans="2:16" ht="24" customHeight="1" thickBot="1">
      <c r="B41" s="70" t="s">
        <v>34</v>
      </c>
      <c r="C41" s="105"/>
      <c r="D41" s="1614" t="s">
        <v>522</v>
      </c>
      <c r="E41" s="1615"/>
      <c r="F41" s="1615"/>
      <c r="G41" s="1615"/>
      <c r="H41" s="1615"/>
      <c r="I41" s="1615"/>
      <c r="J41" s="1615"/>
      <c r="K41" s="1615"/>
      <c r="L41" s="1677"/>
      <c r="M41" s="1677"/>
      <c r="N41" s="1677"/>
      <c r="O41" s="1677"/>
      <c r="P41" s="1654"/>
    </row>
    <row r="42" spans="2:16" ht="23.25" thickBot="1">
      <c r="B42" s="70" t="s">
        <v>36</v>
      </c>
      <c r="C42" s="105"/>
      <c r="D42" s="1614" t="s">
        <v>346</v>
      </c>
      <c r="E42" s="1615"/>
      <c r="F42" s="1615"/>
      <c r="G42" s="1615"/>
      <c r="H42" s="1615"/>
      <c r="I42" s="1615"/>
      <c r="J42" s="1615"/>
      <c r="K42" s="1615"/>
      <c r="L42" s="1677"/>
      <c r="M42" s="1677"/>
      <c r="N42" s="1677"/>
      <c r="O42" s="1677"/>
      <c r="P42" s="1654"/>
    </row>
    <row r="43" spans="2:16" ht="15.75" thickBot="1">
      <c r="B43" s="2"/>
      <c r="C43" s="73"/>
      <c r="D43" s="6"/>
      <c r="E43" s="6"/>
      <c r="F43" s="6"/>
      <c r="G43" s="6"/>
      <c r="H43" s="6"/>
      <c r="I43" s="6"/>
      <c r="J43" s="6"/>
      <c r="K43" s="6"/>
    </row>
    <row r="44" spans="2:16" ht="24" customHeight="1" thickBot="1">
      <c r="B44" s="1605" t="s">
        <v>38</v>
      </c>
      <c r="C44" s="1606"/>
      <c r="D44" s="1606"/>
      <c r="E44" s="1607"/>
      <c r="F44" s="6"/>
      <c r="G44" s="6"/>
      <c r="H44" s="6"/>
      <c r="I44" s="6"/>
      <c r="J44" s="6"/>
      <c r="K44" s="6"/>
    </row>
    <row r="45" spans="2:16" ht="15.75" thickBot="1">
      <c r="B45" s="1602">
        <v>1</v>
      </c>
      <c r="C45" s="91"/>
      <c r="D45" s="47" t="s">
        <v>39</v>
      </c>
      <c r="E45" s="30"/>
      <c r="F45" s="6"/>
      <c r="G45" s="6"/>
      <c r="H45" s="6"/>
      <c r="I45" s="6"/>
      <c r="J45" s="6"/>
      <c r="K45" s="6"/>
    </row>
    <row r="46" spans="2:16" ht="15.75" thickBot="1">
      <c r="B46" s="1603"/>
      <c r="C46" s="91"/>
      <c r="D46" s="40" t="s">
        <v>40</v>
      </c>
      <c r="E46" s="30"/>
      <c r="F46" s="6"/>
      <c r="G46" s="6"/>
      <c r="H46" s="6"/>
      <c r="I46" s="6"/>
      <c r="J46" s="6"/>
      <c r="K46" s="6"/>
    </row>
    <row r="47" spans="2:16" ht="15.75" thickBot="1">
      <c r="B47" s="1603"/>
      <c r="C47" s="91"/>
      <c r="D47" s="40" t="s">
        <v>41</v>
      </c>
      <c r="E47" s="30"/>
      <c r="F47" s="6"/>
      <c r="G47" s="6"/>
      <c r="H47" s="6"/>
      <c r="I47" s="6"/>
      <c r="J47" s="6"/>
      <c r="K47" s="6"/>
    </row>
    <row r="48" spans="2:16" ht="15.75" thickBot="1">
      <c r="B48" s="1603"/>
      <c r="C48" s="91"/>
      <c r="D48" s="40" t="s">
        <v>42</v>
      </c>
      <c r="E48" s="30"/>
      <c r="F48" s="6"/>
      <c r="G48" s="6"/>
      <c r="H48" s="6"/>
      <c r="I48" s="6"/>
      <c r="J48" s="6"/>
      <c r="K48" s="6"/>
    </row>
    <row r="49" spans="2:11" ht="15.75" thickBot="1">
      <c r="B49" s="1603"/>
      <c r="C49" s="91"/>
      <c r="D49" s="40" t="s">
        <v>43</v>
      </c>
      <c r="E49" s="30"/>
      <c r="F49" s="6"/>
      <c r="G49" s="6"/>
      <c r="H49" s="6"/>
      <c r="I49" s="6"/>
      <c r="J49" s="6"/>
      <c r="K49" s="6"/>
    </row>
    <row r="50" spans="2:11" ht="15.75" thickBot="1">
      <c r="B50" s="1603"/>
      <c r="C50" s="91"/>
      <c r="D50" s="40" t="s">
        <v>44</v>
      </c>
      <c r="E50" s="30"/>
      <c r="F50" s="6"/>
      <c r="G50" s="6"/>
      <c r="H50" s="6"/>
      <c r="I50" s="6"/>
      <c r="J50" s="6"/>
      <c r="K50" s="6"/>
    </row>
    <row r="51" spans="2:11" ht="15.75" thickBot="1">
      <c r="B51" s="1604"/>
      <c r="C51" s="3"/>
      <c r="D51" s="40" t="s">
        <v>45</v>
      </c>
      <c r="E51" s="30"/>
      <c r="F51" s="6"/>
      <c r="G51" s="6"/>
      <c r="H51" s="6"/>
      <c r="I51" s="6"/>
      <c r="J51" s="6"/>
      <c r="K51" s="6"/>
    </row>
    <row r="52" spans="2:11" ht="15.75" thickBot="1">
      <c r="B52" s="2"/>
      <c r="C52" s="73"/>
      <c r="D52" s="6"/>
      <c r="E52" s="6"/>
      <c r="F52" s="6"/>
      <c r="G52" s="6"/>
      <c r="H52" s="6"/>
      <c r="I52" s="6"/>
      <c r="J52" s="6"/>
      <c r="K52" s="6"/>
    </row>
    <row r="53" spans="2:11" ht="15.75" thickBot="1">
      <c r="B53" s="1605" t="s">
        <v>46</v>
      </c>
      <c r="C53" s="1606"/>
      <c r="D53" s="1606"/>
      <c r="E53" s="1607"/>
      <c r="F53" s="6"/>
      <c r="G53" s="6"/>
      <c r="H53" s="6"/>
      <c r="I53" s="6"/>
      <c r="J53" s="6"/>
      <c r="K53" s="6"/>
    </row>
    <row r="54" spans="2:11" ht="15.75" thickBot="1">
      <c r="B54" s="1602">
        <v>1</v>
      </c>
      <c r="C54" s="91"/>
      <c r="D54" s="47" t="s">
        <v>39</v>
      </c>
      <c r="E54" s="436" t="s">
        <v>523</v>
      </c>
      <c r="F54" s="6"/>
      <c r="G54" s="6"/>
      <c r="H54" s="6"/>
      <c r="I54" s="6"/>
      <c r="J54" s="6"/>
      <c r="K54" s="6"/>
    </row>
    <row r="55" spans="2:11" ht="15.75" thickBot="1">
      <c r="B55" s="1603"/>
      <c r="C55" s="91"/>
      <c r="D55" s="40" t="s">
        <v>40</v>
      </c>
      <c r="E55" s="436" t="s">
        <v>48</v>
      </c>
      <c r="F55" s="6"/>
      <c r="G55" s="6"/>
      <c r="H55" s="6"/>
      <c r="I55" s="6"/>
      <c r="J55" s="6"/>
      <c r="K55" s="6"/>
    </row>
    <row r="56" spans="2:11" ht="15.75" thickBot="1">
      <c r="B56" s="1603"/>
      <c r="C56" s="91"/>
      <c r="D56" s="40" t="s">
        <v>41</v>
      </c>
      <c r="E56" s="309"/>
      <c r="F56" s="6"/>
      <c r="G56" s="6"/>
      <c r="H56" s="6"/>
      <c r="I56" s="6"/>
      <c r="J56" s="6"/>
      <c r="K56" s="6"/>
    </row>
    <row r="57" spans="2:11" ht="15.75" thickBot="1">
      <c r="B57" s="1603"/>
      <c r="C57" s="91"/>
      <c r="D57" s="40" t="s">
        <v>42</v>
      </c>
      <c r="E57" s="309"/>
      <c r="F57" s="6"/>
      <c r="G57" s="6"/>
      <c r="H57" s="6"/>
      <c r="I57" s="6"/>
      <c r="J57" s="6"/>
      <c r="K57" s="6"/>
    </row>
    <row r="58" spans="2:11" ht="15.75" thickBot="1">
      <c r="B58" s="1603"/>
      <c r="C58" s="91"/>
      <c r="D58" s="40" t="s">
        <v>43</v>
      </c>
      <c r="E58" s="309"/>
      <c r="F58" s="6"/>
      <c r="G58" s="6"/>
      <c r="H58" s="6"/>
      <c r="I58" s="6"/>
      <c r="J58" s="6"/>
      <c r="K58" s="6"/>
    </row>
    <row r="59" spans="2:11" ht="15.75" thickBot="1">
      <c r="B59" s="1603"/>
      <c r="C59" s="91"/>
      <c r="D59" s="40" t="s">
        <v>44</v>
      </c>
      <c r="E59" s="309"/>
      <c r="F59" s="6"/>
      <c r="G59" s="6"/>
      <c r="H59" s="6"/>
      <c r="I59" s="6"/>
      <c r="J59" s="6"/>
      <c r="K59" s="6"/>
    </row>
    <row r="60" spans="2:11" ht="15.75" thickBot="1">
      <c r="B60" s="1604"/>
      <c r="C60" s="3"/>
      <c r="D60" s="40" t="s">
        <v>45</v>
      </c>
      <c r="E60" s="309"/>
      <c r="F60" s="6"/>
      <c r="G60" s="6"/>
      <c r="H60" s="6"/>
      <c r="I60" s="6"/>
      <c r="J60" s="6"/>
      <c r="K60" s="6"/>
    </row>
    <row r="61" spans="2:11">
      <c r="B61" s="2"/>
      <c r="C61" s="73"/>
      <c r="D61" s="6"/>
      <c r="E61" s="6"/>
      <c r="F61" s="6"/>
      <c r="G61" s="6"/>
      <c r="H61" s="6"/>
      <c r="I61" s="6"/>
      <c r="J61" s="6"/>
      <c r="K61" s="6"/>
    </row>
    <row r="62" spans="2:11" ht="15.75" thickBot="1">
      <c r="B62" s="2"/>
      <c r="C62" s="73"/>
      <c r="D62" s="6"/>
      <c r="E62" s="6"/>
      <c r="F62" s="6"/>
      <c r="G62" s="6"/>
      <c r="H62" s="6"/>
      <c r="I62" s="6"/>
      <c r="J62" s="6"/>
      <c r="K62" s="6"/>
    </row>
    <row r="63" spans="2:11" ht="15.75" thickBot="1">
      <c r="B63" s="1605" t="s">
        <v>49</v>
      </c>
      <c r="C63" s="1606"/>
      <c r="D63" s="1606"/>
      <c r="E63" s="1606"/>
      <c r="F63" s="1607"/>
      <c r="G63" s="6"/>
      <c r="H63" s="6"/>
      <c r="I63" s="6"/>
      <c r="J63" s="6"/>
      <c r="K63" s="6"/>
    </row>
    <row r="64" spans="2:11" ht="24.75" thickBot="1">
      <c r="B64" s="46" t="s">
        <v>50</v>
      </c>
      <c r="C64" s="40" t="s">
        <v>51</v>
      </c>
      <c r="D64" s="40" t="s">
        <v>52</v>
      </c>
      <c r="E64" s="40" t="s">
        <v>53</v>
      </c>
      <c r="F64" s="6"/>
      <c r="G64" s="6"/>
      <c r="H64" s="6"/>
      <c r="I64" s="6"/>
      <c r="J64" s="6"/>
    </row>
    <row r="65" spans="2:11" ht="72.75" thickBot="1">
      <c r="B65" s="48">
        <v>42401</v>
      </c>
      <c r="C65" s="40">
        <v>0.01</v>
      </c>
      <c r="D65" s="49" t="s">
        <v>524</v>
      </c>
      <c r="E65" s="40"/>
      <c r="F65" s="6"/>
      <c r="G65" s="6"/>
      <c r="H65" s="6"/>
      <c r="I65" s="6"/>
      <c r="J65" s="6"/>
    </row>
    <row r="66" spans="2:11" ht="15.75" thickBot="1">
      <c r="B66" s="4"/>
      <c r="C66" s="92"/>
      <c r="D66" s="6"/>
      <c r="E66" s="6"/>
      <c r="F66" s="6"/>
      <c r="G66" s="6"/>
      <c r="H66" s="6"/>
      <c r="I66" s="6"/>
      <c r="J66" s="6"/>
      <c r="K66" s="6"/>
    </row>
    <row r="67" spans="2:11" ht="24.75" thickBot="1">
      <c r="B67" s="5" t="s">
        <v>55</v>
      </c>
      <c r="C67" s="93"/>
      <c r="D67" s="6"/>
      <c r="E67" s="6"/>
      <c r="F67" s="6"/>
      <c r="G67" s="6"/>
      <c r="H67" s="6"/>
      <c r="I67" s="6"/>
      <c r="J67" s="6"/>
      <c r="K67" s="6"/>
    </row>
    <row r="68" spans="2:11" s="136" customFormat="1">
      <c r="B68" s="1692" t="s">
        <v>525</v>
      </c>
      <c r="C68" s="1693"/>
      <c r="D68" s="1693"/>
      <c r="E68" s="1693"/>
      <c r="F68" s="1693"/>
      <c r="G68" s="1693"/>
      <c r="H68" s="135"/>
      <c r="I68" s="135"/>
      <c r="J68" s="135"/>
      <c r="K68" s="135"/>
    </row>
    <row r="69" spans="2:11" s="136" customFormat="1">
      <c r="B69" s="1692" t="s">
        <v>526</v>
      </c>
      <c r="C69" s="1693"/>
      <c r="D69" s="1693"/>
      <c r="E69" s="1693"/>
      <c r="F69" s="1693"/>
      <c r="G69" s="1693"/>
      <c r="H69" s="135"/>
      <c r="I69" s="135"/>
      <c r="J69" s="135"/>
      <c r="K69" s="135"/>
    </row>
    <row r="70" spans="2:11" s="136" customFormat="1" ht="35.450000000000003" customHeight="1">
      <c r="B70" s="1672"/>
      <c r="C70" s="1673"/>
      <c r="D70" s="1673"/>
      <c r="E70" s="1673"/>
      <c r="F70" s="1673"/>
      <c r="G70" s="1673"/>
      <c r="H70" s="135"/>
      <c r="I70" s="135"/>
      <c r="J70" s="135"/>
      <c r="K70" s="135"/>
    </row>
    <row r="71" spans="2:11" ht="15.75" thickBot="1">
      <c r="B71" s="2"/>
      <c r="C71" s="73"/>
      <c r="D71" s="6"/>
      <c r="E71" s="6"/>
      <c r="F71" s="6"/>
      <c r="G71" s="6"/>
      <c r="H71" s="6"/>
      <c r="I71" s="6"/>
      <c r="J71" s="6"/>
      <c r="K71" s="6"/>
    </row>
    <row r="72" spans="2:11" ht="24.75" thickBot="1">
      <c r="B72" s="50" t="s">
        <v>56</v>
      </c>
      <c r="C72" s="94"/>
      <c r="D72" s="6"/>
      <c r="E72" s="6"/>
      <c r="F72" s="6"/>
      <c r="G72" s="6"/>
      <c r="H72" s="6"/>
      <c r="I72" s="6"/>
      <c r="J72" s="6"/>
      <c r="K72" s="6"/>
    </row>
    <row r="73" spans="2:11" ht="15.75" thickBot="1">
      <c r="B73" s="37"/>
      <c r="C73" s="85"/>
      <c r="D73" s="6"/>
      <c r="E73" s="6"/>
      <c r="F73" s="6"/>
      <c r="G73" s="6"/>
      <c r="H73" s="6"/>
      <c r="I73" s="6"/>
      <c r="J73" s="6"/>
      <c r="K73" s="6"/>
    </row>
    <row r="74" spans="2:11" ht="84.75" thickBot="1">
      <c r="B74" s="51" t="s">
        <v>57</v>
      </c>
      <c r="C74" s="95"/>
      <c r="D74" s="43" t="s">
        <v>482</v>
      </c>
      <c r="E74" s="6"/>
      <c r="F74" s="6"/>
      <c r="G74" s="6"/>
      <c r="H74" s="6"/>
      <c r="I74" s="6"/>
      <c r="J74" s="6"/>
      <c r="K74" s="6"/>
    </row>
    <row r="75" spans="2:11">
      <c r="B75" s="1602" t="s">
        <v>59</v>
      </c>
      <c r="C75" s="91"/>
      <c r="D75" s="52" t="s">
        <v>60</v>
      </c>
      <c r="E75" s="6"/>
      <c r="F75" s="6"/>
      <c r="G75" s="6"/>
      <c r="H75" s="6"/>
      <c r="I75" s="6"/>
      <c r="J75" s="6"/>
      <c r="K75" s="6"/>
    </row>
    <row r="76" spans="2:11" ht="120">
      <c r="B76" s="1603"/>
      <c r="C76" s="91"/>
      <c r="D76" s="45" t="s">
        <v>483</v>
      </c>
      <c r="E76" s="6"/>
      <c r="F76" s="6"/>
      <c r="G76" s="6"/>
      <c r="H76" s="6"/>
      <c r="I76" s="6"/>
      <c r="J76" s="6"/>
      <c r="K76" s="6"/>
    </row>
    <row r="77" spans="2:11">
      <c r="B77" s="1603"/>
      <c r="C77" s="91"/>
      <c r="D77" s="52" t="s">
        <v>63</v>
      </c>
      <c r="E77" s="6"/>
      <c r="F77" s="6"/>
      <c r="G77" s="6"/>
      <c r="H77" s="6"/>
      <c r="I77" s="6"/>
      <c r="J77" s="6"/>
      <c r="K77" s="6"/>
    </row>
    <row r="78" spans="2:11" ht="72">
      <c r="B78" s="1603"/>
      <c r="C78" s="91"/>
      <c r="D78" s="45" t="s">
        <v>484</v>
      </c>
      <c r="E78" s="6"/>
      <c r="F78" s="6"/>
      <c r="G78" s="6"/>
      <c r="H78" s="6"/>
      <c r="I78" s="6"/>
      <c r="J78" s="6"/>
      <c r="K78" s="6"/>
    </row>
    <row r="79" spans="2:11">
      <c r="B79" s="1603"/>
      <c r="C79" s="91"/>
      <c r="D79" s="45" t="s">
        <v>65</v>
      </c>
      <c r="E79" s="6"/>
      <c r="F79" s="6"/>
      <c r="G79" s="6"/>
      <c r="H79" s="6"/>
      <c r="I79" s="6"/>
      <c r="J79" s="6"/>
      <c r="K79" s="6"/>
    </row>
    <row r="80" spans="2:11">
      <c r="B80" s="1603"/>
      <c r="C80" s="91"/>
      <c r="D80" s="45" t="s">
        <v>485</v>
      </c>
      <c r="E80" s="6"/>
      <c r="F80" s="6"/>
      <c r="G80" s="6"/>
      <c r="H80" s="6"/>
      <c r="I80" s="6"/>
      <c r="J80" s="6"/>
      <c r="K80" s="6"/>
    </row>
    <row r="81" spans="2:11">
      <c r="B81" s="1603"/>
      <c r="C81" s="91"/>
      <c r="D81" s="45" t="s">
        <v>486</v>
      </c>
      <c r="E81" s="6"/>
      <c r="F81" s="6"/>
      <c r="G81" s="6"/>
      <c r="H81" s="6"/>
      <c r="I81" s="6"/>
      <c r="J81" s="6"/>
      <c r="K81" s="6"/>
    </row>
    <row r="82" spans="2:11">
      <c r="B82" s="1603"/>
      <c r="C82" s="91"/>
      <c r="D82" s="52" t="s">
        <v>288</v>
      </c>
      <c r="E82" s="6"/>
      <c r="F82" s="6"/>
      <c r="G82" s="6"/>
      <c r="H82" s="6"/>
      <c r="I82" s="6"/>
      <c r="J82" s="6"/>
      <c r="K82" s="6"/>
    </row>
    <row r="83" spans="2:11" ht="36.75" thickBot="1">
      <c r="B83" s="1604"/>
      <c r="C83" s="3"/>
      <c r="D83" s="40" t="s">
        <v>454</v>
      </c>
      <c r="E83" s="6"/>
      <c r="F83" s="6"/>
      <c r="G83" s="6"/>
      <c r="H83" s="6"/>
      <c r="I83" s="6"/>
      <c r="J83" s="6"/>
      <c r="K83" s="6"/>
    </row>
    <row r="84" spans="2:11" ht="24.75" thickBot="1">
      <c r="B84" s="46" t="s">
        <v>72</v>
      </c>
      <c r="C84" s="3"/>
      <c r="D84" s="40"/>
      <c r="E84" s="6"/>
      <c r="F84" s="6"/>
      <c r="G84" s="6"/>
      <c r="H84" s="6"/>
      <c r="I84" s="6"/>
      <c r="J84" s="6"/>
      <c r="K84" s="6"/>
    </row>
    <row r="85" spans="2:11" ht="48">
      <c r="B85" s="1602" t="s">
        <v>73</v>
      </c>
      <c r="C85" s="91"/>
      <c r="D85" s="45" t="s">
        <v>487</v>
      </c>
      <c r="E85" s="6"/>
      <c r="F85" s="6"/>
      <c r="G85" s="6"/>
      <c r="H85" s="6"/>
      <c r="I85" s="6"/>
      <c r="J85" s="6"/>
      <c r="K85" s="6"/>
    </row>
    <row r="86" spans="2:11" ht="60">
      <c r="B86" s="1603"/>
      <c r="C86" s="91"/>
      <c r="D86" s="25" t="s">
        <v>488</v>
      </c>
      <c r="E86" s="6"/>
      <c r="F86" s="6"/>
      <c r="G86" s="6"/>
      <c r="H86" s="6"/>
      <c r="I86" s="6"/>
      <c r="J86" s="6"/>
      <c r="K86" s="6"/>
    </row>
    <row r="87" spans="2:11" ht="36">
      <c r="B87" s="1603"/>
      <c r="C87" s="91"/>
      <c r="D87" s="25" t="s">
        <v>489</v>
      </c>
      <c r="E87" s="6"/>
      <c r="F87" s="6"/>
      <c r="G87" s="6"/>
      <c r="H87" s="6"/>
      <c r="I87" s="6"/>
      <c r="J87" s="6"/>
      <c r="K87" s="6"/>
    </row>
    <row r="88" spans="2:11" ht="48">
      <c r="B88" s="1603"/>
      <c r="C88" s="91"/>
      <c r="D88" s="25" t="s">
        <v>490</v>
      </c>
      <c r="E88" s="6"/>
      <c r="F88" s="6"/>
      <c r="G88" s="6"/>
      <c r="H88" s="6"/>
      <c r="I88" s="6"/>
      <c r="J88" s="6"/>
      <c r="K88" s="6"/>
    </row>
    <row r="89" spans="2:11" ht="36">
      <c r="B89" s="1603"/>
      <c r="C89" s="91"/>
      <c r="D89" s="25" t="s">
        <v>491</v>
      </c>
      <c r="E89" s="6"/>
      <c r="F89" s="6"/>
      <c r="G89" s="6"/>
      <c r="H89" s="6"/>
      <c r="I89" s="6"/>
      <c r="J89" s="6"/>
      <c r="K89" s="6"/>
    </row>
    <row r="90" spans="2:11" ht="96">
      <c r="B90" s="1603"/>
      <c r="C90" s="91"/>
      <c r="D90" s="45" t="s">
        <v>492</v>
      </c>
      <c r="E90" s="6"/>
      <c r="F90" s="6"/>
      <c r="G90" s="6"/>
      <c r="H90" s="6"/>
      <c r="I90" s="6"/>
      <c r="J90" s="6"/>
      <c r="K90" s="6"/>
    </row>
    <row r="91" spans="2:11" ht="48">
      <c r="B91" s="1603"/>
      <c r="C91" s="91"/>
      <c r="D91" s="45" t="s">
        <v>493</v>
      </c>
      <c r="E91" s="6"/>
      <c r="F91" s="6"/>
      <c r="G91" s="6"/>
      <c r="H91" s="6"/>
      <c r="I91" s="6"/>
      <c r="J91" s="6"/>
      <c r="K91" s="6"/>
    </row>
    <row r="92" spans="2:11" ht="36">
      <c r="B92" s="1603"/>
      <c r="C92" s="91"/>
      <c r="D92" s="45" t="s">
        <v>494</v>
      </c>
      <c r="E92" s="6"/>
      <c r="F92" s="6"/>
      <c r="G92" s="6"/>
      <c r="H92" s="6"/>
      <c r="I92" s="6"/>
      <c r="J92" s="6"/>
      <c r="K92" s="6"/>
    </row>
    <row r="93" spans="2:11" ht="36">
      <c r="B93" s="1603"/>
      <c r="C93" s="91"/>
      <c r="D93" s="45" t="s">
        <v>495</v>
      </c>
      <c r="E93" s="6"/>
      <c r="F93" s="6"/>
      <c r="G93" s="6"/>
      <c r="H93" s="6"/>
      <c r="I93" s="6"/>
      <c r="J93" s="6"/>
      <c r="K93" s="6"/>
    </row>
    <row r="94" spans="2:11" ht="96.75" thickBot="1">
      <c r="B94" s="1604"/>
      <c r="C94" s="3"/>
      <c r="D94" s="40" t="s">
        <v>496</v>
      </c>
      <c r="E94" s="6"/>
      <c r="F94" s="6"/>
      <c r="G94" s="6"/>
      <c r="H94" s="6"/>
      <c r="I94" s="6"/>
      <c r="J94" s="6"/>
      <c r="K94" s="6"/>
    </row>
    <row r="95" spans="2:11" ht="24">
      <c r="B95" s="1602" t="s">
        <v>90</v>
      </c>
      <c r="C95" s="91"/>
      <c r="D95" s="52" t="s">
        <v>497</v>
      </c>
      <c r="E95" s="6"/>
      <c r="F95" s="6"/>
      <c r="G95" s="6"/>
      <c r="H95" s="6"/>
      <c r="I95" s="6"/>
      <c r="J95" s="6"/>
      <c r="K95" s="6"/>
    </row>
    <row r="96" spans="2:11">
      <c r="B96" s="1603"/>
      <c r="C96" s="91"/>
      <c r="D96" s="45" t="s">
        <v>498</v>
      </c>
      <c r="E96" s="6"/>
      <c r="F96" s="6"/>
      <c r="G96" s="6"/>
      <c r="H96" s="6"/>
      <c r="I96" s="6"/>
      <c r="J96" s="6"/>
      <c r="K96" s="6"/>
    </row>
    <row r="97" spans="2:11">
      <c r="B97" s="1603"/>
      <c r="C97" s="91"/>
      <c r="D97" s="45" t="s">
        <v>91</v>
      </c>
      <c r="E97" s="6"/>
      <c r="F97" s="6"/>
      <c r="G97" s="6"/>
      <c r="H97" s="6"/>
      <c r="I97" s="6"/>
      <c r="J97" s="6"/>
      <c r="K97" s="6"/>
    </row>
    <row r="98" spans="2:11" ht="49.5">
      <c r="B98" s="1603"/>
      <c r="C98" s="91"/>
      <c r="D98" s="45" t="s">
        <v>499</v>
      </c>
      <c r="E98" s="6"/>
      <c r="F98" s="6"/>
      <c r="G98" s="6"/>
      <c r="H98" s="6"/>
      <c r="I98" s="6"/>
      <c r="J98" s="6"/>
      <c r="K98" s="6"/>
    </row>
    <row r="99" spans="2:11" ht="49.5">
      <c r="B99" s="1603"/>
      <c r="C99" s="91"/>
      <c r="D99" s="45" t="s">
        <v>500</v>
      </c>
      <c r="E99" s="6"/>
      <c r="F99" s="6"/>
      <c r="G99" s="6"/>
      <c r="H99" s="6"/>
      <c r="I99" s="6"/>
      <c r="J99" s="6"/>
      <c r="K99" s="6"/>
    </row>
    <row r="100" spans="2:11" ht="49.5">
      <c r="B100" s="1603"/>
      <c r="C100" s="91"/>
      <c r="D100" s="45" t="s">
        <v>501</v>
      </c>
      <c r="E100" s="6"/>
      <c r="F100" s="6"/>
      <c r="G100" s="6"/>
      <c r="H100" s="6"/>
      <c r="I100" s="6"/>
      <c r="J100" s="6"/>
      <c r="K100" s="6"/>
    </row>
    <row r="101" spans="2:11">
      <c r="B101" s="1603"/>
      <c r="C101" s="91"/>
      <c r="D101" s="52" t="s">
        <v>246</v>
      </c>
      <c r="E101" s="6"/>
      <c r="F101" s="6"/>
      <c r="G101" s="6"/>
      <c r="H101" s="6"/>
      <c r="I101" s="6"/>
      <c r="J101" s="6"/>
      <c r="K101" s="6"/>
    </row>
    <row r="102" spans="2:11" ht="36">
      <c r="B102" s="1603"/>
      <c r="C102" s="91"/>
      <c r="D102" s="52" t="s">
        <v>502</v>
      </c>
      <c r="E102" s="6"/>
      <c r="F102" s="6"/>
      <c r="G102" s="6"/>
      <c r="H102" s="6"/>
      <c r="I102" s="6"/>
      <c r="J102" s="6"/>
      <c r="K102" s="6"/>
    </row>
    <row r="103" spans="2:11">
      <c r="B103" s="1603"/>
      <c r="C103" s="91"/>
      <c r="D103" s="16"/>
      <c r="E103" s="6"/>
      <c r="F103" s="6"/>
      <c r="G103" s="6"/>
      <c r="H103" s="6"/>
      <c r="I103" s="6"/>
      <c r="J103" s="6"/>
      <c r="K103" s="6"/>
    </row>
    <row r="104" spans="2:11">
      <c r="B104" s="1603"/>
      <c r="C104" s="91"/>
      <c r="D104" s="45" t="s">
        <v>91</v>
      </c>
      <c r="E104" s="6"/>
      <c r="F104" s="6"/>
      <c r="G104" s="6"/>
      <c r="H104" s="6"/>
      <c r="I104" s="6"/>
      <c r="J104" s="6"/>
      <c r="K104" s="6"/>
    </row>
    <row r="105" spans="2:11" ht="49.5">
      <c r="B105" s="1603"/>
      <c r="C105" s="91"/>
      <c r="D105" s="45" t="s">
        <v>503</v>
      </c>
      <c r="E105" s="6"/>
      <c r="F105" s="6"/>
      <c r="G105" s="6"/>
      <c r="H105" s="6"/>
      <c r="I105" s="6"/>
      <c r="J105" s="6"/>
      <c r="K105" s="6"/>
    </row>
    <row r="106" spans="2:11" ht="50.25" thickBot="1">
      <c r="B106" s="1604"/>
      <c r="C106" s="3"/>
      <c r="D106" s="40" t="s">
        <v>504</v>
      </c>
      <c r="E106" s="6"/>
      <c r="F106" s="6"/>
      <c r="G106" s="6"/>
      <c r="H106" s="6"/>
      <c r="I106" s="6"/>
      <c r="J106" s="6"/>
      <c r="K106" s="6"/>
    </row>
    <row r="107" spans="2:11">
      <c r="B107" s="6"/>
      <c r="D107" s="6"/>
      <c r="E107" s="6"/>
      <c r="F107" s="6"/>
      <c r="G107" s="6"/>
      <c r="H107" s="6"/>
      <c r="I107" s="6"/>
      <c r="J107" s="6"/>
      <c r="K107" s="6"/>
    </row>
    <row r="108" spans="2:11">
      <c r="B108" s="6"/>
      <c r="D108" s="6"/>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sheetData>
  <mergeCells count="47">
    <mergeCell ref="B10:D10"/>
    <mergeCell ref="F10:S10"/>
    <mergeCell ref="F11:S11"/>
    <mergeCell ref="E12:R12"/>
    <mergeCell ref="E13:R13"/>
    <mergeCell ref="E29:E30"/>
    <mergeCell ref="F29:F30"/>
    <mergeCell ref="G29:G30"/>
    <mergeCell ref="J29:J30"/>
    <mergeCell ref="L29:L30"/>
    <mergeCell ref="B95:B106"/>
    <mergeCell ref="D16:D18"/>
    <mergeCell ref="E16:J16"/>
    <mergeCell ref="E17:G17"/>
    <mergeCell ref="H17:J17"/>
    <mergeCell ref="B15:B40"/>
    <mergeCell ref="D15:P15"/>
    <mergeCell ref="D23:P23"/>
    <mergeCell ref="D24:P24"/>
    <mergeCell ref="D25:P25"/>
    <mergeCell ref="D26:P26"/>
    <mergeCell ref="K16:P16"/>
    <mergeCell ref="B63:F63"/>
    <mergeCell ref="D41:P41"/>
    <mergeCell ref="B68:G68"/>
    <mergeCell ref="B69:G69"/>
    <mergeCell ref="Q15:Q18"/>
    <mergeCell ref="B75:B83"/>
    <mergeCell ref="B85:B94"/>
    <mergeCell ref="B70:G70"/>
    <mergeCell ref="B45:B51"/>
    <mergeCell ref="B53:E53"/>
    <mergeCell ref="B54:B60"/>
    <mergeCell ref="K17:M17"/>
    <mergeCell ref="N17:P17"/>
    <mergeCell ref="K29:K30"/>
    <mergeCell ref="D42:P42"/>
    <mergeCell ref="B44:E44"/>
    <mergeCell ref="D27:P27"/>
    <mergeCell ref="D28:P28"/>
    <mergeCell ref="C29:C30"/>
    <mergeCell ref="D29:D30"/>
    <mergeCell ref="A1:P1"/>
    <mergeCell ref="A2:P2"/>
    <mergeCell ref="A3:P3"/>
    <mergeCell ref="A4:D4"/>
    <mergeCell ref="A5:P5"/>
  </mergeCells>
  <conditionalFormatting sqref="F10">
    <cfRule type="notContainsBlanks" dxfId="80" priority="4">
      <formula>LEN(TRIM(F10))&gt;0</formula>
    </cfRule>
  </conditionalFormatting>
  <conditionalFormatting sqref="F11:S11">
    <cfRule type="expression" dxfId="79" priority="2">
      <formula>E11="NO SE REPORTA"</formula>
    </cfRule>
    <cfRule type="expression" dxfId="78" priority="3">
      <formula>E10="NO APLICA"</formula>
    </cfRule>
  </conditionalFormatting>
  <conditionalFormatting sqref="E12:R12">
    <cfRule type="expression" dxfId="77"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9:P21">
      <formula1>0</formula1>
    </dataValidation>
    <dataValidation type="whole" operator="greaterThanOrEqual" allowBlank="1" showInputMessage="1" showErrorMessage="1" errorTitle="ERROR" error="Valor en PESOS (sin centavos)" sqref="H31:K39">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0"/>
  <sheetViews>
    <sheetView showGridLines="0" topLeftCell="A16" zoomScale="98" zoomScaleNormal="98" workbookViewId="0">
      <selection activeCell="D29" sqref="D29"/>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527</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5" t="s">
        <v>1201</v>
      </c>
      <c r="C8" s="216">
        <v>2020</v>
      </c>
      <c r="D8" s="220">
        <f>IF(E10="NO APLICA","NO APLICA",IF(E11="NO SE REPORTA","SIN INFORMACION",+K21))</f>
        <v>0.5</v>
      </c>
      <c r="E8" s="217"/>
      <c r="F8" s="6" t="s">
        <v>130</v>
      </c>
      <c r="G8" s="6"/>
      <c r="H8" s="6"/>
      <c r="I8" s="6"/>
      <c r="J8" s="6"/>
      <c r="K8" s="6"/>
    </row>
    <row r="9" spans="1:21">
      <c r="B9" s="486" t="s">
        <v>1202</v>
      </c>
      <c r="C9" s="85"/>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5"/>
      <c r="D14" s="6"/>
      <c r="E14" s="6"/>
      <c r="F14" s="6"/>
      <c r="G14" s="6"/>
      <c r="H14" s="6"/>
      <c r="I14" s="6"/>
      <c r="J14" s="6"/>
      <c r="K14" s="6"/>
    </row>
    <row r="15" spans="1:21" ht="15.75" thickBot="1">
      <c r="B15" s="1686" t="s">
        <v>2</v>
      </c>
      <c r="C15" s="99"/>
      <c r="D15" s="1619" t="s">
        <v>336</v>
      </c>
      <c r="E15" s="1620"/>
      <c r="F15" s="1620"/>
      <c r="G15" s="1620"/>
      <c r="H15" s="1620"/>
      <c r="I15" s="1620"/>
      <c r="J15" s="1620"/>
      <c r="K15" s="1620"/>
      <c r="L15" s="1670"/>
    </row>
    <row r="16" spans="1:21" ht="15.75" thickBot="1">
      <c r="B16" s="1687"/>
      <c r="C16" s="106"/>
      <c r="D16" s="1621"/>
      <c r="E16" s="1614" t="s">
        <v>547</v>
      </c>
      <c r="F16" s="1615"/>
      <c r="G16" s="1616"/>
      <c r="H16" s="1614" t="s">
        <v>548</v>
      </c>
      <c r="I16" s="1615"/>
      <c r="J16" s="1616"/>
      <c r="K16" s="1602" t="s">
        <v>467</v>
      </c>
      <c r="L16" s="14"/>
    </row>
    <row r="17" spans="2:12" ht="15.75" thickBot="1">
      <c r="B17" s="1687"/>
      <c r="C17" s="106"/>
      <c r="D17" s="1652"/>
      <c r="E17" s="64" t="s">
        <v>507</v>
      </c>
      <c r="F17" s="64" t="s">
        <v>508</v>
      </c>
      <c r="G17" s="64" t="s">
        <v>549</v>
      </c>
      <c r="H17" s="64" t="s">
        <v>507</v>
      </c>
      <c r="I17" s="64" t="s">
        <v>508</v>
      </c>
      <c r="J17" s="64" t="s">
        <v>549</v>
      </c>
      <c r="K17" s="1604"/>
      <c r="L17" s="14"/>
    </row>
    <row r="18" spans="2:12" ht="24.75" thickBot="1">
      <c r="B18" s="1687"/>
      <c r="C18" s="106"/>
      <c r="D18" s="729" t="s">
        <v>550</v>
      </c>
      <c r="E18" s="678"/>
      <c r="F18" s="678">
        <v>2</v>
      </c>
      <c r="G18" s="1219">
        <f>+E18+F18</f>
        <v>2</v>
      </c>
      <c r="H18" s="678"/>
      <c r="I18" s="678">
        <v>2</v>
      </c>
      <c r="J18" s="1219">
        <f>+H18+I18</f>
        <v>2</v>
      </c>
      <c r="K18" s="1219">
        <f>+G18+J18</f>
        <v>4</v>
      </c>
      <c r="L18" s="14"/>
    </row>
    <row r="19" spans="2:12" ht="36.75" thickBot="1">
      <c r="B19" s="1687"/>
      <c r="C19" s="106"/>
      <c r="D19" s="729" t="s">
        <v>551</v>
      </c>
      <c r="E19" s="678"/>
      <c r="F19" s="678">
        <v>2</v>
      </c>
      <c r="G19" s="1219">
        <f>+E19+F19</f>
        <v>2</v>
      </c>
      <c r="H19" s="678"/>
      <c r="I19" s="678">
        <v>2</v>
      </c>
      <c r="J19" s="1219">
        <f>+H19+I19</f>
        <v>2</v>
      </c>
      <c r="K19" s="1219">
        <f>+G19+J19</f>
        <v>4</v>
      </c>
      <c r="L19" s="14"/>
    </row>
    <row r="20" spans="2:12" ht="36.75" thickBot="1">
      <c r="B20" s="1687"/>
      <c r="C20" s="106"/>
      <c r="D20" s="729" t="s">
        <v>552</v>
      </c>
      <c r="E20" s="678"/>
      <c r="F20" s="678">
        <v>2</v>
      </c>
      <c r="G20" s="1219">
        <f>+E20+F20</f>
        <v>2</v>
      </c>
      <c r="H20" s="678"/>
      <c r="I20" s="678"/>
      <c r="J20" s="1219">
        <f>+H20+I20</f>
        <v>0</v>
      </c>
      <c r="K20" s="1219">
        <f>+G20+J20</f>
        <v>2</v>
      </c>
      <c r="L20" s="14"/>
    </row>
    <row r="21" spans="2:12" ht="36.75" thickBot="1">
      <c r="B21" s="1687"/>
      <c r="C21" s="106"/>
      <c r="D21" s="729" t="s">
        <v>527</v>
      </c>
      <c r="E21" s="726" t="str">
        <f>IFERROR(E20/E19,"N.A.")</f>
        <v>N.A.</v>
      </c>
      <c r="F21" s="726">
        <f t="shared" ref="F21:K21" si="0">IFERROR(F20/F19,"N.A.")</f>
        <v>1</v>
      </c>
      <c r="G21" s="726">
        <f t="shared" si="0"/>
        <v>1</v>
      </c>
      <c r="H21" s="726" t="str">
        <f t="shared" si="0"/>
        <v>N.A.</v>
      </c>
      <c r="I21" s="726">
        <f t="shared" si="0"/>
        <v>0</v>
      </c>
      <c r="J21" s="151">
        <f t="shared" si="0"/>
        <v>0</v>
      </c>
      <c r="K21" s="151">
        <f t="shared" si="0"/>
        <v>0.5</v>
      </c>
      <c r="L21" s="14"/>
    </row>
    <row r="22" spans="2:12">
      <c r="B22" s="1687"/>
      <c r="C22" s="100"/>
      <c r="D22" s="1622"/>
      <c r="E22" s="1623"/>
      <c r="F22" s="1623"/>
      <c r="G22" s="1623"/>
      <c r="H22" s="1623"/>
      <c r="I22" s="1623"/>
      <c r="J22" s="1623"/>
      <c r="K22" s="1623"/>
      <c r="L22" s="1655"/>
    </row>
    <row r="23" spans="2:12">
      <c r="B23" s="1687"/>
      <c r="C23" s="100"/>
      <c r="D23" s="1608" t="s">
        <v>246</v>
      </c>
      <c r="E23" s="1609"/>
      <c r="F23" s="1609"/>
      <c r="G23" s="1609"/>
      <c r="H23" s="1609"/>
      <c r="I23" s="1609"/>
      <c r="J23" s="1609"/>
      <c r="K23" s="1609"/>
      <c r="L23" s="1656"/>
    </row>
    <row r="24" spans="2:12">
      <c r="B24" s="1687"/>
      <c r="C24" s="100"/>
      <c r="D24" s="1608" t="s">
        <v>553</v>
      </c>
      <c r="E24" s="1609"/>
      <c r="F24" s="1609"/>
      <c r="G24" s="1609"/>
      <c r="H24" s="1609"/>
      <c r="I24" s="1609"/>
      <c r="J24" s="1609"/>
      <c r="K24" s="1609"/>
      <c r="L24" s="1656"/>
    </row>
    <row r="25" spans="2:12" ht="15.75" thickBot="1">
      <c r="B25" s="1687"/>
      <c r="C25" s="100"/>
      <c r="D25" s="1650" t="s">
        <v>340</v>
      </c>
      <c r="E25" s="1651"/>
      <c r="F25" s="1651"/>
      <c r="G25" s="1651"/>
      <c r="H25" s="1651"/>
      <c r="I25" s="1651"/>
      <c r="J25" s="1651"/>
      <c r="K25" s="1651"/>
      <c r="L25" s="1657"/>
    </row>
    <row r="26" spans="2:12" ht="21" customHeight="1">
      <c r="B26" s="1687"/>
      <c r="C26" s="1680" t="s">
        <v>19</v>
      </c>
      <c r="D26" s="1658" t="s">
        <v>270</v>
      </c>
      <c r="E26" s="1658" t="s">
        <v>519</v>
      </c>
      <c r="F26" s="1658" t="s">
        <v>520</v>
      </c>
      <c r="G26" s="1658" t="s">
        <v>521</v>
      </c>
      <c r="H26" s="206" t="s">
        <v>474</v>
      </c>
      <c r="I26" s="206" t="s">
        <v>476</v>
      </c>
      <c r="J26" s="1658" t="s">
        <v>274</v>
      </c>
      <c r="K26" s="1658" t="s">
        <v>275</v>
      </c>
      <c r="L26" s="1658" t="s">
        <v>55</v>
      </c>
    </row>
    <row r="27" spans="2:12" ht="15.75" thickBot="1">
      <c r="B27" s="1687"/>
      <c r="C27" s="1681"/>
      <c r="D27" s="1659"/>
      <c r="E27" s="1659"/>
      <c r="F27" s="1659"/>
      <c r="G27" s="1659"/>
      <c r="H27" s="207" t="s">
        <v>475</v>
      </c>
      <c r="I27" s="207" t="s">
        <v>477</v>
      </c>
      <c r="J27" s="1659"/>
      <c r="K27" s="1659"/>
      <c r="L27" s="1659"/>
    </row>
    <row r="28" spans="2:12" ht="15.75" thickBot="1">
      <c r="B28" s="1687"/>
      <c r="C28" s="373"/>
      <c r="D28" s="30" t="s">
        <v>2352</v>
      </c>
      <c r="E28" s="373" t="s">
        <v>2096</v>
      </c>
      <c r="F28" s="30" t="s">
        <v>2353</v>
      </c>
      <c r="G28" s="30"/>
      <c r="H28" s="213"/>
      <c r="I28" s="213"/>
      <c r="J28" s="213"/>
      <c r="K28" s="213"/>
      <c r="L28" s="213"/>
    </row>
    <row r="29" spans="2:12" ht="15.75" thickBot="1">
      <c r="B29" s="1687"/>
      <c r="C29" s="373"/>
      <c r="D29" s="30" t="s">
        <v>2354</v>
      </c>
      <c r="E29" s="373" t="s">
        <v>2096</v>
      </c>
      <c r="F29" s="30" t="s">
        <v>2353</v>
      </c>
      <c r="G29" s="30"/>
      <c r="H29" s="213"/>
      <c r="I29" s="213"/>
      <c r="J29" s="213"/>
      <c r="K29" s="213"/>
      <c r="L29" s="213"/>
    </row>
    <row r="30" spans="2:12" ht="15.75" thickBot="1">
      <c r="B30" s="1687"/>
      <c r="C30" s="373"/>
      <c r="D30" s="30"/>
      <c r="E30" s="30"/>
      <c r="F30" s="30"/>
      <c r="G30" s="30"/>
      <c r="H30" s="213"/>
      <c r="I30" s="213"/>
      <c r="J30" s="213"/>
      <c r="K30" s="213"/>
      <c r="L30" s="213"/>
    </row>
    <row r="31" spans="2:12" ht="15.75" thickBot="1">
      <c r="B31" s="1687"/>
      <c r="C31" s="373"/>
      <c r="D31" s="30"/>
      <c r="E31" s="30"/>
      <c r="F31" s="30"/>
      <c r="G31" s="30"/>
      <c r="H31" s="213"/>
      <c r="I31" s="213"/>
      <c r="J31" s="213"/>
      <c r="K31" s="213"/>
      <c r="L31" s="213"/>
    </row>
    <row r="32" spans="2:12" ht="15.75" thickBot="1">
      <c r="B32" s="1687"/>
      <c r="C32" s="373"/>
      <c r="D32" s="30"/>
      <c r="E32" s="30"/>
      <c r="F32" s="30"/>
      <c r="G32" s="30"/>
      <c r="H32" s="213"/>
      <c r="I32" s="213"/>
      <c r="J32" s="213"/>
      <c r="K32" s="213"/>
      <c r="L32" s="213"/>
    </row>
    <row r="33" spans="2:12" ht="15.75" thickBot="1">
      <c r="B33" s="1687"/>
      <c r="C33" s="373"/>
      <c r="D33" s="30"/>
      <c r="E33" s="30"/>
      <c r="F33" s="30"/>
      <c r="G33" s="30"/>
      <c r="H33" s="213"/>
      <c r="I33" s="213"/>
      <c r="J33" s="213"/>
      <c r="K33" s="213"/>
      <c r="L33" s="213"/>
    </row>
    <row r="34" spans="2:12" ht="15.75" thickBot="1">
      <c r="B34" s="1687"/>
      <c r="C34" s="373"/>
      <c r="D34" s="30"/>
      <c r="E34" s="30"/>
      <c r="F34" s="30"/>
      <c r="G34" s="30"/>
      <c r="H34" s="213"/>
      <c r="I34" s="213"/>
      <c r="J34" s="213"/>
      <c r="K34" s="213"/>
      <c r="L34" s="213"/>
    </row>
    <row r="35" spans="2:12" ht="15.75" thickBot="1">
      <c r="B35" s="1687"/>
      <c r="C35" s="373"/>
      <c r="D35" s="30"/>
      <c r="E35" s="30"/>
      <c r="F35" s="30"/>
      <c r="G35" s="30"/>
      <c r="H35" s="213"/>
      <c r="I35" s="213"/>
      <c r="J35" s="213"/>
      <c r="K35" s="213"/>
      <c r="L35" s="213"/>
    </row>
    <row r="36" spans="2:12" ht="15.75" thickBot="1">
      <c r="B36" s="1687"/>
      <c r="C36" s="373"/>
      <c r="D36" s="30"/>
      <c r="E36" s="30"/>
      <c r="F36" s="30"/>
      <c r="G36" s="30"/>
      <c r="H36" s="213"/>
      <c r="I36" s="213"/>
      <c r="J36" s="213"/>
      <c r="K36" s="213"/>
      <c r="L36" s="213"/>
    </row>
    <row r="37" spans="2:12" ht="15.75" thickBot="1">
      <c r="B37" s="1688"/>
      <c r="C37" s="107"/>
      <c r="D37" s="26"/>
      <c r="E37" s="39" t="s">
        <v>151</v>
      </c>
      <c r="F37" s="26"/>
      <c r="G37" s="26"/>
      <c r="H37" s="198">
        <f>SUM(H28:H36)</f>
        <v>0</v>
      </c>
      <c r="I37" s="198">
        <f>SUM(I28:I36)</f>
        <v>0</v>
      </c>
      <c r="J37" s="198">
        <f>SUM(J28:J36)</f>
        <v>0</v>
      </c>
      <c r="K37" s="198">
        <f>SUM(K28:K36)</f>
        <v>0</v>
      </c>
      <c r="L37" s="213"/>
    </row>
    <row r="38" spans="2:12" ht="36" customHeight="1" thickBot="1">
      <c r="B38" s="70" t="s">
        <v>34</v>
      </c>
      <c r="C38" s="105"/>
      <c r="D38" s="1614" t="s">
        <v>554</v>
      </c>
      <c r="E38" s="1615"/>
      <c r="F38" s="1615"/>
      <c r="G38" s="1615"/>
      <c r="H38" s="1615"/>
      <c r="I38" s="1615"/>
      <c r="J38" s="1615"/>
      <c r="K38" s="1615"/>
      <c r="L38" s="1654"/>
    </row>
    <row r="39" spans="2:12" ht="24" customHeight="1" thickBot="1">
      <c r="B39" s="70" t="s">
        <v>36</v>
      </c>
      <c r="C39" s="105"/>
      <c r="D39" s="1614" t="s">
        <v>555</v>
      </c>
      <c r="E39" s="1615"/>
      <c r="F39" s="1615"/>
      <c r="G39" s="1615"/>
      <c r="H39" s="1615"/>
      <c r="I39" s="1615"/>
      <c r="J39" s="1615"/>
      <c r="K39" s="1615"/>
      <c r="L39" s="1654"/>
    </row>
    <row r="40" spans="2:12" ht="15.75" thickBot="1">
      <c r="B40" s="2"/>
      <c r="C40" s="73"/>
      <c r="D40" s="6"/>
      <c r="E40" s="6"/>
      <c r="F40" s="6"/>
      <c r="G40" s="6"/>
      <c r="H40" s="6"/>
      <c r="I40" s="6"/>
      <c r="J40" s="6"/>
      <c r="K40" s="6"/>
    </row>
    <row r="41" spans="2:12" ht="24" customHeight="1" thickBot="1">
      <c r="B41" s="1605" t="s">
        <v>38</v>
      </c>
      <c r="C41" s="1606"/>
      <c r="D41" s="1606"/>
      <c r="E41" s="1607"/>
      <c r="F41" s="6"/>
      <c r="G41" s="6"/>
      <c r="H41" s="6"/>
      <c r="I41" s="6"/>
      <c r="J41" s="6"/>
      <c r="K41" s="6"/>
    </row>
    <row r="42" spans="2:12" ht="15.75" thickBot="1">
      <c r="B42" s="1602">
        <v>1</v>
      </c>
      <c r="C42" s="91"/>
      <c r="D42" s="47" t="s">
        <v>39</v>
      </c>
      <c r="E42" s="30"/>
      <c r="F42" s="6"/>
      <c r="G42" s="6"/>
      <c r="H42" s="6"/>
      <c r="I42" s="6"/>
      <c r="J42" s="6"/>
      <c r="K42" s="6"/>
    </row>
    <row r="43" spans="2:12" ht="15.75" thickBot="1">
      <c r="B43" s="1603"/>
      <c r="C43" s="91"/>
      <c r="D43" s="40" t="s">
        <v>40</v>
      </c>
      <c r="E43" s="30"/>
      <c r="F43" s="6"/>
      <c r="G43" s="6"/>
      <c r="H43" s="6"/>
      <c r="I43" s="6"/>
      <c r="J43" s="6"/>
      <c r="K43" s="6"/>
    </row>
    <row r="44" spans="2:12" ht="15.75" thickBot="1">
      <c r="B44" s="1603"/>
      <c r="C44" s="91"/>
      <c r="D44" s="40" t="s">
        <v>41</v>
      </c>
      <c r="E44" s="30"/>
      <c r="F44" s="6"/>
      <c r="G44" s="6"/>
      <c r="H44" s="6"/>
      <c r="I44" s="6"/>
      <c r="J44" s="6"/>
      <c r="K44" s="6"/>
    </row>
    <row r="45" spans="2:12" ht="15.75" thickBot="1">
      <c r="B45" s="1603"/>
      <c r="C45" s="91"/>
      <c r="D45" s="40" t="s">
        <v>42</v>
      </c>
      <c r="E45" s="30"/>
      <c r="F45" s="6"/>
      <c r="G45" s="6"/>
      <c r="H45" s="6"/>
      <c r="I45" s="6"/>
      <c r="J45" s="6"/>
      <c r="K45" s="6"/>
    </row>
    <row r="46" spans="2:12" ht="15.75" thickBot="1">
      <c r="B46" s="1603"/>
      <c r="C46" s="91"/>
      <c r="D46" s="40" t="s">
        <v>43</v>
      </c>
      <c r="E46" s="30"/>
      <c r="F46" s="6"/>
      <c r="G46" s="6"/>
      <c r="H46" s="6"/>
      <c r="I46" s="6"/>
      <c r="J46" s="6"/>
      <c r="K46" s="6"/>
    </row>
    <row r="47" spans="2:12" ht="15.75" thickBot="1">
      <c r="B47" s="1603"/>
      <c r="C47" s="91"/>
      <c r="D47" s="40" t="s">
        <v>44</v>
      </c>
      <c r="E47" s="30"/>
      <c r="F47" s="6"/>
      <c r="G47" s="6"/>
      <c r="H47" s="6"/>
      <c r="I47" s="6"/>
      <c r="J47" s="6"/>
      <c r="K47" s="6"/>
    </row>
    <row r="48" spans="2:12" ht="15.75" thickBot="1">
      <c r="B48" s="1604"/>
      <c r="C48" s="3"/>
      <c r="D48" s="40" t="s">
        <v>45</v>
      </c>
      <c r="E48" s="30"/>
      <c r="F48" s="6"/>
      <c r="G48" s="6"/>
      <c r="H48" s="6"/>
      <c r="I48" s="6"/>
      <c r="J48" s="6"/>
      <c r="K48" s="6"/>
    </row>
    <row r="49" spans="2:11" ht="15.75" thickBot="1">
      <c r="B49" s="2"/>
      <c r="C49" s="73"/>
      <c r="D49" s="6"/>
      <c r="E49" s="6"/>
      <c r="F49" s="6"/>
      <c r="G49" s="6"/>
      <c r="H49" s="6"/>
      <c r="I49" s="6"/>
      <c r="J49" s="6"/>
      <c r="K49" s="6"/>
    </row>
    <row r="50" spans="2:11" ht="15.75" thickBot="1">
      <c r="B50" s="1605" t="s">
        <v>46</v>
      </c>
      <c r="C50" s="1606"/>
      <c r="D50" s="1606"/>
      <c r="E50" s="1607"/>
      <c r="F50" s="6"/>
      <c r="G50" s="6"/>
      <c r="H50" s="6"/>
      <c r="I50" s="6"/>
      <c r="J50" s="6"/>
      <c r="K50" s="6"/>
    </row>
    <row r="51" spans="2:11" ht="15.75" thickBot="1">
      <c r="B51" s="1602">
        <v>1</v>
      </c>
      <c r="C51" s="91"/>
      <c r="D51" s="47" t="s">
        <v>39</v>
      </c>
      <c r="E51" s="485" t="s">
        <v>47</v>
      </c>
      <c r="F51" s="6"/>
      <c r="G51" s="6"/>
      <c r="H51" s="6"/>
      <c r="I51" s="6"/>
      <c r="J51" s="6"/>
      <c r="K51" s="6"/>
    </row>
    <row r="52" spans="2:11" ht="15.75" thickBot="1">
      <c r="B52" s="1603"/>
      <c r="C52" s="91"/>
      <c r="D52" s="40" t="s">
        <v>40</v>
      </c>
      <c r="E52" s="485" t="s">
        <v>48</v>
      </c>
      <c r="F52" s="6"/>
      <c r="G52" s="6"/>
      <c r="H52" s="6"/>
      <c r="I52" s="6"/>
      <c r="J52" s="6"/>
      <c r="K52" s="6"/>
    </row>
    <row r="53" spans="2:11" ht="15.75" thickBot="1">
      <c r="B53" s="1603"/>
      <c r="C53" s="91"/>
      <c r="D53" s="40" t="s">
        <v>41</v>
      </c>
      <c r="E53" s="309"/>
      <c r="F53" s="6"/>
      <c r="G53" s="6"/>
      <c r="H53" s="6"/>
      <c r="I53" s="6"/>
      <c r="J53" s="6"/>
      <c r="K53" s="6"/>
    </row>
    <row r="54" spans="2:11" ht="15.75" thickBot="1">
      <c r="B54" s="1603"/>
      <c r="C54" s="91"/>
      <c r="D54" s="40" t="s">
        <v>42</v>
      </c>
      <c r="E54" s="309"/>
      <c r="F54" s="6"/>
      <c r="G54" s="6"/>
      <c r="H54" s="6"/>
      <c r="I54" s="6"/>
      <c r="J54" s="6"/>
      <c r="K54" s="6"/>
    </row>
    <row r="55" spans="2:11" ht="15.75" thickBot="1">
      <c r="B55" s="1603"/>
      <c r="C55" s="91"/>
      <c r="D55" s="40" t="s">
        <v>43</v>
      </c>
      <c r="E55" s="309"/>
      <c r="F55" s="6"/>
      <c r="G55" s="6"/>
      <c r="H55" s="6"/>
      <c r="I55" s="6"/>
      <c r="J55" s="6"/>
      <c r="K55" s="6"/>
    </row>
    <row r="56" spans="2:11" ht="15.75" thickBot="1">
      <c r="B56" s="1603"/>
      <c r="C56" s="91"/>
      <c r="D56" s="40" t="s">
        <v>44</v>
      </c>
      <c r="E56" s="309"/>
      <c r="F56" s="6"/>
      <c r="G56" s="6"/>
      <c r="H56" s="6"/>
      <c r="I56" s="6"/>
      <c r="J56" s="6"/>
      <c r="K56" s="6"/>
    </row>
    <row r="57" spans="2:11" ht="15.75" thickBot="1">
      <c r="B57" s="1604"/>
      <c r="C57" s="3"/>
      <c r="D57" s="40" t="s">
        <v>45</v>
      </c>
      <c r="E57" s="309"/>
      <c r="F57" s="6"/>
      <c r="G57" s="6"/>
      <c r="H57" s="6"/>
      <c r="I57" s="6"/>
      <c r="J57" s="6"/>
      <c r="K57" s="6"/>
    </row>
    <row r="58" spans="2:11" ht="15.75" thickBot="1">
      <c r="B58" s="2"/>
      <c r="C58" s="73"/>
      <c r="D58" s="6"/>
      <c r="E58" s="6"/>
      <c r="F58" s="6"/>
      <c r="G58" s="6"/>
      <c r="H58" s="6"/>
      <c r="I58" s="6"/>
      <c r="J58" s="6"/>
      <c r="K58" s="6"/>
    </row>
    <row r="59" spans="2:11" ht="15" customHeight="1" thickBot="1">
      <c r="B59" s="118" t="s">
        <v>49</v>
      </c>
      <c r="C59" s="119"/>
      <c r="D59" s="119"/>
      <c r="E59" s="120"/>
      <c r="G59" s="6"/>
      <c r="H59" s="6"/>
      <c r="I59" s="6"/>
      <c r="J59" s="6"/>
      <c r="K59" s="6"/>
    </row>
    <row r="60" spans="2:11" ht="24.75" thickBot="1">
      <c r="B60" s="46" t="s">
        <v>50</v>
      </c>
      <c r="C60" s="40" t="s">
        <v>51</v>
      </c>
      <c r="D60" s="40" t="s">
        <v>52</v>
      </c>
      <c r="E60" s="40" t="s">
        <v>53</v>
      </c>
      <c r="F60" s="6"/>
      <c r="G60" s="6"/>
      <c r="H60" s="6"/>
      <c r="I60" s="6"/>
      <c r="J60" s="6"/>
    </row>
    <row r="61" spans="2:11" ht="72.75" thickBot="1">
      <c r="B61" s="48">
        <v>42401</v>
      </c>
      <c r="C61" s="40">
        <v>0.01</v>
      </c>
      <c r="D61" s="49" t="s">
        <v>556</v>
      </c>
      <c r="E61" s="40"/>
      <c r="F61" s="6"/>
      <c r="G61" s="6"/>
      <c r="H61" s="6"/>
      <c r="I61" s="6"/>
      <c r="J61" s="6"/>
    </row>
    <row r="62" spans="2:11" ht="15.75" thickBot="1">
      <c r="B62" s="4"/>
      <c r="C62" s="92"/>
      <c r="D62" s="6"/>
      <c r="E62" s="6"/>
      <c r="F62" s="6"/>
      <c r="G62" s="6"/>
      <c r="H62" s="6"/>
      <c r="I62" s="6"/>
      <c r="J62" s="6"/>
      <c r="K62" s="6"/>
    </row>
    <row r="63" spans="2:11">
      <c r="B63" s="133" t="s">
        <v>55</v>
      </c>
      <c r="C63" s="93"/>
      <c r="D63" s="6"/>
      <c r="E63" s="6"/>
      <c r="F63" s="6"/>
      <c r="G63" s="6"/>
      <c r="H63" s="6"/>
      <c r="I63" s="6"/>
      <c r="J63" s="6"/>
      <c r="K63" s="6"/>
    </row>
    <row r="64" spans="2:11" ht="81" customHeight="1">
      <c r="B64" s="1694" t="s">
        <v>557</v>
      </c>
      <c r="C64" s="1695"/>
      <c r="D64" s="1696"/>
      <c r="E64" s="6"/>
      <c r="F64" s="6"/>
      <c r="G64" s="6"/>
      <c r="H64" s="6"/>
      <c r="I64" s="6"/>
      <c r="J64" s="6"/>
      <c r="K64" s="6"/>
    </row>
    <row r="65" spans="2:11">
      <c r="B65" s="1697"/>
      <c r="C65" s="1698"/>
      <c r="D65" s="1699"/>
      <c r="E65" s="6"/>
      <c r="F65" s="6"/>
      <c r="G65" s="6"/>
      <c r="H65" s="6"/>
      <c r="I65" s="6"/>
      <c r="J65" s="6"/>
      <c r="K65" s="6"/>
    </row>
    <row r="66" spans="2:11">
      <c r="B66" s="2"/>
      <c r="C66" s="73"/>
      <c r="D66" s="6"/>
      <c r="E66" s="6"/>
      <c r="F66" s="6"/>
      <c r="G66" s="6"/>
      <c r="H66" s="6"/>
      <c r="I66" s="6"/>
      <c r="J66" s="6"/>
      <c r="K66" s="6"/>
    </row>
    <row r="67" spans="2:11" ht="15.75" thickBot="1">
      <c r="B67" s="6"/>
      <c r="D67" s="6"/>
      <c r="E67" s="6"/>
      <c r="F67" s="6"/>
      <c r="G67" s="6"/>
      <c r="H67" s="6"/>
      <c r="I67" s="6"/>
      <c r="J67" s="6"/>
      <c r="K67" s="6"/>
    </row>
    <row r="68" spans="2:11" ht="24.75" thickBot="1">
      <c r="B68" s="50" t="s">
        <v>451</v>
      </c>
      <c r="C68" s="94"/>
      <c r="D68" s="6"/>
      <c r="E68" s="6"/>
      <c r="F68" s="6"/>
      <c r="G68" s="6"/>
      <c r="H68" s="6"/>
      <c r="I68" s="6"/>
      <c r="J68" s="6"/>
      <c r="K68" s="6"/>
    </row>
    <row r="69" spans="2:11" ht="15.75" thickBot="1">
      <c r="B69" s="37"/>
      <c r="C69" s="85"/>
      <c r="D69" s="6"/>
      <c r="E69" s="6"/>
      <c r="F69" s="6"/>
      <c r="G69" s="6"/>
      <c r="H69" s="6"/>
      <c r="I69" s="6"/>
      <c r="J69" s="6"/>
      <c r="K69" s="6"/>
    </row>
    <row r="70" spans="2:11" ht="84.75" thickBot="1">
      <c r="B70" s="51" t="s">
        <v>57</v>
      </c>
      <c r="C70" s="95"/>
      <c r="D70" s="43" t="s">
        <v>528</v>
      </c>
      <c r="E70" s="6"/>
      <c r="F70" s="6"/>
      <c r="G70" s="6"/>
      <c r="H70" s="6"/>
      <c r="I70" s="6"/>
      <c r="J70" s="6"/>
      <c r="K70" s="6"/>
    </row>
    <row r="71" spans="2:11">
      <c r="B71" s="1602" t="s">
        <v>59</v>
      </c>
      <c r="C71" s="91"/>
      <c r="D71" s="52" t="s">
        <v>60</v>
      </c>
      <c r="E71" s="6"/>
      <c r="F71" s="6"/>
      <c r="G71" s="6"/>
      <c r="H71" s="6"/>
      <c r="I71" s="6"/>
      <c r="J71" s="6"/>
      <c r="K71" s="6"/>
    </row>
    <row r="72" spans="2:11" ht="120">
      <c r="B72" s="1603"/>
      <c r="C72" s="91"/>
      <c r="D72" s="45" t="s">
        <v>529</v>
      </c>
      <c r="E72" s="6"/>
      <c r="F72" s="6"/>
      <c r="G72" s="6"/>
      <c r="H72" s="6"/>
      <c r="I72" s="6"/>
      <c r="J72" s="6"/>
      <c r="K72" s="6"/>
    </row>
    <row r="73" spans="2:11">
      <c r="B73" s="1603"/>
      <c r="C73" s="91"/>
      <c r="D73" s="52" t="s">
        <v>63</v>
      </c>
      <c r="E73" s="6"/>
      <c r="F73" s="6"/>
      <c r="G73" s="6"/>
      <c r="H73" s="6"/>
      <c r="I73" s="6"/>
      <c r="J73" s="6"/>
      <c r="K73" s="6"/>
    </row>
    <row r="74" spans="2:11">
      <c r="B74" s="1603"/>
      <c r="C74" s="91"/>
      <c r="D74" s="45" t="s">
        <v>165</v>
      </c>
      <c r="E74" s="6"/>
      <c r="F74" s="6"/>
      <c r="G74" s="6"/>
      <c r="H74" s="6"/>
      <c r="I74" s="6"/>
      <c r="J74" s="6"/>
      <c r="K74" s="6"/>
    </row>
    <row r="75" spans="2:11" ht="24">
      <c r="B75" s="1603"/>
      <c r="C75" s="91"/>
      <c r="D75" s="45" t="s">
        <v>530</v>
      </c>
      <c r="E75" s="6"/>
      <c r="F75" s="6"/>
      <c r="G75" s="6"/>
      <c r="H75" s="6"/>
      <c r="I75" s="6"/>
      <c r="J75" s="6"/>
      <c r="K75" s="6"/>
    </row>
    <row r="76" spans="2:11">
      <c r="B76" s="1603"/>
      <c r="C76" s="91"/>
      <c r="D76" s="45" t="s">
        <v>531</v>
      </c>
      <c r="E76" s="6"/>
      <c r="F76" s="6"/>
      <c r="G76" s="6"/>
      <c r="H76" s="6"/>
      <c r="I76" s="6"/>
      <c r="J76" s="6"/>
      <c r="K76" s="6"/>
    </row>
    <row r="77" spans="2:11" ht="24">
      <c r="B77" s="1603"/>
      <c r="C77" s="91"/>
      <c r="D77" s="45" t="s">
        <v>532</v>
      </c>
      <c r="E77" s="6"/>
      <c r="F77" s="6"/>
      <c r="G77" s="6"/>
      <c r="H77" s="6"/>
      <c r="I77" s="6"/>
      <c r="J77" s="6"/>
      <c r="K77" s="6"/>
    </row>
    <row r="78" spans="2:11" ht="24">
      <c r="B78" s="1603"/>
      <c r="C78" s="91"/>
      <c r="D78" s="45" t="s">
        <v>533</v>
      </c>
      <c r="E78" s="6"/>
      <c r="F78" s="6"/>
      <c r="G78" s="6"/>
      <c r="H78" s="6"/>
      <c r="I78" s="6"/>
      <c r="J78" s="6"/>
      <c r="K78" s="6"/>
    </row>
    <row r="79" spans="2:11" ht="24">
      <c r="B79" s="1603"/>
      <c r="C79" s="91"/>
      <c r="D79" s="45" t="s">
        <v>534</v>
      </c>
      <c r="E79" s="6"/>
      <c r="F79" s="6"/>
      <c r="G79" s="6"/>
      <c r="H79" s="6"/>
      <c r="I79" s="6"/>
      <c r="J79" s="6"/>
      <c r="K79" s="6"/>
    </row>
    <row r="80" spans="2:11">
      <c r="B80" s="1603"/>
      <c r="C80" s="91"/>
      <c r="D80" s="52" t="s">
        <v>288</v>
      </c>
      <c r="E80" s="6"/>
      <c r="F80" s="6"/>
      <c r="G80" s="6"/>
      <c r="H80" s="6"/>
      <c r="I80" s="6"/>
      <c r="J80" s="6"/>
      <c r="K80" s="6"/>
    </row>
    <row r="81" spans="2:11" ht="36">
      <c r="B81" s="1603"/>
      <c r="C81" s="91"/>
      <c r="D81" s="45" t="s">
        <v>353</v>
      </c>
      <c r="E81" s="6"/>
      <c r="F81" s="6"/>
      <c r="G81" s="6"/>
      <c r="H81" s="6"/>
      <c r="I81" s="6"/>
      <c r="J81" s="6"/>
      <c r="K81" s="6"/>
    </row>
    <row r="82" spans="2:11" ht="36">
      <c r="B82" s="1603"/>
      <c r="C82" s="91"/>
      <c r="D82" s="45" t="s">
        <v>535</v>
      </c>
      <c r="E82" s="6"/>
      <c r="F82" s="6"/>
      <c r="G82" s="6"/>
      <c r="H82" s="6"/>
      <c r="I82" s="6"/>
      <c r="J82" s="6"/>
      <c r="K82" s="6"/>
    </row>
    <row r="83" spans="2:11" ht="84.75" thickBot="1">
      <c r="B83" s="1604"/>
      <c r="C83" s="3"/>
      <c r="D83" s="40" t="s">
        <v>536</v>
      </c>
      <c r="E83" s="6"/>
      <c r="F83" s="6"/>
      <c r="G83" s="6"/>
      <c r="H83" s="6"/>
      <c r="I83" s="6"/>
      <c r="J83" s="6"/>
      <c r="K83" s="6"/>
    </row>
    <row r="84" spans="2:11" ht="24.75" thickBot="1">
      <c r="B84" s="46" t="s">
        <v>72</v>
      </c>
      <c r="C84" s="3"/>
      <c r="D84" s="40"/>
      <c r="E84" s="6"/>
      <c r="F84" s="6"/>
      <c r="G84" s="6"/>
      <c r="H84" s="6"/>
      <c r="I84" s="6"/>
      <c r="J84" s="6"/>
      <c r="K84" s="6"/>
    </row>
    <row r="85" spans="2:11" ht="84">
      <c r="B85" s="1602" t="s">
        <v>73</v>
      </c>
      <c r="C85" s="91"/>
      <c r="D85" s="45" t="s">
        <v>537</v>
      </c>
      <c r="E85" s="6"/>
      <c r="F85" s="6"/>
      <c r="G85" s="6"/>
      <c r="H85" s="6"/>
      <c r="I85" s="6"/>
      <c r="J85" s="6"/>
      <c r="K85" s="6"/>
    </row>
    <row r="86" spans="2:11" ht="96">
      <c r="B86" s="1603"/>
      <c r="C86" s="91"/>
      <c r="D86" s="45" t="s">
        <v>538</v>
      </c>
      <c r="E86" s="6"/>
      <c r="F86" s="6"/>
      <c r="G86" s="6"/>
      <c r="H86" s="6"/>
      <c r="I86" s="6"/>
      <c r="J86" s="6"/>
      <c r="K86" s="6"/>
    </row>
    <row r="87" spans="2:11" ht="132">
      <c r="B87" s="1603"/>
      <c r="C87" s="91"/>
      <c r="D87" s="45" t="s">
        <v>539</v>
      </c>
      <c r="E87" s="6"/>
      <c r="F87" s="6"/>
      <c r="G87" s="6"/>
      <c r="H87" s="6"/>
      <c r="I87" s="6"/>
      <c r="J87" s="6"/>
      <c r="K87" s="6"/>
    </row>
    <row r="88" spans="2:11" ht="144.75" thickBot="1">
      <c r="B88" s="1604"/>
      <c r="C88" s="3"/>
      <c r="D88" s="40" t="s">
        <v>540</v>
      </c>
      <c r="E88" s="6"/>
      <c r="F88" s="6"/>
      <c r="G88" s="6"/>
      <c r="H88" s="6"/>
      <c r="I88" s="6"/>
      <c r="J88" s="6"/>
      <c r="K88" s="6"/>
    </row>
    <row r="89" spans="2:11" ht="24">
      <c r="B89" s="1602" t="s">
        <v>90</v>
      </c>
      <c r="C89" s="91"/>
      <c r="D89" s="52" t="s">
        <v>527</v>
      </c>
      <c r="E89" s="6"/>
      <c r="F89" s="6"/>
      <c r="G89" s="6"/>
      <c r="H89" s="6"/>
      <c r="I89" s="6"/>
      <c r="J89" s="6"/>
      <c r="K89" s="6"/>
    </row>
    <row r="90" spans="2:11">
      <c r="B90" s="1603"/>
      <c r="C90" s="91"/>
      <c r="D90" s="45" t="s">
        <v>498</v>
      </c>
      <c r="E90" s="6"/>
      <c r="F90" s="6"/>
      <c r="G90" s="6"/>
      <c r="H90" s="6"/>
      <c r="I90" s="6"/>
      <c r="J90" s="6"/>
      <c r="K90" s="6"/>
    </row>
    <row r="91" spans="2:11">
      <c r="B91" s="1603"/>
      <c r="C91" s="91"/>
      <c r="D91" s="45" t="s">
        <v>91</v>
      </c>
      <c r="E91" s="6"/>
      <c r="F91" s="6"/>
      <c r="G91" s="6"/>
      <c r="H91" s="6"/>
      <c r="I91" s="6"/>
      <c r="J91" s="6"/>
      <c r="K91" s="6"/>
    </row>
    <row r="92" spans="2:11" ht="37.5">
      <c r="B92" s="1603"/>
      <c r="C92" s="91"/>
      <c r="D92" s="45" t="s">
        <v>541</v>
      </c>
      <c r="E92" s="6"/>
      <c r="F92" s="6"/>
      <c r="G92" s="6"/>
      <c r="H92" s="6"/>
      <c r="I92" s="6"/>
      <c r="J92" s="6"/>
      <c r="K92" s="6"/>
    </row>
    <row r="93" spans="2:11" ht="37.5">
      <c r="B93" s="1603"/>
      <c r="C93" s="91"/>
      <c r="D93" s="45" t="s">
        <v>542</v>
      </c>
      <c r="E93" s="6"/>
      <c r="F93" s="6"/>
      <c r="G93" s="6"/>
      <c r="H93" s="6"/>
      <c r="I93" s="6"/>
      <c r="J93" s="6"/>
      <c r="K93" s="6"/>
    </row>
    <row r="94" spans="2:11" ht="37.5">
      <c r="B94" s="1603"/>
      <c r="C94" s="91"/>
      <c r="D94" s="45" t="s">
        <v>543</v>
      </c>
      <c r="E94" s="6"/>
      <c r="F94" s="6"/>
      <c r="G94" s="6"/>
      <c r="H94" s="6"/>
      <c r="I94" s="6"/>
      <c r="J94" s="6"/>
      <c r="K94" s="6"/>
    </row>
    <row r="95" spans="2:11" ht="84">
      <c r="B95" s="1603"/>
      <c r="C95" s="91"/>
      <c r="D95" s="53" t="s">
        <v>235</v>
      </c>
      <c r="E95" s="6"/>
      <c r="F95" s="6"/>
      <c r="G95" s="6"/>
      <c r="H95" s="6"/>
      <c r="I95" s="6"/>
      <c r="J95" s="6"/>
      <c r="K95" s="6"/>
    </row>
    <row r="96" spans="2:11">
      <c r="B96" s="1603"/>
      <c r="C96" s="91"/>
      <c r="D96" s="52" t="s">
        <v>246</v>
      </c>
      <c r="E96" s="6"/>
      <c r="F96" s="6"/>
      <c r="G96" s="6"/>
      <c r="H96" s="6"/>
      <c r="I96" s="6"/>
      <c r="J96" s="6"/>
      <c r="K96" s="6"/>
    </row>
    <row r="97" spans="2:11" ht="24">
      <c r="B97" s="1603"/>
      <c r="C97" s="91"/>
      <c r="D97" s="52" t="s">
        <v>544</v>
      </c>
      <c r="E97" s="6"/>
      <c r="F97" s="6"/>
      <c r="G97" s="6"/>
      <c r="H97" s="6"/>
      <c r="I97" s="6"/>
      <c r="J97" s="6"/>
      <c r="K97" s="6"/>
    </row>
    <row r="98" spans="2:11">
      <c r="B98" s="1603"/>
      <c r="C98" s="91"/>
      <c r="D98" s="16"/>
      <c r="E98" s="6"/>
      <c r="F98" s="6"/>
      <c r="G98" s="6"/>
      <c r="H98" s="6"/>
      <c r="I98" s="6"/>
      <c r="J98" s="6"/>
      <c r="K98" s="6"/>
    </row>
    <row r="99" spans="2:11">
      <c r="B99" s="1603"/>
      <c r="C99" s="91"/>
      <c r="D99" s="45" t="s">
        <v>91</v>
      </c>
      <c r="E99" s="6"/>
      <c r="F99" s="6"/>
      <c r="G99" s="6"/>
      <c r="H99" s="6"/>
      <c r="I99" s="6"/>
      <c r="J99" s="6"/>
      <c r="K99" s="6"/>
    </row>
    <row r="100" spans="2:11" ht="49.5">
      <c r="B100" s="1603"/>
      <c r="C100" s="91"/>
      <c r="D100" s="45" t="s">
        <v>545</v>
      </c>
      <c r="E100" s="6"/>
      <c r="F100" s="6"/>
      <c r="G100" s="6"/>
      <c r="H100" s="6"/>
      <c r="I100" s="6"/>
      <c r="J100" s="6"/>
      <c r="K100" s="6"/>
    </row>
    <row r="101" spans="2:11" ht="50.25" thickBot="1">
      <c r="B101" s="1604"/>
      <c r="C101" s="3"/>
      <c r="D101" s="40" t="s">
        <v>546</v>
      </c>
      <c r="E101" s="6"/>
      <c r="F101" s="6"/>
      <c r="G101" s="6"/>
      <c r="H101" s="6"/>
      <c r="I101" s="6"/>
      <c r="J101" s="6"/>
      <c r="K101" s="6"/>
    </row>
    <row r="102" spans="2:11">
      <c r="B102" s="6"/>
      <c r="D102" s="6"/>
      <c r="E102" s="6"/>
      <c r="F102" s="6"/>
      <c r="G102" s="6"/>
      <c r="H102" s="6"/>
      <c r="I102" s="6"/>
      <c r="J102" s="6"/>
      <c r="K102" s="6"/>
    </row>
    <row r="103" spans="2:11">
      <c r="B103" s="6"/>
      <c r="D103" s="6"/>
      <c r="E103" s="6"/>
      <c r="F103" s="6"/>
      <c r="G103" s="6"/>
      <c r="H103" s="6"/>
      <c r="I103" s="6"/>
      <c r="J103" s="6"/>
      <c r="K103" s="6"/>
    </row>
    <row r="104" spans="2:11">
      <c r="B104" s="6"/>
      <c r="D104" s="6"/>
      <c r="E104" s="6"/>
      <c r="F104" s="6"/>
      <c r="G104" s="6"/>
      <c r="H104" s="6"/>
      <c r="I104" s="6"/>
      <c r="J104" s="6"/>
      <c r="K104" s="6"/>
    </row>
    <row r="105" spans="2:11">
      <c r="B105" s="6"/>
      <c r="D105" s="6"/>
      <c r="E105" s="6"/>
      <c r="F105" s="6"/>
      <c r="G105" s="6"/>
      <c r="H105" s="6"/>
      <c r="I105" s="6"/>
      <c r="J105" s="6"/>
      <c r="K105" s="6"/>
    </row>
    <row r="106" spans="2:11">
      <c r="B106" s="6"/>
      <c r="D106" s="6"/>
      <c r="E106" s="6"/>
      <c r="F106" s="6"/>
      <c r="G106" s="6"/>
      <c r="H106" s="6"/>
      <c r="I106" s="6"/>
      <c r="J106" s="6"/>
      <c r="K106" s="6"/>
    </row>
    <row r="107" spans="2:11">
      <c r="B107" s="6"/>
      <c r="D107" s="6"/>
      <c r="E107" s="6"/>
      <c r="F107" s="6"/>
      <c r="G107" s="6"/>
      <c r="H107" s="6"/>
      <c r="I107" s="6"/>
      <c r="J107" s="6"/>
      <c r="K107" s="6"/>
    </row>
    <row r="108" spans="2:11">
      <c r="B108" s="6"/>
      <c r="D108" s="6"/>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row r="180" spans="2:11">
      <c r="B180" s="6"/>
      <c r="D180" s="6"/>
      <c r="E180" s="6"/>
      <c r="F180" s="6"/>
      <c r="G180" s="6"/>
      <c r="H180" s="6"/>
      <c r="I180" s="6"/>
      <c r="J180" s="6"/>
      <c r="K180" s="6"/>
    </row>
  </sheetData>
  <sheetProtection insertRows="0"/>
  <mergeCells count="38">
    <mergeCell ref="B10:D10"/>
    <mergeCell ref="F10:S10"/>
    <mergeCell ref="F11:S11"/>
    <mergeCell ref="E12:R12"/>
    <mergeCell ref="E13:R13"/>
    <mergeCell ref="B71:B83"/>
    <mergeCell ref="B85:B88"/>
    <mergeCell ref="B89:B101"/>
    <mergeCell ref="D16:D17"/>
    <mergeCell ref="E16:G16"/>
    <mergeCell ref="D38:L38"/>
    <mergeCell ref="D39:L39"/>
    <mergeCell ref="B41:E41"/>
    <mergeCell ref="B42:B48"/>
    <mergeCell ref="B50:E50"/>
    <mergeCell ref="B51:B57"/>
    <mergeCell ref="B64:D65"/>
    <mergeCell ref="K26:K27"/>
    <mergeCell ref="B15:B37"/>
    <mergeCell ref="D15:L15"/>
    <mergeCell ref="D22:L22"/>
    <mergeCell ref="D23:L23"/>
    <mergeCell ref="D24:L24"/>
    <mergeCell ref="D25:L25"/>
    <mergeCell ref="K16:K17"/>
    <mergeCell ref="C26:C27"/>
    <mergeCell ref="D26:D27"/>
    <mergeCell ref="E26:E27"/>
    <mergeCell ref="F26:F27"/>
    <mergeCell ref="G26:G27"/>
    <mergeCell ref="J26:J27"/>
    <mergeCell ref="H16:J16"/>
    <mergeCell ref="L26:L27"/>
    <mergeCell ref="A1:P1"/>
    <mergeCell ref="A2:P2"/>
    <mergeCell ref="A3:P3"/>
    <mergeCell ref="A4:D4"/>
    <mergeCell ref="A5:P5"/>
  </mergeCells>
  <conditionalFormatting sqref="F10">
    <cfRule type="notContainsBlanks" dxfId="76" priority="4">
      <formula>LEN(TRIM(F10))&gt;0</formula>
    </cfRule>
  </conditionalFormatting>
  <conditionalFormatting sqref="F11:S11">
    <cfRule type="expression" dxfId="75" priority="2">
      <formula>E11="NO SE REPORTA"</formula>
    </cfRule>
    <cfRule type="expression" dxfId="74" priority="3">
      <formula>E10="NO APLICA"</formula>
    </cfRule>
  </conditionalFormatting>
  <conditionalFormatting sqref="E12:R12">
    <cfRule type="expression" dxfId="73"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8:F20 H18:I20">
      <formula1>0</formula1>
    </dataValidation>
    <dataValidation type="whole" operator="greaterThanOrEqual" allowBlank="1" showInputMessage="1" showErrorMessage="1" errorTitle="ERROR" error="Valor en PESOS (sin centavos)" sqref="H28:K36">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topLeftCell="A7" zoomScale="98" zoomScaleNormal="98" workbookViewId="0">
      <selection activeCell="E18" sqref="E18"/>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558</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104"/>
      <c r="D7" s="6"/>
      <c r="E7" s="17"/>
      <c r="F7" s="6" t="s">
        <v>129</v>
      </c>
      <c r="G7" s="6"/>
      <c r="H7" s="6"/>
      <c r="I7" s="6"/>
      <c r="J7" s="6"/>
      <c r="K7" s="6"/>
    </row>
    <row r="8" spans="1:21" ht="15.75" thickBot="1">
      <c r="B8" s="176" t="s">
        <v>1201</v>
      </c>
      <c r="C8" s="216">
        <v>2020</v>
      </c>
      <c r="D8" s="411">
        <f>IF(E10="NO APLICA","NO APLICA",IF(E11="NO SE REPORTA","SIN INFORMACION",+E22))</f>
        <v>0.54088522130532635</v>
      </c>
      <c r="E8" s="217"/>
      <c r="F8" s="6" t="s">
        <v>130</v>
      </c>
      <c r="G8" s="6"/>
      <c r="H8" s="6"/>
      <c r="I8" s="6"/>
      <c r="J8" s="6"/>
      <c r="K8" s="6"/>
    </row>
    <row r="9" spans="1:21">
      <c r="B9" s="486" t="s">
        <v>1202</v>
      </c>
      <c r="C9" s="85"/>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t="s">
        <v>2056</v>
      </c>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5"/>
      <c r="D14" s="6"/>
      <c r="E14" s="6"/>
      <c r="F14" s="6"/>
      <c r="G14" s="6"/>
      <c r="H14" s="6"/>
      <c r="I14" s="6"/>
      <c r="J14" s="6"/>
      <c r="K14" s="6"/>
    </row>
    <row r="15" spans="1:21" ht="15.6" customHeight="1" thickTop="1" thickBot="1">
      <c r="B15" s="1660" t="s">
        <v>2</v>
      </c>
      <c r="C15" s="86"/>
      <c r="D15" s="1619" t="s">
        <v>336</v>
      </c>
      <c r="E15" s="1620"/>
      <c r="F15" s="1620"/>
      <c r="G15" s="1620"/>
      <c r="H15" s="1620"/>
      <c r="I15" s="1620"/>
      <c r="J15" s="1620"/>
      <c r="K15" s="1621"/>
    </row>
    <row r="16" spans="1:21" ht="15.75" thickBot="1">
      <c r="B16" s="1661"/>
      <c r="C16" s="91"/>
      <c r="D16" s="43" t="s">
        <v>150</v>
      </c>
      <c r="E16" s="65" t="s">
        <v>20</v>
      </c>
      <c r="F16" s="65" t="s">
        <v>21</v>
      </c>
      <c r="G16" s="65" t="s">
        <v>22</v>
      </c>
      <c r="H16" s="410" t="s">
        <v>23</v>
      </c>
      <c r="I16" s="409"/>
      <c r="J16" s="6"/>
      <c r="K16" s="21"/>
    </row>
    <row r="17" spans="2:11" ht="36.75" thickBot="1">
      <c r="B17" s="1661"/>
      <c r="C17" s="91"/>
      <c r="D17" s="40" t="s">
        <v>577</v>
      </c>
      <c r="E17" s="957">
        <v>1333</v>
      </c>
      <c r="F17" s="957">
        <v>1422</v>
      </c>
      <c r="G17" s="957">
        <v>89</v>
      </c>
      <c r="H17" s="957">
        <v>118</v>
      </c>
      <c r="I17" s="409"/>
      <c r="J17" s="6"/>
      <c r="K17" s="21"/>
    </row>
    <row r="18" spans="2:11" ht="24.75" thickBot="1">
      <c r="B18" s="1661"/>
      <c r="C18" s="91"/>
      <c r="D18" s="40" t="s">
        <v>578</v>
      </c>
      <c r="E18" s="957">
        <f>130+591</f>
        <v>721</v>
      </c>
      <c r="F18" s="194"/>
      <c r="G18" s="194"/>
      <c r="H18" s="467"/>
      <c r="I18" s="409"/>
      <c r="J18" s="6"/>
      <c r="K18" s="21"/>
    </row>
    <row r="19" spans="2:11" ht="15.75" thickBot="1">
      <c r="B19" s="1661"/>
      <c r="C19" s="91"/>
      <c r="D19" s="40" t="s">
        <v>579</v>
      </c>
      <c r="E19" s="957"/>
      <c r="F19" s="194"/>
      <c r="G19" s="194"/>
      <c r="H19" s="467"/>
      <c r="I19" s="409"/>
      <c r="J19" s="6"/>
      <c r="K19" s="21"/>
    </row>
    <row r="20" spans="2:11" ht="15.75" thickBot="1">
      <c r="B20" s="1661"/>
      <c r="C20" s="91"/>
      <c r="D20" s="40" t="s">
        <v>580</v>
      </c>
      <c r="E20" s="957"/>
      <c r="F20" s="194"/>
      <c r="G20" s="194"/>
      <c r="H20" s="467"/>
      <c r="I20" s="409"/>
      <c r="J20" s="6"/>
      <c r="K20" s="21"/>
    </row>
    <row r="21" spans="2:11" ht="15.75" thickBot="1">
      <c r="B21" s="1661"/>
      <c r="C21" s="91"/>
      <c r="D21" s="40" t="s">
        <v>151</v>
      </c>
      <c r="E21" s="1234">
        <f>SUM(E18:E20)</f>
        <v>721</v>
      </c>
      <c r="F21" s="144">
        <f>SUM(F18:F20)</f>
        <v>0</v>
      </c>
      <c r="G21" s="144">
        <f>SUM(G18:G20)</f>
        <v>0</v>
      </c>
      <c r="H21" s="144">
        <f>SUM(H18:H20)</f>
        <v>0</v>
      </c>
      <c r="I21" s="409"/>
      <c r="J21" s="6"/>
      <c r="K21" s="21"/>
    </row>
    <row r="22" spans="2:11" s="406" customFormat="1" ht="36.75" thickBot="1">
      <c r="B22" s="1661"/>
      <c r="C22" s="128"/>
      <c r="D22" s="51" t="s">
        <v>558</v>
      </c>
      <c r="E22" s="1222">
        <f>+E21/E17</f>
        <v>0.54088522130532635</v>
      </c>
      <c r="F22" s="1222">
        <f>+F21/F17</f>
        <v>0</v>
      </c>
      <c r="G22" s="1222">
        <f>+G21/G17</f>
        <v>0</v>
      </c>
      <c r="H22" s="1222">
        <f>+H21/H17</f>
        <v>0</v>
      </c>
      <c r="I22" s="409"/>
      <c r="J22" s="6"/>
      <c r="K22" s="21"/>
    </row>
    <row r="23" spans="2:11">
      <c r="B23" s="1661"/>
      <c r="C23" s="89"/>
      <c r="D23" s="1608" t="s">
        <v>246</v>
      </c>
      <c r="E23" s="1609"/>
      <c r="F23" s="1609"/>
      <c r="G23" s="1609"/>
      <c r="H23" s="1609"/>
      <c r="I23" s="1609"/>
      <c r="J23" s="1609"/>
      <c r="K23" s="1610"/>
    </row>
    <row r="24" spans="2:11">
      <c r="B24" s="1661"/>
      <c r="C24" s="89"/>
      <c r="D24" s="1608" t="s">
        <v>581</v>
      </c>
      <c r="E24" s="1609"/>
      <c r="F24" s="1609"/>
      <c r="G24" s="1609"/>
      <c r="H24" s="1609"/>
      <c r="I24" s="1609"/>
      <c r="J24" s="1609"/>
      <c r="K24" s="1610"/>
    </row>
    <row r="25" spans="2:11" ht="15.75" thickBot="1">
      <c r="B25" s="1661"/>
      <c r="C25" s="89"/>
      <c r="D25" s="1650" t="s">
        <v>340</v>
      </c>
      <c r="E25" s="1651"/>
      <c r="F25" s="1651"/>
      <c r="G25" s="1651"/>
      <c r="H25" s="1651"/>
      <c r="I25" s="1651"/>
      <c r="J25" s="1651"/>
      <c r="K25" s="1652"/>
    </row>
    <row r="26" spans="2:11" ht="57" thickBot="1">
      <c r="B26" s="428"/>
      <c r="C26" s="95" t="s">
        <v>19</v>
      </c>
      <c r="D26" s="65" t="s">
        <v>270</v>
      </c>
      <c r="E26" s="65" t="s">
        <v>582</v>
      </c>
      <c r="F26" s="65" t="s">
        <v>583</v>
      </c>
      <c r="G26" s="65" t="s">
        <v>343</v>
      </c>
      <c r="H26" s="65" t="s">
        <v>344</v>
      </c>
      <c r="I26" s="65" t="s">
        <v>274</v>
      </c>
      <c r="J26" s="65" t="s">
        <v>275</v>
      </c>
      <c r="K26" s="434" t="s">
        <v>55</v>
      </c>
    </row>
    <row r="27" spans="2:11" ht="15.75" thickBot="1">
      <c r="B27" s="428"/>
      <c r="C27" s="3">
        <v>1</v>
      </c>
      <c r="D27" s="1228" t="s">
        <v>2108</v>
      </c>
      <c r="E27" s="1228" t="s">
        <v>2109</v>
      </c>
      <c r="F27" s="1231">
        <v>130</v>
      </c>
      <c r="G27" s="1229"/>
      <c r="H27" s="1229"/>
      <c r="I27" s="1229"/>
      <c r="J27" s="1229"/>
      <c r="K27" s="1229"/>
    </row>
    <row r="28" spans="2:11" ht="15.75" thickBot="1">
      <c r="B28" s="428"/>
      <c r="C28" s="3">
        <v>2</v>
      </c>
      <c r="D28" s="1232" t="s">
        <v>2279</v>
      </c>
      <c r="E28" s="1228" t="s">
        <v>2109</v>
      </c>
      <c r="F28" s="1231">
        <f>197*3</f>
        <v>591</v>
      </c>
      <c r="G28" s="1229"/>
      <c r="H28" s="1229"/>
      <c r="I28" s="1229"/>
      <c r="J28" s="1229"/>
      <c r="K28" s="1229"/>
    </row>
    <row r="29" spans="2:11" ht="15.75" thickBot="1">
      <c r="B29" s="428"/>
      <c r="C29" s="3">
        <v>3</v>
      </c>
      <c r="D29" s="1230"/>
      <c r="E29" s="1228"/>
      <c r="F29" s="1229"/>
      <c r="G29" s="1229"/>
      <c r="H29" s="1229"/>
      <c r="I29" s="1229"/>
      <c r="J29" s="1229"/>
      <c r="K29" s="1229"/>
    </row>
    <row r="30" spans="2:11" ht="15.75" thickBot="1">
      <c r="B30" s="428"/>
      <c r="C30" s="3">
        <v>4</v>
      </c>
      <c r="D30" s="1230"/>
      <c r="E30" s="1230"/>
      <c r="F30" s="1229"/>
      <c r="G30" s="1229"/>
      <c r="H30" s="1229"/>
      <c r="I30" s="1229"/>
      <c r="J30" s="1229"/>
      <c r="K30" s="1229"/>
    </row>
    <row r="31" spans="2:11" ht="15.75" thickBot="1">
      <c r="B31" s="428"/>
      <c r="C31" s="3">
        <v>5</v>
      </c>
      <c r="D31" s="1230"/>
      <c r="E31" s="1230"/>
      <c r="F31" s="1229"/>
      <c r="G31" s="1229"/>
      <c r="H31" s="1229"/>
      <c r="I31" s="1229"/>
      <c r="J31" s="1229"/>
      <c r="K31" s="1229"/>
    </row>
    <row r="32" spans="2:11" ht="15.75" thickBot="1">
      <c r="B32" s="428"/>
      <c r="C32" s="3">
        <v>6</v>
      </c>
      <c r="D32" s="1230"/>
      <c r="E32" s="1230"/>
      <c r="F32" s="1229"/>
      <c r="G32" s="1229"/>
      <c r="H32" s="1229"/>
      <c r="I32" s="1229"/>
      <c r="J32" s="1229"/>
      <c r="K32" s="1229"/>
    </row>
    <row r="33" spans="2:11" ht="15.75" thickBot="1">
      <c r="B33" s="429"/>
      <c r="C33" s="3"/>
      <c r="D33" s="40" t="s">
        <v>151</v>
      </c>
      <c r="E33" s="40"/>
      <c r="F33" s="1233">
        <f>SUM(F27:F32)</f>
        <v>721</v>
      </c>
      <c r="G33" s="140">
        <f>SUM(G27:G32)</f>
        <v>0</v>
      </c>
      <c r="H33" s="140">
        <f>SUM(H27:H32)</f>
        <v>0</v>
      </c>
      <c r="I33" s="140">
        <f>SUM(I27:I32)</f>
        <v>0</v>
      </c>
      <c r="J33" s="140">
        <f>SUM(J27:J32)</f>
        <v>0</v>
      </c>
      <c r="K33" s="213"/>
    </row>
    <row r="34" spans="2:11" ht="24" customHeight="1" thickBot="1">
      <c r="B34" s="70" t="s">
        <v>34</v>
      </c>
      <c r="C34" s="105"/>
      <c r="D34" s="1614" t="s">
        <v>584</v>
      </c>
      <c r="E34" s="1615"/>
      <c r="F34" s="1615"/>
      <c r="G34" s="1615"/>
      <c r="H34" s="1615"/>
      <c r="I34" s="1615"/>
      <c r="J34" s="1615"/>
      <c r="K34" s="1616"/>
    </row>
    <row r="35" spans="2:11" ht="24" customHeight="1" thickBot="1">
      <c r="B35" s="70" t="s">
        <v>36</v>
      </c>
      <c r="C35" s="105"/>
      <c r="D35" s="1614" t="s">
        <v>346</v>
      </c>
      <c r="E35" s="1615"/>
      <c r="F35" s="1615"/>
      <c r="G35" s="1615"/>
      <c r="H35" s="1615"/>
      <c r="I35" s="1615"/>
      <c r="J35" s="1615"/>
      <c r="K35" s="1616"/>
    </row>
    <row r="36" spans="2:11" ht="15.75" thickBot="1">
      <c r="B36" s="2"/>
      <c r="C36" s="73"/>
      <c r="D36" s="6"/>
      <c r="E36" s="6"/>
      <c r="F36" s="6"/>
      <c r="G36" s="6"/>
      <c r="H36" s="6"/>
      <c r="I36" s="6"/>
      <c r="J36" s="6"/>
      <c r="K36" s="6"/>
    </row>
    <row r="37" spans="2:11" ht="24" customHeight="1" thickBot="1">
      <c r="B37" s="1605" t="s">
        <v>38</v>
      </c>
      <c r="C37" s="1606"/>
      <c r="D37" s="1606"/>
      <c r="E37" s="1607"/>
      <c r="F37" s="6"/>
      <c r="G37" s="6"/>
      <c r="H37" s="6"/>
      <c r="I37" s="6"/>
      <c r="J37" s="6"/>
      <c r="K37" s="6"/>
    </row>
    <row r="38" spans="2:11" ht="15.75" thickBot="1">
      <c r="B38" s="1602">
        <v>1</v>
      </c>
      <c r="C38" s="91"/>
      <c r="D38" s="47" t="s">
        <v>39</v>
      </c>
      <c r="E38" s="30"/>
      <c r="F38" s="6"/>
      <c r="G38" s="6"/>
      <c r="H38" s="6"/>
      <c r="I38" s="6"/>
      <c r="J38" s="6"/>
      <c r="K38" s="6"/>
    </row>
    <row r="39" spans="2:11" ht="15.75" thickBot="1">
      <c r="B39" s="1603"/>
      <c r="C39" s="91"/>
      <c r="D39" s="40" t="s">
        <v>40</v>
      </c>
      <c r="E39" s="30"/>
      <c r="F39" s="6"/>
      <c r="G39" s="6"/>
      <c r="H39" s="6"/>
      <c r="I39" s="6"/>
      <c r="J39" s="6"/>
      <c r="K39" s="6"/>
    </row>
    <row r="40" spans="2:11" ht="15.75" thickBot="1">
      <c r="B40" s="1603"/>
      <c r="C40" s="91"/>
      <c r="D40" s="40" t="s">
        <v>41</v>
      </c>
      <c r="E40" s="30"/>
      <c r="F40" s="6"/>
      <c r="G40" s="6"/>
      <c r="H40" s="6"/>
      <c r="I40" s="6"/>
      <c r="J40" s="6"/>
      <c r="K40" s="6"/>
    </row>
    <row r="41" spans="2:11" ht="15.75" thickBot="1">
      <c r="B41" s="1603"/>
      <c r="C41" s="91"/>
      <c r="D41" s="40" t="s">
        <v>42</v>
      </c>
      <c r="E41" s="30"/>
      <c r="F41" s="6"/>
      <c r="G41" s="6"/>
      <c r="H41" s="6"/>
      <c r="I41" s="6"/>
      <c r="J41" s="6"/>
      <c r="K41" s="6"/>
    </row>
    <row r="42" spans="2:11" ht="15.75" thickBot="1">
      <c r="B42" s="1603"/>
      <c r="C42" s="91"/>
      <c r="D42" s="40" t="s">
        <v>43</v>
      </c>
      <c r="E42" s="30"/>
      <c r="F42" s="6"/>
      <c r="G42" s="6"/>
      <c r="H42" s="6"/>
      <c r="I42" s="6"/>
      <c r="J42" s="6"/>
      <c r="K42" s="6"/>
    </row>
    <row r="43" spans="2:11" ht="15.75" thickBot="1">
      <c r="B43" s="1603"/>
      <c r="C43" s="91"/>
      <c r="D43" s="40" t="s">
        <v>44</v>
      </c>
      <c r="E43" s="30"/>
      <c r="F43" s="6"/>
      <c r="G43" s="6"/>
      <c r="H43" s="6"/>
      <c r="I43" s="6"/>
      <c r="J43" s="6"/>
      <c r="K43" s="6"/>
    </row>
    <row r="44" spans="2:11" ht="15.75" thickBot="1">
      <c r="B44" s="1604"/>
      <c r="C44" s="3"/>
      <c r="D44" s="40" t="s">
        <v>45</v>
      </c>
      <c r="E44" s="30"/>
      <c r="F44" s="6"/>
      <c r="G44" s="6"/>
      <c r="H44" s="6"/>
      <c r="I44" s="6"/>
      <c r="J44" s="6"/>
      <c r="K44" s="6"/>
    </row>
    <row r="45" spans="2:11" ht="15.75" thickBot="1">
      <c r="B45" s="2"/>
      <c r="C45" s="73"/>
      <c r="D45" s="6"/>
      <c r="E45" s="6"/>
      <c r="F45" s="6"/>
      <c r="G45" s="6"/>
      <c r="H45" s="6"/>
      <c r="I45" s="6"/>
      <c r="J45" s="6"/>
      <c r="K45" s="6"/>
    </row>
    <row r="46" spans="2:11" ht="15.75" thickBot="1">
      <c r="B46" s="1605" t="s">
        <v>46</v>
      </c>
      <c r="C46" s="1606"/>
      <c r="D46" s="1606"/>
      <c r="E46" s="1607"/>
      <c r="F46" s="6"/>
      <c r="G46" s="6"/>
      <c r="H46" s="6"/>
      <c r="I46" s="6"/>
      <c r="J46" s="6"/>
      <c r="K46" s="6"/>
    </row>
    <row r="47" spans="2:11" ht="15.75" thickBot="1">
      <c r="B47" s="1602">
        <v>1</v>
      </c>
      <c r="C47" s="91"/>
      <c r="D47" s="47" t="s">
        <v>39</v>
      </c>
      <c r="E47" s="436" t="s">
        <v>47</v>
      </c>
      <c r="F47" s="6"/>
      <c r="G47" s="6"/>
      <c r="H47" s="6"/>
      <c r="I47" s="6"/>
      <c r="J47" s="6"/>
      <c r="K47" s="6"/>
    </row>
    <row r="48" spans="2:11" ht="15.75" thickBot="1">
      <c r="B48" s="1603"/>
      <c r="C48" s="91"/>
      <c r="D48" s="40" t="s">
        <v>40</v>
      </c>
      <c r="E48" s="436" t="s">
        <v>160</v>
      </c>
      <c r="F48" s="6"/>
      <c r="G48" s="6"/>
      <c r="H48" s="6"/>
      <c r="I48" s="6"/>
      <c r="J48" s="6"/>
      <c r="K48" s="6"/>
    </row>
    <row r="49" spans="2:11" ht="15.75" thickBot="1">
      <c r="B49" s="1603"/>
      <c r="C49" s="91"/>
      <c r="D49" s="40" t="s">
        <v>41</v>
      </c>
      <c r="E49" s="309"/>
      <c r="F49" s="6"/>
      <c r="G49" s="6"/>
      <c r="H49" s="6"/>
      <c r="I49" s="6"/>
      <c r="J49" s="6"/>
      <c r="K49" s="6"/>
    </row>
    <row r="50" spans="2:11" ht="15.75" thickBot="1">
      <c r="B50" s="1603"/>
      <c r="C50" s="91"/>
      <c r="D50" s="40" t="s">
        <v>42</v>
      </c>
      <c r="E50" s="309"/>
      <c r="F50" s="6"/>
      <c r="G50" s="6"/>
      <c r="H50" s="6"/>
      <c r="I50" s="6"/>
      <c r="J50" s="6"/>
      <c r="K50" s="6"/>
    </row>
    <row r="51" spans="2:11" ht="15.75" thickBot="1">
      <c r="B51" s="1603"/>
      <c r="C51" s="91"/>
      <c r="D51" s="40" t="s">
        <v>43</v>
      </c>
      <c r="E51" s="309"/>
      <c r="F51" s="6"/>
      <c r="G51" s="6"/>
      <c r="H51" s="6"/>
      <c r="I51" s="6"/>
      <c r="J51" s="6"/>
      <c r="K51" s="6"/>
    </row>
    <row r="52" spans="2:11" ht="15.75" thickBot="1">
      <c r="B52" s="1603"/>
      <c r="C52" s="91"/>
      <c r="D52" s="40" t="s">
        <v>44</v>
      </c>
      <c r="E52" s="309"/>
      <c r="F52" s="6"/>
      <c r="G52" s="6"/>
      <c r="H52" s="6"/>
      <c r="I52" s="6"/>
      <c r="J52" s="6"/>
      <c r="K52" s="6"/>
    </row>
    <row r="53" spans="2:11" ht="15.75" thickBot="1">
      <c r="B53" s="1604"/>
      <c r="C53" s="3"/>
      <c r="D53" s="40" t="s">
        <v>45</v>
      </c>
      <c r="E53" s="309"/>
      <c r="F53" s="6"/>
      <c r="G53" s="6"/>
      <c r="H53" s="6"/>
      <c r="I53" s="6"/>
      <c r="J53" s="6"/>
      <c r="K53" s="6"/>
    </row>
    <row r="54" spans="2:11" ht="15.75" thickBot="1">
      <c r="B54" s="2"/>
      <c r="C54" s="73"/>
      <c r="D54" s="6"/>
      <c r="E54" s="6"/>
      <c r="F54" s="6"/>
      <c r="G54" s="6"/>
      <c r="H54" s="6"/>
      <c r="I54" s="6"/>
      <c r="J54" s="6"/>
      <c r="K54" s="6"/>
    </row>
    <row r="55" spans="2:11" ht="15" customHeight="1" thickBot="1">
      <c r="B55" s="122" t="s">
        <v>49</v>
      </c>
      <c r="C55" s="123"/>
      <c r="D55" s="123"/>
      <c r="E55" s="124"/>
      <c r="F55" s="6"/>
      <c r="G55" s="6"/>
      <c r="H55" s="6"/>
      <c r="I55" s="6"/>
      <c r="J55" s="6"/>
      <c r="K55" s="6"/>
    </row>
    <row r="56" spans="2:11" ht="24.75" thickBot="1">
      <c r="B56" s="46" t="s">
        <v>50</v>
      </c>
      <c r="C56" s="40" t="s">
        <v>51</v>
      </c>
      <c r="D56" s="40" t="s">
        <v>52</v>
      </c>
      <c r="E56" s="40" t="s">
        <v>53</v>
      </c>
      <c r="F56" s="6"/>
      <c r="G56" s="6"/>
      <c r="H56" s="6"/>
      <c r="I56" s="6"/>
      <c r="J56" s="6"/>
    </row>
    <row r="57" spans="2:11" ht="72.75" thickBot="1">
      <c r="B57" s="48">
        <v>42401</v>
      </c>
      <c r="C57" s="40">
        <v>0.01</v>
      </c>
      <c r="D57" s="49" t="s">
        <v>585</v>
      </c>
      <c r="E57" s="40"/>
      <c r="F57" s="6"/>
      <c r="G57" s="6"/>
      <c r="H57" s="6"/>
      <c r="I57" s="6"/>
      <c r="J57" s="6"/>
    </row>
    <row r="58" spans="2:11" ht="15.75" thickBot="1">
      <c r="B58" s="4"/>
      <c r="C58" s="92"/>
      <c r="D58" s="6"/>
      <c r="E58" s="6"/>
      <c r="F58" s="6"/>
      <c r="G58" s="6"/>
      <c r="H58" s="6"/>
      <c r="I58" s="6"/>
      <c r="J58" s="6"/>
      <c r="K58" s="6"/>
    </row>
    <row r="59" spans="2:11">
      <c r="B59" s="133" t="s">
        <v>55</v>
      </c>
      <c r="C59" s="93"/>
      <c r="D59" s="6"/>
      <c r="E59" s="6"/>
      <c r="F59" s="6"/>
      <c r="G59" s="6"/>
      <c r="H59" s="6"/>
      <c r="I59" s="6"/>
      <c r="J59" s="6"/>
      <c r="K59" s="6"/>
    </row>
    <row r="60" spans="2:11">
      <c r="B60" s="1585"/>
      <c r="C60" s="1586"/>
      <c r="D60" s="1586"/>
      <c r="E60" s="1587"/>
      <c r="F60" s="6"/>
      <c r="G60" s="6"/>
      <c r="H60" s="6"/>
      <c r="I60" s="6"/>
      <c r="J60" s="6"/>
      <c r="K60" s="6"/>
    </row>
    <row r="61" spans="2:11">
      <c r="B61" s="1588"/>
      <c r="C61" s="1589"/>
      <c r="D61" s="1589"/>
      <c r="E61" s="1590"/>
      <c r="F61" s="6"/>
      <c r="G61" s="6"/>
      <c r="H61" s="6"/>
      <c r="I61" s="6"/>
      <c r="J61" s="6"/>
      <c r="K61" s="6"/>
    </row>
    <row r="62" spans="2:11">
      <c r="B62" s="2"/>
      <c r="C62" s="73"/>
      <c r="D62" s="6"/>
      <c r="E62" s="6"/>
      <c r="F62" s="6"/>
      <c r="G62" s="6"/>
      <c r="H62" s="6"/>
      <c r="I62" s="6"/>
      <c r="J62" s="6"/>
      <c r="K62" s="6"/>
    </row>
    <row r="63" spans="2:11" ht="15.75" thickBot="1">
      <c r="B63" s="6"/>
      <c r="D63" s="6"/>
      <c r="E63" s="6"/>
      <c r="F63" s="6"/>
      <c r="G63" s="6"/>
      <c r="H63" s="6"/>
      <c r="I63" s="6"/>
      <c r="J63" s="6"/>
      <c r="K63" s="6"/>
    </row>
    <row r="64" spans="2:11" ht="24.75" thickBot="1">
      <c r="B64" s="50" t="s">
        <v>451</v>
      </c>
      <c r="C64" s="94"/>
      <c r="D64" s="6"/>
      <c r="E64" s="6"/>
      <c r="F64" s="6"/>
      <c r="G64" s="6"/>
      <c r="H64" s="6"/>
      <c r="I64" s="6"/>
      <c r="J64" s="6"/>
      <c r="K64" s="6"/>
    </row>
    <row r="65" spans="2:11" ht="15.75" thickBot="1">
      <c r="B65" s="37"/>
      <c r="C65" s="85"/>
      <c r="D65" s="6"/>
      <c r="E65" s="6"/>
      <c r="F65" s="6"/>
      <c r="G65" s="6"/>
      <c r="H65" s="6"/>
      <c r="I65" s="6"/>
      <c r="J65" s="6"/>
      <c r="K65" s="6"/>
    </row>
    <row r="66" spans="2:11" ht="72.75" thickBot="1">
      <c r="B66" s="51" t="s">
        <v>57</v>
      </c>
      <c r="C66" s="95"/>
      <c r="D66" s="43" t="s">
        <v>559</v>
      </c>
      <c r="E66" s="6"/>
      <c r="F66" s="6"/>
      <c r="G66" s="6"/>
      <c r="H66" s="6"/>
      <c r="I66" s="6"/>
      <c r="J66" s="6"/>
      <c r="K66" s="6"/>
    </row>
    <row r="67" spans="2:11">
      <c r="B67" s="1602" t="s">
        <v>59</v>
      </c>
      <c r="C67" s="91"/>
      <c r="D67" s="52" t="s">
        <v>60</v>
      </c>
      <c r="E67" s="6"/>
      <c r="F67" s="6"/>
      <c r="G67" s="6"/>
      <c r="H67" s="6"/>
      <c r="I67" s="6"/>
      <c r="J67" s="6"/>
      <c r="K67" s="6"/>
    </row>
    <row r="68" spans="2:11" ht="96">
      <c r="B68" s="1603"/>
      <c r="C68" s="91"/>
      <c r="D68" s="45" t="s">
        <v>560</v>
      </c>
      <c r="E68" s="6"/>
      <c r="F68" s="6"/>
      <c r="G68" s="6"/>
      <c r="H68" s="6"/>
      <c r="I68" s="6"/>
      <c r="J68" s="6"/>
      <c r="K68" s="6"/>
    </row>
    <row r="69" spans="2:11" ht="36">
      <c r="B69" s="1603"/>
      <c r="C69" s="91"/>
      <c r="D69" s="45" t="s">
        <v>561</v>
      </c>
      <c r="E69" s="6"/>
      <c r="F69" s="6"/>
      <c r="G69" s="6"/>
      <c r="H69" s="6"/>
      <c r="I69" s="6"/>
      <c r="J69" s="6"/>
      <c r="K69" s="6"/>
    </row>
    <row r="70" spans="2:11">
      <c r="B70" s="1603"/>
      <c r="C70" s="91"/>
      <c r="D70" s="52" t="s">
        <v>63</v>
      </c>
      <c r="E70" s="6"/>
      <c r="F70" s="6"/>
      <c r="G70" s="6"/>
      <c r="H70" s="6"/>
      <c r="I70" s="6"/>
      <c r="J70" s="6"/>
      <c r="K70" s="6"/>
    </row>
    <row r="71" spans="2:11">
      <c r="B71" s="1603"/>
      <c r="C71" s="91"/>
      <c r="D71" s="45" t="s">
        <v>65</v>
      </c>
      <c r="E71" s="6"/>
      <c r="F71" s="6"/>
      <c r="G71" s="6"/>
      <c r="H71" s="6"/>
      <c r="I71" s="6"/>
      <c r="J71" s="6"/>
      <c r="K71" s="6"/>
    </row>
    <row r="72" spans="2:11">
      <c r="B72" s="1603"/>
      <c r="C72" s="91"/>
      <c r="D72" s="52" t="s">
        <v>288</v>
      </c>
      <c r="E72" s="6"/>
      <c r="F72" s="6"/>
      <c r="G72" s="6"/>
      <c r="H72" s="6"/>
      <c r="I72" s="6"/>
      <c r="J72" s="6"/>
      <c r="K72" s="6"/>
    </row>
    <row r="73" spans="2:11" ht="36">
      <c r="B73" s="1603"/>
      <c r="C73" s="91"/>
      <c r="D73" s="45" t="s">
        <v>454</v>
      </c>
      <c r="E73" s="6"/>
      <c r="F73" s="6"/>
      <c r="G73" s="6"/>
      <c r="H73" s="6"/>
      <c r="I73" s="6"/>
      <c r="J73" s="6"/>
      <c r="K73" s="6"/>
    </row>
    <row r="74" spans="2:11">
      <c r="B74" s="1603"/>
      <c r="C74" s="91"/>
      <c r="D74" s="45" t="s">
        <v>562</v>
      </c>
      <c r="E74" s="6"/>
      <c r="F74" s="6"/>
      <c r="G74" s="6"/>
      <c r="H74" s="6"/>
      <c r="I74" s="6"/>
      <c r="J74" s="6"/>
      <c r="K74" s="6"/>
    </row>
    <row r="75" spans="2:11" ht="15.75" thickBot="1">
      <c r="B75" s="1604"/>
      <c r="C75" s="3"/>
      <c r="D75" s="67"/>
      <c r="E75" s="6"/>
      <c r="F75" s="6"/>
      <c r="G75" s="6"/>
      <c r="H75" s="6"/>
      <c r="I75" s="6"/>
      <c r="J75" s="6"/>
      <c r="K75" s="6"/>
    </row>
    <row r="76" spans="2:11" ht="24.75" thickBot="1">
      <c r="B76" s="46" t="s">
        <v>72</v>
      </c>
      <c r="C76" s="3"/>
      <c r="D76" s="40"/>
      <c r="E76" s="6"/>
      <c r="F76" s="6"/>
      <c r="G76" s="6"/>
      <c r="H76" s="6"/>
      <c r="I76" s="6"/>
      <c r="J76" s="6"/>
      <c r="K76" s="6"/>
    </row>
    <row r="77" spans="2:11" ht="72">
      <c r="B77" s="1602" t="s">
        <v>73</v>
      </c>
      <c r="C77" s="91"/>
      <c r="D77" s="45" t="s">
        <v>563</v>
      </c>
      <c r="E77" s="6"/>
      <c r="F77" s="6"/>
      <c r="G77" s="6"/>
      <c r="H77" s="6"/>
      <c r="I77" s="6"/>
      <c r="J77" s="6"/>
      <c r="K77" s="6"/>
    </row>
    <row r="78" spans="2:11" ht="132">
      <c r="B78" s="1603"/>
      <c r="C78" s="91"/>
      <c r="D78" s="45" t="s">
        <v>564</v>
      </c>
      <c r="E78" s="6"/>
      <c r="F78" s="6"/>
      <c r="G78" s="6"/>
      <c r="H78" s="6"/>
      <c r="I78" s="6"/>
      <c r="J78" s="6"/>
      <c r="K78" s="6"/>
    </row>
    <row r="79" spans="2:11" ht="108">
      <c r="B79" s="1603"/>
      <c r="C79" s="91"/>
      <c r="D79" s="45" t="s">
        <v>565</v>
      </c>
      <c r="E79" s="6"/>
      <c r="F79" s="6"/>
      <c r="G79" s="6"/>
      <c r="H79" s="6"/>
      <c r="I79" s="6"/>
      <c r="J79" s="6"/>
      <c r="K79" s="6"/>
    </row>
    <row r="80" spans="2:11" ht="84">
      <c r="B80" s="1603"/>
      <c r="C80" s="91"/>
      <c r="D80" s="45" t="s">
        <v>566</v>
      </c>
      <c r="E80" s="6"/>
      <c r="F80" s="6"/>
      <c r="G80" s="6"/>
      <c r="H80" s="6"/>
      <c r="I80" s="6"/>
      <c r="J80" s="6"/>
      <c r="K80" s="6"/>
    </row>
    <row r="81" spans="2:11" ht="108">
      <c r="B81" s="1603"/>
      <c r="C81" s="91"/>
      <c r="D81" s="45" t="s">
        <v>567</v>
      </c>
      <c r="E81" s="6"/>
      <c r="F81" s="6"/>
      <c r="G81" s="6"/>
      <c r="H81" s="6"/>
      <c r="I81" s="6"/>
      <c r="J81" s="6"/>
      <c r="K81" s="6"/>
    </row>
    <row r="82" spans="2:11" ht="60">
      <c r="B82" s="1603"/>
      <c r="C82" s="91"/>
      <c r="D82" s="45" t="s">
        <v>568</v>
      </c>
      <c r="E82" s="6"/>
      <c r="F82" s="6"/>
      <c r="G82" s="6"/>
      <c r="H82" s="6"/>
      <c r="I82" s="6"/>
      <c r="J82" s="6"/>
      <c r="K82" s="6"/>
    </row>
    <row r="83" spans="2:11" ht="84.75" thickBot="1">
      <c r="B83" s="1604"/>
      <c r="C83" s="3"/>
      <c r="D83" s="40" t="s">
        <v>569</v>
      </c>
      <c r="E83" s="6"/>
      <c r="F83" s="6"/>
      <c r="G83" s="6"/>
      <c r="H83" s="6"/>
      <c r="I83" s="6"/>
      <c r="J83" s="6"/>
      <c r="K83" s="6"/>
    </row>
    <row r="84" spans="2:11" ht="24">
      <c r="B84" s="1602" t="s">
        <v>90</v>
      </c>
      <c r="C84" s="91"/>
      <c r="D84" s="52" t="s">
        <v>558</v>
      </c>
      <c r="E84" s="6"/>
      <c r="F84" s="6"/>
      <c r="G84" s="6"/>
      <c r="H84" s="6"/>
      <c r="I84" s="6"/>
      <c r="J84" s="6"/>
      <c r="K84" s="6"/>
    </row>
    <row r="85" spans="2:11">
      <c r="B85" s="1603"/>
      <c r="C85" s="91"/>
      <c r="D85" s="16"/>
      <c r="E85" s="6"/>
      <c r="F85" s="6"/>
      <c r="G85" s="6"/>
      <c r="H85" s="6"/>
      <c r="I85" s="6"/>
      <c r="J85" s="6"/>
      <c r="K85" s="6"/>
    </row>
    <row r="86" spans="2:11">
      <c r="B86" s="1603"/>
      <c r="C86" s="91"/>
      <c r="D86" s="45" t="s">
        <v>91</v>
      </c>
      <c r="E86" s="6"/>
      <c r="F86" s="6"/>
      <c r="G86" s="6"/>
      <c r="H86" s="6"/>
      <c r="I86" s="6"/>
      <c r="J86" s="6"/>
      <c r="K86" s="6"/>
    </row>
    <row r="87" spans="2:11" ht="49.5">
      <c r="B87" s="1603"/>
      <c r="C87" s="91"/>
      <c r="D87" s="45" t="s">
        <v>570</v>
      </c>
      <c r="E87" s="6"/>
      <c r="F87" s="6"/>
      <c r="G87" s="6"/>
      <c r="H87" s="6"/>
      <c r="I87" s="6"/>
      <c r="J87" s="6"/>
      <c r="K87" s="6"/>
    </row>
    <row r="88" spans="2:11" ht="37.5">
      <c r="B88" s="1603"/>
      <c r="C88" s="91"/>
      <c r="D88" s="45" t="s">
        <v>571</v>
      </c>
      <c r="E88" s="6"/>
      <c r="F88" s="6"/>
      <c r="G88" s="6"/>
      <c r="H88" s="6"/>
      <c r="I88" s="6"/>
      <c r="J88" s="6"/>
      <c r="K88" s="6"/>
    </row>
    <row r="89" spans="2:11" ht="37.5">
      <c r="B89" s="1603"/>
      <c r="C89" s="91"/>
      <c r="D89" s="45" t="s">
        <v>572</v>
      </c>
      <c r="E89" s="6"/>
      <c r="F89" s="6"/>
      <c r="G89" s="6"/>
      <c r="H89" s="6"/>
      <c r="I89" s="6"/>
      <c r="J89" s="6"/>
      <c r="K89" s="6"/>
    </row>
    <row r="90" spans="2:11" ht="84">
      <c r="B90" s="1603"/>
      <c r="C90" s="91"/>
      <c r="D90" s="53" t="s">
        <v>235</v>
      </c>
      <c r="E90" s="6"/>
      <c r="F90" s="6"/>
      <c r="G90" s="6"/>
      <c r="H90" s="6"/>
      <c r="I90" s="6"/>
      <c r="J90" s="6"/>
      <c r="K90" s="6"/>
    </row>
    <row r="91" spans="2:11">
      <c r="B91" s="1603"/>
      <c r="C91" s="91"/>
      <c r="D91" s="52" t="s">
        <v>246</v>
      </c>
      <c r="E91" s="6"/>
      <c r="F91" s="6"/>
      <c r="G91" s="6"/>
      <c r="H91" s="6"/>
      <c r="I91" s="6"/>
      <c r="J91" s="6"/>
      <c r="K91" s="6"/>
    </row>
    <row r="92" spans="2:11" ht="36">
      <c r="B92" s="1603"/>
      <c r="C92" s="91"/>
      <c r="D92" s="52" t="s">
        <v>573</v>
      </c>
      <c r="E92" s="6"/>
      <c r="F92" s="6"/>
      <c r="G92" s="6"/>
      <c r="H92" s="6"/>
      <c r="I92" s="6"/>
      <c r="J92" s="6"/>
      <c r="K92" s="6"/>
    </row>
    <row r="93" spans="2:11">
      <c r="B93" s="1603"/>
      <c r="C93" s="91"/>
      <c r="D93" s="52" t="s">
        <v>574</v>
      </c>
      <c r="E93" s="6"/>
      <c r="F93" s="6"/>
      <c r="G93" s="6"/>
      <c r="H93" s="6"/>
      <c r="I93" s="6"/>
      <c r="J93" s="6"/>
      <c r="K93" s="6"/>
    </row>
    <row r="94" spans="2:11">
      <c r="B94" s="1603"/>
      <c r="C94" s="91"/>
      <c r="D94" s="16"/>
      <c r="E94" s="6"/>
      <c r="F94" s="6"/>
      <c r="G94" s="6"/>
      <c r="H94" s="6"/>
      <c r="I94" s="6"/>
      <c r="J94" s="6"/>
      <c r="K94" s="6"/>
    </row>
    <row r="95" spans="2:11">
      <c r="B95" s="1603"/>
      <c r="C95" s="91"/>
      <c r="D95" s="45" t="s">
        <v>91</v>
      </c>
      <c r="E95" s="6"/>
      <c r="F95" s="6"/>
      <c r="G95" s="6"/>
      <c r="H95" s="6"/>
      <c r="I95" s="6"/>
      <c r="J95" s="6"/>
      <c r="K95" s="6"/>
    </row>
    <row r="96" spans="2:11" ht="37.5">
      <c r="B96" s="1603"/>
      <c r="C96" s="91"/>
      <c r="D96" s="45" t="s">
        <v>575</v>
      </c>
      <c r="E96" s="6"/>
      <c r="F96" s="6"/>
      <c r="G96" s="6"/>
      <c r="H96" s="6"/>
      <c r="I96" s="6"/>
      <c r="J96" s="6"/>
      <c r="K96" s="6"/>
    </row>
    <row r="97" spans="2:11" ht="62.25" thickBot="1">
      <c r="B97" s="1604"/>
      <c r="C97" s="3"/>
      <c r="D97" s="40" t="s">
        <v>576</v>
      </c>
      <c r="E97" s="6"/>
      <c r="F97" s="6"/>
      <c r="G97" s="6"/>
      <c r="H97" s="6"/>
      <c r="I97" s="6"/>
      <c r="J97" s="6"/>
      <c r="K97" s="6"/>
    </row>
    <row r="98" spans="2:11">
      <c r="B98" s="6"/>
      <c r="D98" s="6"/>
      <c r="E98" s="6"/>
      <c r="F98" s="6"/>
      <c r="G98" s="6"/>
      <c r="H98" s="6"/>
      <c r="I98" s="6"/>
      <c r="J98" s="6"/>
      <c r="K98" s="6"/>
    </row>
    <row r="99" spans="2:11">
      <c r="B99" s="6"/>
      <c r="D99" s="6"/>
      <c r="E99" s="6"/>
      <c r="F99" s="6"/>
      <c r="G99" s="6"/>
      <c r="H99" s="6"/>
      <c r="I99" s="6"/>
      <c r="J99" s="6"/>
      <c r="K99" s="6"/>
    </row>
    <row r="100" spans="2:11">
      <c r="B100" s="6"/>
      <c r="D100" s="6"/>
      <c r="E100" s="6"/>
      <c r="F100" s="6"/>
      <c r="G100" s="6"/>
      <c r="H100" s="6"/>
      <c r="I100" s="6"/>
      <c r="J100" s="6"/>
      <c r="K100" s="6"/>
    </row>
    <row r="101" spans="2:11">
      <c r="B101" s="6"/>
      <c r="D101" s="6"/>
      <c r="E101" s="6"/>
      <c r="F101" s="6"/>
      <c r="G101" s="6"/>
      <c r="H101" s="6"/>
      <c r="I101" s="6"/>
      <c r="J101" s="6"/>
      <c r="K101" s="6"/>
    </row>
    <row r="102" spans="2:11">
      <c r="B102" s="6"/>
      <c r="D102" s="6"/>
      <c r="E102" s="6"/>
      <c r="F102" s="6"/>
      <c r="G102" s="6"/>
      <c r="H102" s="6"/>
      <c r="I102" s="6"/>
      <c r="J102" s="6"/>
      <c r="K102" s="6"/>
    </row>
    <row r="103" spans="2:11">
      <c r="B103" s="6"/>
      <c r="D103" s="6"/>
      <c r="E103" s="6"/>
      <c r="F103" s="6"/>
      <c r="G103" s="6"/>
      <c r="H103" s="6"/>
      <c r="I103" s="6"/>
      <c r="J103" s="6"/>
      <c r="K103" s="6"/>
    </row>
    <row r="104" spans="2:11">
      <c r="B104" s="6"/>
      <c r="D104" s="6"/>
      <c r="E104" s="6"/>
      <c r="F104" s="6"/>
      <c r="G104" s="6"/>
      <c r="H104" s="6"/>
      <c r="I104" s="6"/>
      <c r="J104" s="6"/>
      <c r="K104" s="6"/>
    </row>
    <row r="105" spans="2:11">
      <c r="B105" s="6"/>
      <c r="D105" s="6"/>
      <c r="E105" s="6"/>
      <c r="F105" s="6"/>
      <c r="G105" s="6"/>
      <c r="H105" s="6"/>
      <c r="I105" s="6"/>
      <c r="J105" s="6"/>
      <c r="K105" s="6"/>
    </row>
    <row r="106" spans="2:11">
      <c r="B106" s="6"/>
      <c r="D106" s="6"/>
      <c r="E106" s="6"/>
      <c r="F106" s="6"/>
      <c r="G106" s="6"/>
      <c r="H106" s="6"/>
      <c r="I106" s="6"/>
      <c r="J106" s="6"/>
      <c r="K106" s="6"/>
    </row>
    <row r="107" spans="2:11">
      <c r="B107" s="6"/>
      <c r="D107" s="6"/>
      <c r="E107" s="6"/>
      <c r="F107" s="6"/>
      <c r="G107" s="6"/>
      <c r="H107" s="6"/>
      <c r="I107" s="6"/>
      <c r="J107" s="6"/>
      <c r="K107" s="6"/>
    </row>
    <row r="108" spans="2:11">
      <c r="B108" s="6"/>
      <c r="D108" s="6"/>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sheetData>
  <sheetProtection insertRows="0"/>
  <mergeCells count="25">
    <mergeCell ref="B10:D10"/>
    <mergeCell ref="F10:S10"/>
    <mergeCell ref="F11:S11"/>
    <mergeCell ref="E12:R12"/>
    <mergeCell ref="E13:R13"/>
    <mergeCell ref="B60:E61"/>
    <mergeCell ref="B67:B75"/>
    <mergeCell ref="B77:B83"/>
    <mergeCell ref="B84:B97"/>
    <mergeCell ref="D15:K15"/>
    <mergeCell ref="D23:K23"/>
    <mergeCell ref="D24:K24"/>
    <mergeCell ref="D25:K25"/>
    <mergeCell ref="D34:K34"/>
    <mergeCell ref="D35:K35"/>
    <mergeCell ref="B37:E37"/>
    <mergeCell ref="B38:B44"/>
    <mergeCell ref="B46:E46"/>
    <mergeCell ref="B47:B53"/>
    <mergeCell ref="B15:B25"/>
    <mergeCell ref="A1:P1"/>
    <mergeCell ref="A2:P2"/>
    <mergeCell ref="A3:P3"/>
    <mergeCell ref="A4:D4"/>
    <mergeCell ref="A5:P5"/>
  </mergeCells>
  <conditionalFormatting sqref="F10">
    <cfRule type="notContainsBlanks" dxfId="72" priority="4">
      <formula>LEN(TRIM(F10))&gt;0</formula>
    </cfRule>
  </conditionalFormatting>
  <conditionalFormatting sqref="F11:S11">
    <cfRule type="expression" dxfId="71" priority="2">
      <formula>E11="NO SE REPORTA"</formula>
    </cfRule>
    <cfRule type="expression" dxfId="70" priority="3">
      <formula>E10="NO APLICA"</formula>
    </cfRule>
  </conditionalFormatting>
  <conditionalFormatting sqref="E12:R12">
    <cfRule type="expression" dxfId="69" priority="1">
      <formula>E11="SI SE REPORTA"</formula>
    </cfRule>
  </conditionalFormatting>
  <dataValidations count="4">
    <dataValidation type="whole" operator="greaterThanOrEqual" allowBlank="1" showInputMessage="1" showErrorMessage="1" errorTitle="ERROR" error="Valor en PESOS (sin centavos)" sqref="G27:J32">
      <formula1>0</formula1>
    </dataValidation>
    <dataValidation type="whole" operator="greaterThanOrEqual" allowBlank="1" showInputMessage="1" showErrorMessage="1" errorTitle="ERROR" error="Valor en HECTAREAS (sin decimales)" sqref="F27:F32 E17:H20">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8"/>
  <sheetViews>
    <sheetView showGridLines="0" zoomScale="98" zoomScaleNormal="98" workbookViewId="0">
      <selection activeCell="D25" sqref="D25"/>
    </sheetView>
  </sheetViews>
  <sheetFormatPr baseColWidth="10" defaultRowHeight="15"/>
  <cols>
    <col min="1" max="1" width="1.85546875" customWidth="1"/>
    <col min="2" max="2" width="12.85546875" customWidth="1"/>
    <col min="3" max="3" width="5" style="84" bestFit="1" customWidth="1"/>
    <col min="4" max="4" width="34.85546875" customWidth="1"/>
    <col min="5" max="5" width="15" customWidth="1"/>
    <col min="10" max="10" width="33.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586</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4" t="s">
        <v>1201</v>
      </c>
      <c r="C8" s="216">
        <v>2020</v>
      </c>
      <c r="D8" s="220">
        <f>IF(E10="NO APLICA","NO APLICA",IF(E11="NO SE REPORTA","SIN INFORMACION",+I30))</f>
        <v>0.26</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ht="15" customHeight="1" thickTop="1">
      <c r="B15" s="1617" t="s">
        <v>2</v>
      </c>
      <c r="C15" s="86"/>
      <c r="D15" s="1619" t="s">
        <v>336</v>
      </c>
      <c r="E15" s="1620"/>
      <c r="F15" s="1620"/>
      <c r="G15" s="1620"/>
      <c r="H15" s="1620"/>
      <c r="I15" s="1620"/>
      <c r="J15" s="1620"/>
      <c r="K15" s="1621"/>
    </row>
    <row r="16" spans="1:21" ht="15.75" thickBot="1">
      <c r="B16" s="1618"/>
      <c r="C16" s="89"/>
      <c r="D16" s="1706" t="s">
        <v>617</v>
      </c>
      <c r="E16" s="1707"/>
      <c r="F16" s="1707"/>
      <c r="G16" s="1707"/>
      <c r="H16" s="1707"/>
      <c r="I16" s="1707"/>
      <c r="J16" s="1707"/>
      <c r="K16" s="1708"/>
    </row>
    <row r="17" spans="2:11" ht="15.75" thickBot="1">
      <c r="B17" s="1618"/>
      <c r="C17" s="87" t="s">
        <v>19</v>
      </c>
      <c r="D17" s="38" t="s">
        <v>253</v>
      </c>
      <c r="E17" s="1223" t="s">
        <v>20</v>
      </c>
      <c r="F17" s="1223" t="s">
        <v>21</v>
      </c>
      <c r="G17" s="1223" t="s">
        <v>22</v>
      </c>
      <c r="H17" s="1223" t="s">
        <v>23</v>
      </c>
      <c r="I17" s="38" t="s">
        <v>254</v>
      </c>
      <c r="K17" s="21"/>
    </row>
    <row r="18" spans="2:11" ht="24.75" thickBot="1">
      <c r="B18" s="1618"/>
      <c r="C18" s="88" t="s">
        <v>152</v>
      </c>
      <c r="D18" s="40" t="s">
        <v>618</v>
      </c>
      <c r="E18" s="678">
        <v>10</v>
      </c>
      <c r="F18" s="678"/>
      <c r="G18" s="678"/>
      <c r="H18" s="678"/>
      <c r="I18" s="1219">
        <f>SUM(E18:H18)</f>
        <v>10</v>
      </c>
      <c r="K18" s="21"/>
    </row>
    <row r="19" spans="2:11" ht="15.75" thickBot="1">
      <c r="B19" s="1618"/>
      <c r="C19" s="89"/>
      <c r="D19" s="1650" t="s">
        <v>619</v>
      </c>
      <c r="E19" s="1651"/>
      <c r="F19" s="1651"/>
      <c r="G19" s="1651"/>
      <c r="H19" s="1651"/>
      <c r="I19" s="1651"/>
      <c r="J19" s="1651"/>
      <c r="K19" s="1652"/>
    </row>
    <row r="20" spans="2:11" ht="15" customHeight="1" thickBot="1">
      <c r="B20" s="428"/>
      <c r="C20" s="1680" t="s">
        <v>19</v>
      </c>
      <c r="D20" s="1658" t="s">
        <v>270</v>
      </c>
      <c r="E20" s="1658" t="s">
        <v>620</v>
      </c>
      <c r="F20" s="1614" t="s">
        <v>621</v>
      </c>
      <c r="G20" s="1615"/>
      <c r="H20" s="1615"/>
      <c r="I20" s="1615"/>
      <c r="J20" s="1616"/>
      <c r="K20" s="113"/>
    </row>
    <row r="21" spans="2:11" ht="34.5" thickBot="1">
      <c r="B21" s="428"/>
      <c r="C21" s="1681"/>
      <c r="D21" s="1659"/>
      <c r="E21" s="1659"/>
      <c r="F21" s="1220" t="s">
        <v>622</v>
      </c>
      <c r="G21" s="1220" t="s">
        <v>623</v>
      </c>
      <c r="H21" s="1220" t="s">
        <v>624</v>
      </c>
      <c r="I21" s="1220" t="s">
        <v>625</v>
      </c>
      <c r="J21" s="1220" t="s">
        <v>55</v>
      </c>
      <c r="K21" s="114"/>
    </row>
    <row r="22" spans="2:11" ht="36.75" thickBot="1">
      <c r="B22" s="428"/>
      <c r="C22" s="30"/>
      <c r="D22" s="30"/>
      <c r="E22" s="468" t="s">
        <v>626</v>
      </c>
      <c r="F22" s="1221">
        <v>0.8</v>
      </c>
      <c r="G22" s="1221">
        <v>0.3</v>
      </c>
      <c r="H22" s="1221">
        <v>0.2</v>
      </c>
      <c r="I22" s="1222">
        <f>+G22*H22</f>
        <v>0.06</v>
      </c>
      <c r="J22" s="469"/>
      <c r="K22" s="114"/>
    </row>
    <row r="23" spans="2:11" ht="36.75" thickBot="1">
      <c r="B23" s="428"/>
      <c r="C23" s="373"/>
      <c r="D23" s="30"/>
      <c r="E23" s="468" t="s">
        <v>627</v>
      </c>
      <c r="F23" s="1221">
        <v>0</v>
      </c>
      <c r="G23" s="1221">
        <v>0</v>
      </c>
      <c r="H23" s="1221">
        <v>0.2</v>
      </c>
      <c r="I23" s="1222">
        <f t="shared" ref="I23:I29" si="0">+G23*H23</f>
        <v>0</v>
      </c>
      <c r="J23" s="29"/>
      <c r="K23" s="114"/>
    </row>
    <row r="24" spans="2:11" ht="60.75" thickBot="1">
      <c r="B24" s="428"/>
      <c r="C24" s="373"/>
      <c r="D24" s="30"/>
      <c r="E24" s="468" t="s">
        <v>628</v>
      </c>
      <c r="F24" s="1221">
        <v>0.75</v>
      </c>
      <c r="G24" s="1221">
        <v>0.5</v>
      </c>
      <c r="H24" s="1221">
        <v>0.2</v>
      </c>
      <c r="I24" s="1222">
        <f t="shared" si="0"/>
        <v>0.1</v>
      </c>
      <c r="J24" s="29"/>
      <c r="K24" s="114"/>
    </row>
    <row r="25" spans="2:11" ht="36.75" thickBot="1">
      <c r="B25" s="428"/>
      <c r="C25" s="373"/>
      <c r="D25" s="30"/>
      <c r="E25" s="468" t="s">
        <v>629</v>
      </c>
      <c r="F25" s="1221">
        <v>0.75</v>
      </c>
      <c r="G25" s="1221">
        <v>0.5</v>
      </c>
      <c r="H25" s="1221">
        <v>0.2</v>
      </c>
      <c r="I25" s="1222">
        <f t="shared" si="0"/>
        <v>0.1</v>
      </c>
      <c r="J25" s="29"/>
      <c r="K25" s="114"/>
    </row>
    <row r="26" spans="2:11" ht="36.75" thickBot="1">
      <c r="B26" s="428"/>
      <c r="C26" s="373"/>
      <c r="D26" s="30"/>
      <c r="E26" s="468" t="s">
        <v>630</v>
      </c>
      <c r="F26" s="1221">
        <v>0</v>
      </c>
      <c r="G26" s="1221">
        <v>0</v>
      </c>
      <c r="H26" s="1221">
        <v>0.2</v>
      </c>
      <c r="I26" s="1222">
        <f t="shared" si="0"/>
        <v>0</v>
      </c>
      <c r="J26" s="29"/>
      <c r="K26" s="114"/>
    </row>
    <row r="27" spans="2:11" ht="15.75" thickBot="1">
      <c r="B27" s="428"/>
      <c r="C27" s="373"/>
      <c r="D27" s="30"/>
      <c r="E27" s="30"/>
      <c r="F27" s="31"/>
      <c r="G27" s="31"/>
      <c r="H27" s="31"/>
      <c r="I27" s="145">
        <f t="shared" si="0"/>
        <v>0</v>
      </c>
      <c r="J27" s="29"/>
      <c r="K27" s="114"/>
    </row>
    <row r="28" spans="2:11" ht="15.75" thickBot="1">
      <c r="B28" s="428"/>
      <c r="C28" s="373"/>
      <c r="D28" s="30"/>
      <c r="E28" s="30"/>
      <c r="F28" s="31"/>
      <c r="G28" s="31"/>
      <c r="H28" s="31"/>
      <c r="I28" s="145">
        <f t="shared" si="0"/>
        <v>0</v>
      </c>
      <c r="J28" s="29"/>
      <c r="K28" s="114"/>
    </row>
    <row r="29" spans="2:11" ht="15.75" thickBot="1">
      <c r="B29" s="428"/>
      <c r="C29" s="373"/>
      <c r="D29" s="30"/>
      <c r="E29" s="30"/>
      <c r="F29" s="31"/>
      <c r="G29" s="31"/>
      <c r="H29" s="31"/>
      <c r="I29" s="145">
        <f t="shared" si="0"/>
        <v>0</v>
      </c>
      <c r="J29" s="29"/>
      <c r="K29" s="114"/>
    </row>
    <row r="30" spans="2:11" ht="15.75" thickBot="1">
      <c r="B30" s="428"/>
      <c r="C30" s="88"/>
      <c r="D30" s="39" t="s">
        <v>151</v>
      </c>
      <c r="E30" s="39"/>
      <c r="F30" s="39"/>
      <c r="G30" s="39"/>
      <c r="H30" s="204">
        <f>Formulas!D20</f>
        <v>1</v>
      </c>
      <c r="I30" s="145">
        <f>Formulas!E20</f>
        <v>0.26</v>
      </c>
      <c r="J30" s="40"/>
      <c r="K30" s="115"/>
    </row>
    <row r="31" spans="2:11" ht="15.75" thickBot="1">
      <c r="B31" s="429"/>
      <c r="C31" s="90"/>
      <c r="D31" s="1614" t="s">
        <v>631</v>
      </c>
      <c r="E31" s="1615"/>
      <c r="F31" s="1615"/>
      <c r="G31" s="1615"/>
      <c r="H31" s="1615"/>
      <c r="I31" s="1615"/>
      <c r="J31" s="1615"/>
      <c r="K31" s="1616"/>
    </row>
    <row r="32" spans="2:11" ht="24" customHeight="1" thickBot="1">
      <c r="B32" s="46" t="s">
        <v>34</v>
      </c>
      <c r="C32" s="90"/>
      <c r="D32" s="1614" t="s">
        <v>632</v>
      </c>
      <c r="E32" s="1615"/>
      <c r="F32" s="1615"/>
      <c r="G32" s="1615"/>
      <c r="H32" s="1615"/>
      <c r="I32" s="1615"/>
      <c r="J32" s="1615"/>
      <c r="K32" s="1616"/>
    </row>
    <row r="33" spans="2:11" ht="36" customHeight="1" thickBot="1">
      <c r="B33" s="46" t="s">
        <v>36</v>
      </c>
      <c r="C33" s="90"/>
      <c r="D33" s="1614" t="s">
        <v>633</v>
      </c>
      <c r="E33" s="1615"/>
      <c r="F33" s="1615"/>
      <c r="G33" s="1615"/>
      <c r="H33" s="1615"/>
      <c r="I33" s="1615"/>
      <c r="J33" s="1615"/>
      <c r="K33" s="1616"/>
    </row>
    <row r="34" spans="2:11" ht="15.75" thickBot="1">
      <c r="B34" s="2"/>
      <c r="C34" s="73"/>
      <c r="D34" s="6"/>
      <c r="E34" s="6"/>
      <c r="F34" s="6"/>
      <c r="G34" s="6"/>
      <c r="H34" s="6"/>
      <c r="I34" s="6"/>
      <c r="J34" s="6"/>
      <c r="K34" s="6"/>
    </row>
    <row r="35" spans="2:11" ht="24" customHeight="1" thickBot="1">
      <c r="B35" s="1605" t="s">
        <v>38</v>
      </c>
      <c r="C35" s="1606"/>
      <c r="D35" s="1606"/>
      <c r="E35" s="1607"/>
      <c r="F35" s="6"/>
      <c r="G35" s="6"/>
      <c r="H35" s="6"/>
      <c r="I35" s="6"/>
      <c r="J35" s="6"/>
      <c r="K35" s="6"/>
    </row>
    <row r="36" spans="2:11" ht="15.75" thickBot="1">
      <c r="B36" s="1602">
        <v>1</v>
      </c>
      <c r="C36" s="91"/>
      <c r="D36" s="47" t="s">
        <v>39</v>
      </c>
      <c r="E36" s="30"/>
      <c r="F36" s="6"/>
      <c r="G36" s="6"/>
      <c r="H36" s="6"/>
      <c r="I36" s="6"/>
      <c r="J36" s="6"/>
      <c r="K36" s="6"/>
    </row>
    <row r="37" spans="2:11" ht="15.75" thickBot="1">
      <c r="B37" s="1603"/>
      <c r="C37" s="91"/>
      <c r="D37" s="40" t="s">
        <v>40</v>
      </c>
      <c r="E37" s="30"/>
      <c r="F37" s="6"/>
      <c r="G37" s="6"/>
      <c r="H37" s="6"/>
      <c r="I37" s="6"/>
      <c r="J37" s="6"/>
      <c r="K37" s="6"/>
    </row>
    <row r="38" spans="2:11" ht="15.75" thickBot="1">
      <c r="B38" s="1603"/>
      <c r="C38" s="91"/>
      <c r="D38" s="40" t="s">
        <v>41</v>
      </c>
      <c r="E38" s="30"/>
      <c r="F38" s="6"/>
      <c r="G38" s="6"/>
      <c r="H38" s="6"/>
      <c r="I38" s="6"/>
      <c r="J38" s="6"/>
      <c r="K38" s="6"/>
    </row>
    <row r="39" spans="2:11" ht="15.75" thickBot="1">
      <c r="B39" s="1603"/>
      <c r="C39" s="91"/>
      <c r="D39" s="40" t="s">
        <v>42</v>
      </c>
      <c r="E39" s="30"/>
      <c r="F39" s="6"/>
      <c r="G39" s="6"/>
      <c r="H39" s="6"/>
      <c r="I39" s="6"/>
      <c r="J39" s="6"/>
      <c r="K39" s="6"/>
    </row>
    <row r="40" spans="2:11" ht="15.75" thickBot="1">
      <c r="B40" s="1603"/>
      <c r="C40" s="91"/>
      <c r="D40" s="40" t="s">
        <v>43</v>
      </c>
      <c r="E40" s="30"/>
      <c r="F40" s="6"/>
      <c r="G40" s="6"/>
      <c r="H40" s="6"/>
      <c r="I40" s="6"/>
      <c r="J40" s="6"/>
      <c r="K40" s="6"/>
    </row>
    <row r="41" spans="2:11" ht="15.75" thickBot="1">
      <c r="B41" s="1603"/>
      <c r="C41" s="91"/>
      <c r="D41" s="40" t="s">
        <v>44</v>
      </c>
      <c r="E41" s="30"/>
      <c r="F41" s="6"/>
      <c r="G41" s="6"/>
      <c r="H41" s="6"/>
      <c r="I41" s="6"/>
      <c r="J41" s="6"/>
      <c r="K41" s="6"/>
    </row>
    <row r="42" spans="2:11" ht="15.75" thickBot="1">
      <c r="B42" s="1604"/>
      <c r="C42" s="3"/>
      <c r="D42" s="40" t="s">
        <v>45</v>
      </c>
      <c r="E42" s="30"/>
      <c r="F42" s="6"/>
      <c r="G42" s="6"/>
      <c r="H42" s="6"/>
      <c r="I42" s="6"/>
      <c r="J42" s="6"/>
      <c r="K42" s="6"/>
    </row>
    <row r="43" spans="2:11" ht="15.75" thickBot="1">
      <c r="B43" s="2"/>
      <c r="C43" s="73"/>
      <c r="D43" s="6"/>
      <c r="E43" s="6"/>
      <c r="F43" s="6"/>
      <c r="G43" s="6"/>
      <c r="H43" s="6"/>
      <c r="I43" s="6"/>
      <c r="J43" s="6"/>
      <c r="K43" s="6"/>
    </row>
    <row r="44" spans="2:11" ht="15.75" thickBot="1">
      <c r="B44" s="1605" t="s">
        <v>46</v>
      </c>
      <c r="C44" s="1606"/>
      <c r="D44" s="1606"/>
      <c r="E44" s="1607"/>
      <c r="F44" s="6"/>
      <c r="G44" s="6"/>
      <c r="H44" s="6"/>
      <c r="I44" s="6"/>
      <c r="J44" s="6"/>
      <c r="K44" s="6"/>
    </row>
    <row r="45" spans="2:11" ht="15.75" thickBot="1">
      <c r="B45" s="1602">
        <v>1</v>
      </c>
      <c r="C45" s="91"/>
      <c r="D45" s="47" t="s">
        <v>39</v>
      </c>
      <c r="E45" s="436" t="s">
        <v>47</v>
      </c>
      <c r="F45" s="6"/>
      <c r="G45" s="6"/>
      <c r="H45" s="6"/>
      <c r="I45" s="6"/>
      <c r="J45" s="6"/>
      <c r="K45" s="6"/>
    </row>
    <row r="46" spans="2:11" ht="15.75" thickBot="1">
      <c r="B46" s="1603"/>
      <c r="C46" s="91"/>
      <c r="D46" s="40" t="s">
        <v>40</v>
      </c>
      <c r="E46" s="436" t="s">
        <v>48</v>
      </c>
      <c r="F46" s="6"/>
      <c r="G46" s="6"/>
      <c r="H46" s="6"/>
      <c r="I46" s="6"/>
      <c r="J46" s="6"/>
      <c r="K46" s="6"/>
    </row>
    <row r="47" spans="2:11" ht="15.75" thickBot="1">
      <c r="B47" s="1603"/>
      <c r="C47" s="91"/>
      <c r="D47" s="40" t="s">
        <v>41</v>
      </c>
      <c r="E47" s="309"/>
      <c r="F47" s="6"/>
      <c r="G47" s="6"/>
      <c r="H47" s="6"/>
      <c r="I47" s="6"/>
      <c r="J47" s="6"/>
      <c r="K47" s="6"/>
    </row>
    <row r="48" spans="2:11" ht="15.75" thickBot="1">
      <c r="B48" s="1603"/>
      <c r="C48" s="91"/>
      <c r="D48" s="40" t="s">
        <v>42</v>
      </c>
      <c r="E48" s="309"/>
      <c r="F48" s="6"/>
      <c r="G48" s="6"/>
      <c r="H48" s="6"/>
      <c r="I48" s="6"/>
      <c r="J48" s="6"/>
      <c r="K48" s="6"/>
    </row>
    <row r="49" spans="2:11" ht="15.75" thickBot="1">
      <c r="B49" s="1603"/>
      <c r="C49" s="91"/>
      <c r="D49" s="40" t="s">
        <v>43</v>
      </c>
      <c r="E49" s="309"/>
      <c r="F49" s="6"/>
      <c r="G49" s="6"/>
      <c r="H49" s="6"/>
      <c r="I49" s="6"/>
      <c r="J49" s="6"/>
      <c r="K49" s="6"/>
    </row>
    <row r="50" spans="2:11" ht="15.75" thickBot="1">
      <c r="B50" s="1603"/>
      <c r="C50" s="91"/>
      <c r="D50" s="40" t="s">
        <v>44</v>
      </c>
      <c r="E50" s="309"/>
      <c r="F50" s="6"/>
      <c r="G50" s="6"/>
      <c r="H50" s="6"/>
      <c r="I50" s="6"/>
      <c r="J50" s="6"/>
      <c r="K50" s="6"/>
    </row>
    <row r="51" spans="2:11" ht="15.75" thickBot="1">
      <c r="B51" s="1604"/>
      <c r="C51" s="3"/>
      <c r="D51" s="40" t="s">
        <v>45</v>
      </c>
      <c r="E51" s="309"/>
      <c r="F51" s="6"/>
      <c r="G51" s="6"/>
      <c r="H51" s="6"/>
      <c r="I51" s="6"/>
      <c r="J51" s="6"/>
      <c r="K51" s="6"/>
    </row>
    <row r="52" spans="2:11" ht="15.75" thickBot="1">
      <c r="B52" s="2"/>
      <c r="C52" s="73"/>
      <c r="D52" s="6"/>
      <c r="E52" s="6"/>
      <c r="F52" s="6"/>
      <c r="G52" s="6"/>
      <c r="H52" s="6"/>
      <c r="I52" s="6"/>
      <c r="J52" s="6"/>
      <c r="K52" s="6"/>
    </row>
    <row r="53" spans="2:11" ht="15" customHeight="1" thickBot="1">
      <c r="B53" s="122" t="s">
        <v>49</v>
      </c>
      <c r="C53" s="123"/>
      <c r="D53" s="123"/>
      <c r="E53" s="124"/>
      <c r="G53" s="6"/>
      <c r="H53" s="6"/>
      <c r="I53" s="6"/>
      <c r="J53" s="6"/>
      <c r="K53" s="6"/>
    </row>
    <row r="54" spans="2:11" ht="24.75" thickBot="1">
      <c r="B54" s="46" t="s">
        <v>50</v>
      </c>
      <c r="C54" s="40" t="s">
        <v>51</v>
      </c>
      <c r="D54" s="40" t="s">
        <v>52</v>
      </c>
      <c r="E54" s="40" t="s">
        <v>53</v>
      </c>
      <c r="F54" s="6"/>
      <c r="G54" s="6"/>
      <c r="H54" s="6"/>
      <c r="I54" s="6"/>
      <c r="J54" s="6"/>
    </row>
    <row r="55" spans="2:11" ht="72.75" thickBot="1">
      <c r="B55" s="48">
        <v>42401</v>
      </c>
      <c r="C55" s="40">
        <v>0.01</v>
      </c>
      <c r="D55" s="40" t="s">
        <v>634</v>
      </c>
      <c r="E55" s="40"/>
      <c r="F55" s="6"/>
      <c r="G55" s="6"/>
      <c r="H55" s="6"/>
      <c r="I55" s="6"/>
      <c r="J55" s="6"/>
    </row>
    <row r="56" spans="2:11" ht="15.75" thickBot="1">
      <c r="B56" s="2"/>
      <c r="C56" s="73"/>
      <c r="D56" s="6"/>
      <c r="E56" s="6"/>
      <c r="F56" s="6"/>
      <c r="G56" s="6"/>
      <c r="H56" s="6"/>
      <c r="I56" s="6"/>
      <c r="J56" s="6"/>
      <c r="K56" s="6"/>
    </row>
    <row r="57" spans="2:11" ht="15.75" thickBot="1">
      <c r="B57" s="435" t="s">
        <v>55</v>
      </c>
      <c r="C57" s="93"/>
      <c r="D57" s="6"/>
      <c r="E57" s="6"/>
      <c r="F57" s="6"/>
      <c r="G57" s="6"/>
      <c r="H57" s="6"/>
      <c r="I57" s="6"/>
      <c r="J57" s="6"/>
      <c r="K57" s="6"/>
    </row>
    <row r="58" spans="2:11">
      <c r="B58" s="1700"/>
      <c r="C58" s="1701"/>
      <c r="D58" s="1701"/>
      <c r="E58" s="1702"/>
      <c r="F58" s="6"/>
      <c r="G58" s="6"/>
      <c r="H58" s="6"/>
      <c r="I58" s="6"/>
      <c r="J58" s="6"/>
      <c r="K58" s="6"/>
    </row>
    <row r="59" spans="2:11" ht="15.75" thickBot="1">
      <c r="B59" s="1703"/>
      <c r="C59" s="1704"/>
      <c r="D59" s="1704"/>
      <c r="E59" s="1705"/>
      <c r="F59" s="6"/>
      <c r="G59" s="6"/>
      <c r="H59" s="6"/>
      <c r="I59" s="6"/>
      <c r="J59" s="6"/>
      <c r="K59" s="6"/>
    </row>
    <row r="60" spans="2:11" ht="15.75" thickBot="1">
      <c r="B60" s="6"/>
      <c r="D60" s="6"/>
      <c r="E60" s="6"/>
      <c r="F60" s="6"/>
      <c r="G60" s="6"/>
      <c r="H60" s="6"/>
      <c r="I60" s="6"/>
      <c r="J60" s="6"/>
      <c r="K60" s="6"/>
    </row>
    <row r="61" spans="2:11" ht="15.75" thickBot="1">
      <c r="B61" s="1605" t="s">
        <v>451</v>
      </c>
      <c r="C61" s="1606"/>
      <c r="D61" s="1607"/>
      <c r="E61" s="6"/>
      <c r="F61" s="6"/>
      <c r="G61" s="6"/>
      <c r="H61" s="6"/>
      <c r="I61" s="6"/>
      <c r="J61" s="6"/>
      <c r="K61" s="6"/>
    </row>
    <row r="62" spans="2:11" ht="72.75" thickBot="1">
      <c r="B62" s="46" t="s">
        <v>57</v>
      </c>
      <c r="C62" s="3"/>
      <c r="D62" s="40" t="s">
        <v>587</v>
      </c>
      <c r="E62" s="6"/>
      <c r="F62" s="6"/>
      <c r="G62" s="6"/>
      <c r="H62" s="6"/>
      <c r="I62" s="6"/>
      <c r="J62" s="6"/>
      <c r="K62" s="6"/>
    </row>
    <row r="63" spans="2:11">
      <c r="B63" s="1602" t="s">
        <v>59</v>
      </c>
      <c r="C63" s="91"/>
      <c r="D63" s="52" t="s">
        <v>60</v>
      </c>
      <c r="E63" s="6"/>
      <c r="F63" s="6"/>
      <c r="G63" s="6"/>
      <c r="H63" s="6"/>
      <c r="I63" s="6"/>
      <c r="J63" s="6"/>
      <c r="K63" s="6"/>
    </row>
    <row r="64" spans="2:11" ht="132">
      <c r="B64" s="1603"/>
      <c r="C64" s="91"/>
      <c r="D64" s="45" t="s">
        <v>588</v>
      </c>
      <c r="E64" s="6"/>
      <c r="F64" s="6"/>
      <c r="G64" s="6"/>
      <c r="H64" s="6"/>
      <c r="I64" s="6"/>
      <c r="J64" s="6"/>
      <c r="K64" s="6"/>
    </row>
    <row r="65" spans="2:11">
      <c r="B65" s="1603"/>
      <c r="C65" s="91"/>
      <c r="D65" s="52" t="s">
        <v>63</v>
      </c>
      <c r="E65" s="6"/>
      <c r="F65" s="6"/>
      <c r="G65" s="6"/>
      <c r="H65" s="6"/>
      <c r="I65" s="6"/>
      <c r="J65" s="6"/>
      <c r="K65" s="6"/>
    </row>
    <row r="66" spans="2:11" ht="24">
      <c r="B66" s="1603"/>
      <c r="C66" s="91"/>
      <c r="D66" s="45" t="s">
        <v>589</v>
      </c>
      <c r="E66" s="6"/>
      <c r="F66" s="6"/>
      <c r="G66" s="6"/>
      <c r="H66" s="6"/>
      <c r="I66" s="6"/>
      <c r="J66" s="6"/>
      <c r="K66" s="6"/>
    </row>
    <row r="67" spans="2:11" ht="24">
      <c r="B67" s="1603"/>
      <c r="C67" s="91"/>
      <c r="D67" s="45" t="s">
        <v>590</v>
      </c>
      <c r="E67" s="6"/>
      <c r="F67" s="6"/>
      <c r="G67" s="6"/>
      <c r="H67" s="6"/>
      <c r="I67" s="6"/>
      <c r="J67" s="6"/>
      <c r="K67" s="6"/>
    </row>
    <row r="68" spans="2:11" ht="24">
      <c r="B68" s="1603"/>
      <c r="C68" s="91"/>
      <c r="D68" s="45" t="s">
        <v>591</v>
      </c>
      <c r="E68" s="6"/>
      <c r="F68" s="6"/>
      <c r="G68" s="6"/>
      <c r="H68" s="6"/>
      <c r="I68" s="6"/>
      <c r="J68" s="6"/>
      <c r="K68" s="6"/>
    </row>
    <row r="69" spans="2:11">
      <c r="B69" s="1603"/>
      <c r="C69" s="91"/>
      <c r="D69" s="45" t="s">
        <v>592</v>
      </c>
      <c r="E69" s="6"/>
      <c r="F69" s="6"/>
      <c r="G69" s="6"/>
      <c r="H69" s="6"/>
      <c r="I69" s="6"/>
      <c r="J69" s="6"/>
      <c r="K69" s="6"/>
    </row>
    <row r="70" spans="2:11">
      <c r="B70" s="1603"/>
      <c r="C70" s="91"/>
      <c r="D70" s="45" t="s">
        <v>593</v>
      </c>
      <c r="E70" s="6"/>
      <c r="F70" s="6"/>
      <c r="G70" s="6"/>
      <c r="H70" s="6"/>
      <c r="I70" s="6"/>
      <c r="J70" s="6"/>
      <c r="K70" s="6"/>
    </row>
    <row r="71" spans="2:11">
      <c r="B71" s="1603"/>
      <c r="C71" s="91"/>
      <c r="D71" s="45" t="s">
        <v>594</v>
      </c>
      <c r="E71" s="6"/>
      <c r="F71" s="6"/>
      <c r="G71" s="6"/>
      <c r="H71" s="6"/>
      <c r="I71" s="6"/>
      <c r="J71" s="6"/>
      <c r="K71" s="6"/>
    </row>
    <row r="72" spans="2:11">
      <c r="B72" s="1603"/>
      <c r="C72" s="91"/>
      <c r="D72" s="52" t="s">
        <v>288</v>
      </c>
      <c r="E72" s="6"/>
      <c r="F72" s="6"/>
      <c r="G72" s="6"/>
      <c r="H72" s="6"/>
      <c r="I72" s="6"/>
      <c r="J72" s="6"/>
      <c r="K72" s="6"/>
    </row>
    <row r="73" spans="2:11" ht="48">
      <c r="B73" s="1603"/>
      <c r="C73" s="91"/>
      <c r="D73" s="45" t="s">
        <v>595</v>
      </c>
      <c r="E73" s="6"/>
      <c r="F73" s="6"/>
      <c r="G73" s="6"/>
      <c r="H73" s="6"/>
      <c r="I73" s="6"/>
      <c r="J73" s="6"/>
      <c r="K73" s="6"/>
    </row>
    <row r="74" spans="2:11" ht="15.75" thickBot="1">
      <c r="B74" s="1604"/>
      <c r="C74" s="3"/>
      <c r="D74" s="67"/>
      <c r="E74" s="6"/>
      <c r="F74" s="6"/>
      <c r="G74" s="6"/>
      <c r="H74" s="6"/>
      <c r="I74" s="6"/>
      <c r="J74" s="6"/>
      <c r="K74" s="6"/>
    </row>
    <row r="75" spans="2:11">
      <c r="B75" s="1602" t="s">
        <v>72</v>
      </c>
      <c r="C75" s="96"/>
      <c r="D75" s="1602"/>
      <c r="E75" s="6"/>
      <c r="F75" s="6"/>
      <c r="G75" s="6"/>
      <c r="H75" s="6"/>
      <c r="I75" s="6"/>
      <c r="J75" s="6"/>
      <c r="K75" s="6"/>
    </row>
    <row r="76" spans="2:11" ht="15.75" thickBot="1">
      <c r="B76" s="1604"/>
      <c r="C76" s="97"/>
      <c r="D76" s="1604"/>
      <c r="E76" s="6"/>
      <c r="F76" s="6"/>
      <c r="G76" s="6"/>
      <c r="H76" s="6"/>
      <c r="I76" s="6"/>
      <c r="J76" s="6"/>
      <c r="K76" s="6"/>
    </row>
    <row r="77" spans="2:11" ht="15.75" thickBot="1">
      <c r="B77" s="37"/>
      <c r="C77" s="85"/>
      <c r="D77" s="6"/>
      <c r="E77" s="6"/>
      <c r="F77" s="6"/>
      <c r="G77" s="6"/>
      <c r="H77" s="6"/>
      <c r="I77" s="6"/>
      <c r="J77" s="6"/>
      <c r="K77" s="6"/>
    </row>
    <row r="78" spans="2:11" ht="180">
      <c r="B78" s="1602" t="s">
        <v>73</v>
      </c>
      <c r="C78" s="102"/>
      <c r="D78" s="62" t="s">
        <v>596</v>
      </c>
      <c r="E78" s="6"/>
      <c r="F78" s="6"/>
      <c r="G78" s="6"/>
      <c r="H78" s="6"/>
      <c r="I78" s="6"/>
      <c r="J78" s="6"/>
      <c r="K78" s="6"/>
    </row>
    <row r="79" spans="2:11" ht="204">
      <c r="B79" s="1603"/>
      <c r="C79" s="91"/>
      <c r="D79" s="45" t="s">
        <v>597</v>
      </c>
      <c r="E79" s="6"/>
      <c r="F79" s="6"/>
      <c r="G79" s="6"/>
      <c r="H79" s="6"/>
      <c r="I79" s="6"/>
      <c r="J79" s="6"/>
      <c r="K79" s="6"/>
    </row>
    <row r="80" spans="2:11" ht="48">
      <c r="B80" s="1603"/>
      <c r="C80" s="91"/>
      <c r="D80" s="45" t="s">
        <v>598</v>
      </c>
      <c r="E80" s="6"/>
      <c r="F80" s="6"/>
      <c r="G80" s="6"/>
      <c r="H80" s="6"/>
      <c r="I80" s="6"/>
      <c r="J80" s="6"/>
      <c r="K80" s="6"/>
    </row>
    <row r="81" spans="2:11" ht="24">
      <c r="B81" s="1603"/>
      <c r="C81" s="91"/>
      <c r="D81" s="45" t="s">
        <v>599</v>
      </c>
      <c r="E81" s="6"/>
      <c r="F81" s="6"/>
      <c r="G81" s="6"/>
      <c r="H81" s="6"/>
      <c r="I81" s="6"/>
      <c r="J81" s="6"/>
      <c r="K81" s="6"/>
    </row>
    <row r="82" spans="2:11" ht="60">
      <c r="B82" s="1603"/>
      <c r="C82" s="91"/>
      <c r="D82" s="45" t="s">
        <v>600</v>
      </c>
      <c r="E82" s="6"/>
      <c r="F82" s="6"/>
      <c r="G82" s="6"/>
      <c r="H82" s="6"/>
      <c r="I82" s="6"/>
      <c r="J82" s="6"/>
      <c r="K82" s="6"/>
    </row>
    <row r="83" spans="2:11" ht="24">
      <c r="B83" s="1603"/>
      <c r="C83" s="91"/>
      <c r="D83" s="45" t="s">
        <v>601</v>
      </c>
      <c r="E83" s="6"/>
      <c r="F83" s="6"/>
      <c r="G83" s="6"/>
      <c r="H83" s="6"/>
      <c r="I83" s="6"/>
      <c r="J83" s="6"/>
      <c r="K83" s="6"/>
    </row>
    <row r="84" spans="2:11" ht="24">
      <c r="B84" s="1603"/>
      <c r="C84" s="91"/>
      <c r="D84" s="45" t="s">
        <v>602</v>
      </c>
      <c r="E84" s="6"/>
      <c r="F84" s="6"/>
      <c r="G84" s="6"/>
      <c r="H84" s="6"/>
      <c r="I84" s="6"/>
      <c r="J84" s="6"/>
      <c r="K84" s="6"/>
    </row>
    <row r="85" spans="2:11" ht="36">
      <c r="B85" s="1603"/>
      <c r="C85" s="91"/>
      <c r="D85" s="45" t="s">
        <v>603</v>
      </c>
      <c r="E85" s="6"/>
      <c r="F85" s="6"/>
      <c r="G85" s="6"/>
      <c r="H85" s="6"/>
      <c r="I85" s="6"/>
      <c r="J85" s="6"/>
      <c r="K85" s="6"/>
    </row>
    <row r="86" spans="2:11" ht="24">
      <c r="B86" s="1603"/>
      <c r="C86" s="91"/>
      <c r="D86" s="45" t="s">
        <v>604</v>
      </c>
      <c r="E86" s="6"/>
      <c r="F86" s="6"/>
      <c r="G86" s="6"/>
      <c r="H86" s="6"/>
      <c r="I86" s="6"/>
      <c r="J86" s="6"/>
      <c r="K86" s="6"/>
    </row>
    <row r="87" spans="2:11" ht="24">
      <c r="B87" s="1603"/>
      <c r="C87" s="91"/>
      <c r="D87" s="45" t="s">
        <v>605</v>
      </c>
      <c r="E87" s="6"/>
      <c r="F87" s="6"/>
      <c r="G87" s="6"/>
      <c r="H87" s="6"/>
      <c r="I87" s="6"/>
      <c r="J87" s="6"/>
      <c r="K87" s="6"/>
    </row>
    <row r="88" spans="2:11" ht="24">
      <c r="B88" s="1603"/>
      <c r="C88" s="91"/>
      <c r="D88" s="45" t="s">
        <v>606</v>
      </c>
      <c r="E88" s="6"/>
      <c r="F88" s="6"/>
      <c r="G88" s="6"/>
      <c r="H88" s="6"/>
      <c r="I88" s="6"/>
      <c r="J88" s="6"/>
      <c r="K88" s="6"/>
    </row>
    <row r="89" spans="2:11" ht="36">
      <c r="B89" s="1603"/>
      <c r="C89" s="91"/>
      <c r="D89" s="45" t="s">
        <v>607</v>
      </c>
      <c r="E89" s="6"/>
      <c r="F89" s="6"/>
      <c r="G89" s="6"/>
      <c r="H89" s="6"/>
      <c r="I89" s="6"/>
      <c r="J89" s="6"/>
      <c r="K89" s="6"/>
    </row>
    <row r="90" spans="2:11" ht="24">
      <c r="B90" s="1603"/>
      <c r="C90" s="91"/>
      <c r="D90" s="45" t="s">
        <v>608</v>
      </c>
      <c r="E90" s="6"/>
      <c r="F90" s="6"/>
      <c r="G90" s="6"/>
      <c r="H90" s="6"/>
      <c r="I90" s="6"/>
      <c r="J90" s="6"/>
      <c r="K90" s="6"/>
    </row>
    <row r="91" spans="2:11" ht="60.75" thickBot="1">
      <c r="B91" s="1604"/>
      <c r="C91" s="3"/>
      <c r="D91" s="40" t="s">
        <v>609</v>
      </c>
      <c r="E91" s="6"/>
      <c r="F91" s="6"/>
      <c r="G91" s="6"/>
      <c r="H91" s="6"/>
      <c r="I91" s="6"/>
      <c r="J91" s="6"/>
      <c r="K91" s="6"/>
    </row>
    <row r="92" spans="2:11" ht="36">
      <c r="B92" s="1602" t="s">
        <v>90</v>
      </c>
      <c r="C92" s="91"/>
      <c r="D92" s="52" t="s">
        <v>610</v>
      </c>
      <c r="E92" s="6"/>
      <c r="F92" s="6"/>
      <c r="G92" s="6"/>
      <c r="H92" s="6"/>
      <c r="I92" s="6"/>
      <c r="J92" s="6"/>
      <c r="K92" s="6"/>
    </row>
    <row r="93" spans="2:11" ht="36">
      <c r="B93" s="1603"/>
      <c r="C93" s="91"/>
      <c r="D93" s="45" t="s">
        <v>611</v>
      </c>
      <c r="E93" s="6"/>
      <c r="F93" s="6"/>
      <c r="G93" s="6"/>
      <c r="H93" s="6"/>
      <c r="I93" s="6"/>
      <c r="J93" s="6"/>
      <c r="K93" s="6"/>
    </row>
    <row r="94" spans="2:11">
      <c r="B94" s="1603"/>
      <c r="C94" s="91"/>
      <c r="D94" s="16"/>
      <c r="E94" s="6"/>
      <c r="F94" s="6"/>
      <c r="G94" s="6"/>
      <c r="H94" s="6"/>
      <c r="I94" s="6"/>
      <c r="J94" s="6"/>
      <c r="K94" s="6"/>
    </row>
    <row r="95" spans="2:11">
      <c r="B95" s="1603"/>
      <c r="C95" s="91"/>
      <c r="D95" s="45" t="s">
        <v>91</v>
      </c>
      <c r="E95" s="6"/>
      <c r="F95" s="6"/>
      <c r="G95" s="6"/>
      <c r="H95" s="6"/>
      <c r="I95" s="6"/>
      <c r="J95" s="6"/>
      <c r="K95" s="6"/>
    </row>
    <row r="96" spans="2:11" ht="37.5">
      <c r="B96" s="1603"/>
      <c r="C96" s="91"/>
      <c r="D96" s="45" t="s">
        <v>612</v>
      </c>
      <c r="E96" s="6"/>
      <c r="F96" s="6"/>
      <c r="G96" s="6"/>
      <c r="H96" s="6"/>
      <c r="I96" s="6"/>
      <c r="J96" s="6"/>
      <c r="K96" s="6"/>
    </row>
    <row r="97" spans="2:11" ht="49.5">
      <c r="B97" s="1603"/>
      <c r="C97" s="91"/>
      <c r="D97" s="45" t="s">
        <v>613</v>
      </c>
      <c r="E97" s="6"/>
      <c r="F97" s="6"/>
      <c r="G97" s="6"/>
      <c r="H97" s="6"/>
      <c r="I97" s="6"/>
      <c r="J97" s="6"/>
      <c r="K97" s="6"/>
    </row>
    <row r="98" spans="2:11" ht="25.5">
      <c r="B98" s="1603"/>
      <c r="C98" s="91"/>
      <c r="D98" s="45" t="s">
        <v>614</v>
      </c>
      <c r="E98" s="6"/>
      <c r="F98" s="6"/>
      <c r="G98" s="6"/>
      <c r="H98" s="6"/>
      <c r="I98" s="6"/>
      <c r="J98" s="6"/>
      <c r="K98" s="6"/>
    </row>
    <row r="99" spans="2:11">
      <c r="B99" s="1603"/>
      <c r="C99" s="91"/>
      <c r="D99" s="45" t="s">
        <v>615</v>
      </c>
      <c r="E99" s="6"/>
      <c r="F99" s="6"/>
      <c r="G99" s="6"/>
      <c r="H99" s="6"/>
      <c r="I99" s="6"/>
      <c r="J99" s="6"/>
      <c r="K99" s="6"/>
    </row>
    <row r="100" spans="2:11" ht="48.75" thickBot="1">
      <c r="B100" s="1604"/>
      <c r="C100" s="3"/>
      <c r="D100" s="69" t="s">
        <v>616</v>
      </c>
      <c r="E100" s="6"/>
      <c r="F100" s="6"/>
      <c r="G100" s="6"/>
      <c r="H100" s="6"/>
      <c r="I100" s="6"/>
      <c r="J100" s="6"/>
      <c r="K100" s="6"/>
    </row>
    <row r="101" spans="2:11">
      <c r="B101" s="6"/>
      <c r="D101" s="6"/>
      <c r="E101" s="6"/>
      <c r="F101" s="6"/>
      <c r="G101" s="6"/>
      <c r="H101" s="6"/>
      <c r="I101" s="6"/>
      <c r="J101" s="6"/>
      <c r="K101" s="6"/>
    </row>
    <row r="102" spans="2:11">
      <c r="B102" s="6"/>
      <c r="D102" s="6"/>
      <c r="E102" s="6"/>
      <c r="F102" s="6"/>
      <c r="G102" s="6"/>
      <c r="H102" s="6"/>
      <c r="I102" s="6"/>
      <c r="J102" s="6"/>
      <c r="K102" s="6"/>
    </row>
    <row r="103" spans="2:11">
      <c r="B103" s="6"/>
      <c r="D103" s="6"/>
      <c r="E103" s="6"/>
      <c r="F103" s="6"/>
      <c r="G103" s="6"/>
      <c r="H103" s="6"/>
      <c r="I103" s="6"/>
      <c r="J103" s="6"/>
      <c r="K103" s="6"/>
    </row>
    <row r="104" spans="2:11">
      <c r="B104" s="6"/>
      <c r="D104" s="6"/>
      <c r="E104" s="6"/>
      <c r="F104" s="6"/>
      <c r="G104" s="6"/>
      <c r="H104" s="6"/>
      <c r="I104" s="6"/>
      <c r="J104" s="6"/>
      <c r="K104" s="6"/>
    </row>
    <row r="105" spans="2:11">
      <c r="B105" s="6"/>
      <c r="D105" s="6"/>
      <c r="E105" s="6"/>
      <c r="F105" s="6"/>
      <c r="G105" s="6"/>
      <c r="H105" s="6"/>
      <c r="I105" s="6"/>
      <c r="J105" s="6"/>
      <c r="K105" s="6"/>
    </row>
    <row r="106" spans="2:11">
      <c r="B106" s="6"/>
      <c r="D106" s="6"/>
      <c r="E106" s="6"/>
      <c r="F106" s="6"/>
      <c r="G106" s="6"/>
      <c r="H106" s="6"/>
      <c r="I106" s="6"/>
      <c r="J106" s="6"/>
      <c r="K106" s="6"/>
    </row>
    <row r="107" spans="2:11">
      <c r="B107" s="6"/>
      <c r="D107" s="6"/>
      <c r="E107" s="6"/>
      <c r="F107" s="6"/>
      <c r="G107" s="6"/>
      <c r="H107" s="6"/>
      <c r="I107" s="6"/>
      <c r="J107" s="6"/>
      <c r="K107" s="6"/>
    </row>
    <row r="108" spans="2:11">
      <c r="B108" s="6"/>
      <c r="D108" s="6"/>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sheetData>
  <mergeCells count="32">
    <mergeCell ref="B10:D10"/>
    <mergeCell ref="F10:S10"/>
    <mergeCell ref="F11:S11"/>
    <mergeCell ref="E12:R12"/>
    <mergeCell ref="E13:R13"/>
    <mergeCell ref="B78:B91"/>
    <mergeCell ref="B92:B100"/>
    <mergeCell ref="B61:D61"/>
    <mergeCell ref="B63:B74"/>
    <mergeCell ref="B75:B76"/>
    <mergeCell ref="D75:D76"/>
    <mergeCell ref="B15:B19"/>
    <mergeCell ref="B45:B51"/>
    <mergeCell ref="B58:E59"/>
    <mergeCell ref="D15:K15"/>
    <mergeCell ref="D16:K16"/>
    <mergeCell ref="D19:K19"/>
    <mergeCell ref="D31:K31"/>
    <mergeCell ref="C20:C21"/>
    <mergeCell ref="D20:D21"/>
    <mergeCell ref="E20:E21"/>
    <mergeCell ref="F20:J20"/>
    <mergeCell ref="D32:K32"/>
    <mergeCell ref="D33:K33"/>
    <mergeCell ref="B35:E35"/>
    <mergeCell ref="B36:B42"/>
    <mergeCell ref="B44:E44"/>
    <mergeCell ref="A1:P1"/>
    <mergeCell ref="A2:P2"/>
    <mergeCell ref="A3:P3"/>
    <mergeCell ref="A4:D4"/>
    <mergeCell ref="A5:P5"/>
  </mergeCells>
  <conditionalFormatting sqref="H30">
    <cfRule type="containsText" dxfId="68" priority="5" operator="containsText" text="ERROR">
      <formula>NOT(ISERROR(SEARCH("ERROR",H30)))</formula>
    </cfRule>
  </conditionalFormatting>
  <conditionalFormatting sqref="F10">
    <cfRule type="notContainsBlanks" dxfId="67" priority="4">
      <formula>LEN(TRIM(F10))&gt;0</formula>
    </cfRule>
  </conditionalFormatting>
  <conditionalFormatting sqref="F11:S11">
    <cfRule type="expression" dxfId="66" priority="2">
      <formula>E11="NO SE REPORTA"</formula>
    </cfRule>
    <cfRule type="expression" dxfId="65" priority="3">
      <formula>E10="NO APLICA"</formula>
    </cfRule>
  </conditionalFormatting>
  <conditionalFormatting sqref="E12:R12">
    <cfRule type="expression" dxfId="64"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8:H18">
      <formula1>0</formula1>
    </dataValidation>
    <dataValidation type="decimal" allowBlank="1" showInputMessage="1" showErrorMessage="1" errorTitle="ERROR" error="Escriba un valor entre 0% y 100%" sqref="F22:H29">
      <formula1>0</formula1>
      <formula2>1</formula2>
    </dataValidation>
    <dataValidation allowBlank="1" showInputMessage="1" showErrorMessage="1" sqref="H30 I22:I30"/>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topLeftCell="A16" zoomScale="98" zoomScaleNormal="98" workbookViewId="0">
      <selection activeCell="I20" sqref="I20:I22"/>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635</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5" t="s">
        <v>1201</v>
      </c>
      <c r="C8" s="216">
        <v>2020</v>
      </c>
      <c r="D8" s="220">
        <f>IF(E10="NO APLICA","NO APLICA",IF(E11="NO SE REPORTA","SIN INFORMACION",+E22))</f>
        <v>0.33333333333333331</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t="s">
        <v>2318</v>
      </c>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ht="15.75" thickBot="1">
      <c r="B15" s="1602" t="s">
        <v>2</v>
      </c>
      <c r="C15" s="86"/>
      <c r="D15" s="1619" t="s">
        <v>3</v>
      </c>
      <c r="E15" s="1620"/>
      <c r="F15" s="1620"/>
      <c r="G15" s="1620"/>
      <c r="H15" s="1620"/>
      <c r="I15" s="1621"/>
      <c r="J15" s="6"/>
      <c r="K15" s="6"/>
    </row>
    <row r="16" spans="1:21" ht="36.75" thickBot="1">
      <c r="B16" s="1603"/>
      <c r="C16" s="91"/>
      <c r="D16" s="43" t="s">
        <v>649</v>
      </c>
      <c r="E16" s="7">
        <v>15</v>
      </c>
      <c r="F16" s="6"/>
      <c r="G16" s="6"/>
      <c r="H16" s="6"/>
      <c r="I16" s="21"/>
      <c r="J16" s="6"/>
      <c r="K16" s="6"/>
    </row>
    <row r="17" spans="2:11" ht="72.75" thickBot="1">
      <c r="B17" s="1603"/>
      <c r="C17" s="91"/>
      <c r="D17" s="40" t="s">
        <v>650</v>
      </c>
      <c r="E17" s="7">
        <v>15</v>
      </c>
      <c r="F17" s="6"/>
      <c r="G17" s="6"/>
      <c r="H17" s="6"/>
      <c r="I17" s="21"/>
      <c r="J17" s="6"/>
      <c r="K17" s="6"/>
    </row>
    <row r="18" spans="2:11" ht="15.75" thickBot="1">
      <c r="B18" s="1603"/>
      <c r="C18" s="89"/>
      <c r="D18" s="1650"/>
      <c r="E18" s="1651"/>
      <c r="F18" s="1651"/>
      <c r="G18" s="1651"/>
      <c r="H18" s="1651"/>
      <c r="I18" s="1652"/>
      <c r="J18" s="6"/>
      <c r="K18" s="6"/>
    </row>
    <row r="19" spans="2:11" ht="15.75" thickBot="1">
      <c r="B19" s="1603"/>
      <c r="C19" s="91"/>
      <c r="D19" s="43" t="s">
        <v>150</v>
      </c>
      <c r="E19" s="38" t="s">
        <v>20</v>
      </c>
      <c r="F19" s="38" t="s">
        <v>21</v>
      </c>
      <c r="G19" s="38" t="s">
        <v>22</v>
      </c>
      <c r="H19" s="38" t="s">
        <v>23</v>
      </c>
      <c r="I19" s="38" t="s">
        <v>151</v>
      </c>
      <c r="J19" s="6"/>
      <c r="K19" s="6"/>
    </row>
    <row r="20" spans="2:11" ht="48.75" thickBot="1">
      <c r="B20" s="1603"/>
      <c r="C20" s="91"/>
      <c r="D20" s="126" t="s">
        <v>651</v>
      </c>
      <c r="E20" s="678">
        <v>15</v>
      </c>
      <c r="F20" s="678"/>
      <c r="G20" s="678"/>
      <c r="H20" s="678"/>
      <c r="I20" s="1219">
        <f>SUM(E20:H20)</f>
        <v>15</v>
      </c>
      <c r="J20" s="6"/>
      <c r="K20" s="6"/>
    </row>
    <row r="21" spans="2:11" ht="36.75" thickBot="1">
      <c r="B21" s="1603"/>
      <c r="C21" s="91"/>
      <c r="D21" s="126" t="s">
        <v>652</v>
      </c>
      <c r="E21" s="678">
        <v>5</v>
      </c>
      <c r="F21" s="678"/>
      <c r="G21" s="678"/>
      <c r="H21" s="678"/>
      <c r="I21" s="1219">
        <f>SUM(E21:H21)</f>
        <v>5</v>
      </c>
      <c r="J21" s="6"/>
      <c r="K21" s="6"/>
    </row>
    <row r="22" spans="2:11" ht="48.75" thickBot="1">
      <c r="B22" s="1604"/>
      <c r="C22" s="3"/>
      <c r="D22" s="126" t="s">
        <v>653</v>
      </c>
      <c r="E22" s="151">
        <f>IFERROR(E21/E20,0)</f>
        <v>0.33333333333333331</v>
      </c>
      <c r="F22" s="151">
        <f>IFERROR(F21/F20,0)</f>
        <v>0</v>
      </c>
      <c r="G22" s="151">
        <f>IFERROR(G21/G20,0)</f>
        <v>0</v>
      </c>
      <c r="H22" s="151">
        <f>IFERROR(H21/H20,0)</f>
        <v>0</v>
      </c>
      <c r="I22" s="151">
        <f>IFERROR(I21/I20,0)</f>
        <v>0.33333333333333331</v>
      </c>
      <c r="J22" s="6"/>
      <c r="K22" s="6"/>
    </row>
    <row r="23" spans="2:11" ht="36" customHeight="1" thickBot="1">
      <c r="B23" s="46" t="s">
        <v>34</v>
      </c>
      <c r="C23" s="90"/>
      <c r="D23" s="1614" t="s">
        <v>654</v>
      </c>
      <c r="E23" s="1615"/>
      <c r="F23" s="1615"/>
      <c r="G23" s="1615"/>
      <c r="H23" s="1615"/>
      <c r="I23" s="1616"/>
      <c r="J23" s="6"/>
      <c r="K23" s="6"/>
    </row>
    <row r="24" spans="2:11" ht="36" customHeight="1" thickBot="1">
      <c r="B24" s="46" t="s">
        <v>36</v>
      </c>
      <c r="C24" s="90"/>
      <c r="D24" s="1614" t="s">
        <v>159</v>
      </c>
      <c r="E24" s="1615"/>
      <c r="F24" s="1615"/>
      <c r="G24" s="1615"/>
      <c r="H24" s="1615"/>
      <c r="I24" s="1616"/>
      <c r="J24" s="6"/>
      <c r="K24" s="6"/>
    </row>
    <row r="25" spans="2:11" ht="15.75" thickBot="1">
      <c r="B25" s="37"/>
      <c r="C25" s="85"/>
      <c r="D25" s="6"/>
      <c r="E25" s="6"/>
      <c r="F25" s="6"/>
      <c r="G25" s="6"/>
      <c r="H25" s="6"/>
      <c r="I25" s="6"/>
      <c r="J25" s="6"/>
      <c r="K25" s="6"/>
    </row>
    <row r="26" spans="2:11" ht="24" customHeight="1" thickBot="1">
      <c r="B26" s="1605" t="s">
        <v>38</v>
      </c>
      <c r="C26" s="1606"/>
      <c r="D26" s="1606"/>
      <c r="E26" s="1607"/>
      <c r="F26" s="6"/>
      <c r="G26" s="6"/>
      <c r="H26" s="6"/>
      <c r="I26" s="6"/>
      <c r="J26" s="6"/>
      <c r="K26" s="6"/>
    </row>
    <row r="27" spans="2:11" ht="15.75" thickBot="1">
      <c r="B27" s="1602">
        <v>1</v>
      </c>
      <c r="C27" s="91"/>
      <c r="D27" s="47" t="s">
        <v>39</v>
      </c>
      <c r="E27" s="30"/>
      <c r="F27" s="6"/>
      <c r="G27" s="6"/>
      <c r="H27" s="6"/>
      <c r="I27" s="6"/>
      <c r="J27" s="6"/>
      <c r="K27" s="6"/>
    </row>
    <row r="28" spans="2:11" ht="15.75" thickBot="1">
      <c r="B28" s="1603"/>
      <c r="C28" s="91"/>
      <c r="D28" s="40" t="s">
        <v>40</v>
      </c>
      <c r="E28" s="30"/>
      <c r="F28" s="6"/>
      <c r="G28" s="6"/>
      <c r="H28" s="6"/>
      <c r="I28" s="6"/>
      <c r="J28" s="6"/>
      <c r="K28" s="6"/>
    </row>
    <row r="29" spans="2:11" ht="15.75" thickBot="1">
      <c r="B29" s="1603"/>
      <c r="C29" s="91"/>
      <c r="D29" s="40" t="s">
        <v>41</v>
      </c>
      <c r="E29" s="30"/>
      <c r="F29" s="6"/>
      <c r="G29" s="6"/>
      <c r="H29" s="6"/>
      <c r="I29" s="6"/>
      <c r="J29" s="6"/>
      <c r="K29" s="6"/>
    </row>
    <row r="30" spans="2:11" ht="15.75" thickBot="1">
      <c r="B30" s="1603"/>
      <c r="C30" s="91"/>
      <c r="D30" s="40" t="s">
        <v>42</v>
      </c>
      <c r="E30" s="30"/>
      <c r="F30" s="6"/>
      <c r="G30" s="6"/>
      <c r="H30" s="6"/>
      <c r="I30" s="6"/>
      <c r="J30" s="6"/>
      <c r="K30" s="6"/>
    </row>
    <row r="31" spans="2:11" ht="15.75" thickBot="1">
      <c r="B31" s="1603"/>
      <c r="C31" s="91"/>
      <c r="D31" s="40" t="s">
        <v>43</v>
      </c>
      <c r="E31" s="30"/>
      <c r="F31" s="6"/>
      <c r="G31" s="6"/>
      <c r="H31" s="6"/>
      <c r="I31" s="6"/>
      <c r="J31" s="6"/>
      <c r="K31" s="6"/>
    </row>
    <row r="32" spans="2:11" ht="15.75" thickBot="1">
      <c r="B32" s="1603"/>
      <c r="C32" s="91"/>
      <c r="D32" s="40" t="s">
        <v>44</v>
      </c>
      <c r="E32" s="30"/>
      <c r="F32" s="6"/>
      <c r="G32" s="6"/>
      <c r="H32" s="6"/>
      <c r="I32" s="6"/>
      <c r="J32" s="6"/>
      <c r="K32" s="6"/>
    </row>
    <row r="33" spans="2:11" ht="15.75" thickBot="1">
      <c r="B33" s="1604"/>
      <c r="C33" s="3"/>
      <c r="D33" s="40" t="s">
        <v>45</v>
      </c>
      <c r="E33" s="30"/>
      <c r="F33" s="6"/>
      <c r="G33" s="6"/>
      <c r="H33" s="6"/>
      <c r="I33" s="6"/>
      <c r="J33" s="6"/>
      <c r="K33" s="6"/>
    </row>
    <row r="34" spans="2:11" ht="15.75" thickBot="1">
      <c r="B34" s="2"/>
      <c r="C34" s="73"/>
      <c r="D34" s="6"/>
      <c r="E34" s="6"/>
      <c r="F34" s="6"/>
      <c r="G34" s="6"/>
      <c r="H34" s="6"/>
      <c r="I34" s="6"/>
      <c r="J34" s="6"/>
      <c r="K34" s="6"/>
    </row>
    <row r="35" spans="2:11" ht="15.75" thickBot="1">
      <c r="B35" s="1605" t="s">
        <v>46</v>
      </c>
      <c r="C35" s="1606"/>
      <c r="D35" s="1606"/>
      <c r="E35" s="1607"/>
      <c r="F35" s="6"/>
      <c r="G35" s="6"/>
      <c r="H35" s="6"/>
      <c r="I35" s="6"/>
      <c r="J35" s="6"/>
      <c r="K35" s="6"/>
    </row>
    <row r="36" spans="2:11" ht="15.75" thickBot="1">
      <c r="B36" s="1602">
        <v>1</v>
      </c>
      <c r="C36" s="91"/>
      <c r="D36" s="47" t="s">
        <v>39</v>
      </c>
      <c r="E36" s="436" t="s">
        <v>47</v>
      </c>
      <c r="F36" s="6"/>
      <c r="G36" s="6"/>
      <c r="H36" s="6"/>
      <c r="I36" s="6"/>
      <c r="J36" s="6"/>
      <c r="K36" s="6"/>
    </row>
    <row r="37" spans="2:11" ht="15.75" thickBot="1">
      <c r="B37" s="1603"/>
      <c r="C37" s="91"/>
      <c r="D37" s="40" t="s">
        <v>40</v>
      </c>
      <c r="E37" s="436" t="s">
        <v>160</v>
      </c>
      <c r="F37" s="6"/>
      <c r="G37" s="6"/>
      <c r="H37" s="6"/>
      <c r="I37" s="6"/>
      <c r="J37" s="6"/>
      <c r="K37" s="6"/>
    </row>
    <row r="38" spans="2:11" ht="15.75" thickBot="1">
      <c r="B38" s="1603"/>
      <c r="C38" s="91"/>
      <c r="D38" s="40" t="s">
        <v>41</v>
      </c>
      <c r="E38" s="309"/>
      <c r="F38" s="6"/>
      <c r="G38" s="6"/>
      <c r="H38" s="6"/>
      <c r="I38" s="6"/>
      <c r="J38" s="6"/>
      <c r="K38" s="6"/>
    </row>
    <row r="39" spans="2:11" ht="15.75" thickBot="1">
      <c r="B39" s="1603"/>
      <c r="C39" s="91"/>
      <c r="D39" s="40" t="s">
        <v>42</v>
      </c>
      <c r="E39" s="309"/>
      <c r="F39" s="6"/>
      <c r="G39" s="6"/>
      <c r="H39" s="6"/>
      <c r="I39" s="6"/>
      <c r="J39" s="6"/>
      <c r="K39" s="6"/>
    </row>
    <row r="40" spans="2:11" ht="15.75" thickBot="1">
      <c r="B40" s="1603"/>
      <c r="C40" s="91"/>
      <c r="D40" s="40" t="s">
        <v>43</v>
      </c>
      <c r="E40" s="309"/>
      <c r="F40" s="6"/>
      <c r="G40" s="6"/>
      <c r="H40" s="6"/>
      <c r="I40" s="6"/>
      <c r="J40" s="6"/>
      <c r="K40" s="6"/>
    </row>
    <row r="41" spans="2:11" ht="15.75" thickBot="1">
      <c r="B41" s="1603"/>
      <c r="C41" s="91"/>
      <c r="D41" s="40" t="s">
        <v>44</v>
      </c>
      <c r="E41" s="309"/>
      <c r="F41" s="6"/>
      <c r="G41" s="6"/>
      <c r="H41" s="6"/>
      <c r="I41" s="6"/>
      <c r="J41" s="6"/>
      <c r="K41" s="6"/>
    </row>
    <row r="42" spans="2:11" ht="15.75" thickBot="1">
      <c r="B42" s="1604"/>
      <c r="C42" s="3"/>
      <c r="D42" s="40" t="s">
        <v>45</v>
      </c>
      <c r="E42" s="309"/>
      <c r="F42" s="6"/>
      <c r="G42" s="6"/>
      <c r="H42" s="6"/>
      <c r="I42" s="6"/>
      <c r="J42" s="6"/>
      <c r="K42" s="6"/>
    </row>
    <row r="43" spans="2:11" ht="15.75" thickBot="1">
      <c r="B43" s="37"/>
      <c r="C43" s="85"/>
      <c r="D43" s="6"/>
      <c r="E43" s="6"/>
      <c r="F43" s="6"/>
      <c r="G43" s="6"/>
      <c r="H43" s="6"/>
      <c r="I43" s="6"/>
      <c r="J43" s="6"/>
      <c r="K43" s="6"/>
    </row>
    <row r="44" spans="2:11" ht="15" customHeight="1" thickBot="1">
      <c r="B44" s="118" t="s">
        <v>49</v>
      </c>
      <c r="C44" s="119"/>
      <c r="D44" s="119"/>
      <c r="E44" s="120"/>
      <c r="G44" s="6"/>
      <c r="H44" s="6"/>
      <c r="I44" s="6"/>
      <c r="J44" s="6"/>
      <c r="K44" s="6"/>
    </row>
    <row r="45" spans="2:11" ht="24.75" thickBot="1">
      <c r="B45" s="46" t="s">
        <v>50</v>
      </c>
      <c r="C45" s="40" t="s">
        <v>51</v>
      </c>
      <c r="D45" s="40" t="s">
        <v>52</v>
      </c>
      <c r="E45" s="40" t="s">
        <v>53</v>
      </c>
      <c r="F45" s="6"/>
      <c r="G45" s="6"/>
      <c r="H45" s="6"/>
      <c r="I45" s="6"/>
      <c r="J45" s="6"/>
    </row>
    <row r="46" spans="2:11" ht="72.75" thickBot="1">
      <c r="B46" s="48">
        <v>42401</v>
      </c>
      <c r="C46" s="40">
        <v>0.01</v>
      </c>
      <c r="D46" s="49" t="s">
        <v>655</v>
      </c>
      <c r="E46" s="40"/>
      <c r="F46" s="6"/>
      <c r="G46" s="6"/>
      <c r="H46" s="6"/>
      <c r="I46" s="6"/>
      <c r="J46" s="6"/>
    </row>
    <row r="47" spans="2:11" ht="15.75" thickBot="1">
      <c r="B47" s="4"/>
      <c r="C47" s="92"/>
      <c r="D47" s="6"/>
      <c r="E47" s="6"/>
      <c r="F47" s="6"/>
      <c r="G47" s="6"/>
      <c r="H47" s="6"/>
      <c r="I47" s="6"/>
      <c r="J47" s="6"/>
      <c r="K47" s="6"/>
    </row>
    <row r="48" spans="2:11" ht="15.75" thickBot="1">
      <c r="B48" s="435" t="s">
        <v>55</v>
      </c>
      <c r="C48" s="93"/>
      <c r="D48" s="6"/>
      <c r="E48" s="6"/>
      <c r="F48" s="6"/>
      <c r="G48" s="6"/>
      <c r="H48" s="6"/>
      <c r="I48" s="6"/>
      <c r="J48" s="6"/>
      <c r="K48" s="6"/>
    </row>
    <row r="49" spans="2:11">
      <c r="B49" s="1700"/>
      <c r="C49" s="1701"/>
      <c r="D49" s="1701"/>
      <c r="E49" s="1702"/>
      <c r="F49" s="6"/>
      <c r="G49" s="6"/>
      <c r="H49" s="6"/>
      <c r="I49" s="6"/>
      <c r="J49" s="6"/>
      <c r="K49" s="6"/>
    </row>
    <row r="50" spans="2:11" ht="15.75" thickBot="1">
      <c r="B50" s="1703"/>
      <c r="C50" s="1704"/>
      <c r="D50" s="1704"/>
      <c r="E50" s="1705"/>
      <c r="F50" s="6"/>
      <c r="G50" s="6"/>
      <c r="H50" s="6"/>
      <c r="I50" s="6"/>
      <c r="J50" s="6"/>
      <c r="K50" s="6"/>
    </row>
    <row r="51" spans="2:11" ht="15.75" thickBot="1">
      <c r="B51" s="6"/>
      <c r="D51" s="6"/>
      <c r="E51" s="6"/>
      <c r="F51" s="6"/>
      <c r="G51" s="6"/>
      <c r="H51" s="6"/>
      <c r="I51" s="6"/>
      <c r="J51" s="6"/>
      <c r="K51" s="6"/>
    </row>
    <row r="52" spans="2:11" ht="24.75" thickBot="1">
      <c r="B52" s="50" t="s">
        <v>56</v>
      </c>
      <c r="C52" s="94"/>
      <c r="D52" s="6"/>
      <c r="E52" s="6"/>
      <c r="F52" s="6"/>
      <c r="G52" s="6"/>
      <c r="H52" s="6"/>
      <c r="I52" s="6"/>
      <c r="J52" s="6"/>
      <c r="K52" s="6"/>
    </row>
    <row r="53" spans="2:11" ht="15.75" thickBot="1">
      <c r="B53" s="2"/>
      <c r="C53" s="73"/>
      <c r="D53" s="6"/>
      <c r="E53" s="6"/>
      <c r="F53" s="6"/>
      <c r="G53" s="6"/>
      <c r="H53" s="6"/>
      <c r="I53" s="6"/>
      <c r="J53" s="6"/>
      <c r="K53" s="6"/>
    </row>
    <row r="54" spans="2:11" ht="84.75" thickBot="1">
      <c r="B54" s="51" t="s">
        <v>57</v>
      </c>
      <c r="C54" s="95"/>
      <c r="D54" s="43" t="s">
        <v>636</v>
      </c>
      <c r="E54" s="6"/>
      <c r="F54" s="6"/>
      <c r="G54" s="6"/>
      <c r="H54" s="6"/>
      <c r="I54" s="6"/>
      <c r="J54" s="6"/>
      <c r="K54" s="6"/>
    </row>
    <row r="55" spans="2:11">
      <c r="B55" s="1602" t="s">
        <v>59</v>
      </c>
      <c r="C55" s="91"/>
      <c r="D55" s="52" t="s">
        <v>60</v>
      </c>
      <c r="E55" s="6"/>
      <c r="F55" s="6"/>
      <c r="G55" s="6"/>
      <c r="H55" s="6"/>
      <c r="I55" s="6"/>
      <c r="J55" s="6"/>
      <c r="K55" s="6"/>
    </row>
    <row r="56" spans="2:11" ht="84">
      <c r="B56" s="1603"/>
      <c r="C56" s="91"/>
      <c r="D56" s="45" t="s">
        <v>637</v>
      </c>
      <c r="E56" s="6"/>
      <c r="F56" s="6"/>
      <c r="G56" s="6"/>
      <c r="H56" s="6"/>
      <c r="I56" s="6"/>
      <c r="J56" s="6"/>
      <c r="K56" s="6"/>
    </row>
    <row r="57" spans="2:11">
      <c r="B57" s="1603"/>
      <c r="C57" s="91"/>
      <c r="D57" s="52" t="s">
        <v>134</v>
      </c>
      <c r="E57" s="6"/>
      <c r="F57" s="6"/>
      <c r="G57" s="6"/>
      <c r="H57" s="6"/>
      <c r="I57" s="6"/>
      <c r="J57" s="6"/>
      <c r="K57" s="6"/>
    </row>
    <row r="58" spans="2:11">
      <c r="B58" s="1603"/>
      <c r="C58" s="91"/>
      <c r="D58" s="45" t="s">
        <v>64</v>
      </c>
      <c r="E58" s="6"/>
      <c r="F58" s="6"/>
      <c r="G58" s="6"/>
      <c r="H58" s="6"/>
      <c r="I58" s="6"/>
      <c r="J58" s="6"/>
      <c r="K58" s="6"/>
    </row>
    <row r="59" spans="2:11" ht="36">
      <c r="B59" s="1603"/>
      <c r="C59" s="91"/>
      <c r="D59" s="45" t="s">
        <v>638</v>
      </c>
      <c r="E59" s="6"/>
      <c r="F59" s="6"/>
      <c r="G59" s="6"/>
      <c r="H59" s="6"/>
      <c r="I59" s="6"/>
      <c r="J59" s="6"/>
      <c r="K59" s="6"/>
    </row>
    <row r="60" spans="2:11" ht="24">
      <c r="B60" s="1603"/>
      <c r="C60" s="91"/>
      <c r="D60" s="45" t="s">
        <v>639</v>
      </c>
      <c r="E60" s="6"/>
      <c r="F60" s="6"/>
      <c r="G60" s="6"/>
      <c r="H60" s="6"/>
      <c r="I60" s="6"/>
      <c r="J60" s="6"/>
      <c r="K60" s="6"/>
    </row>
    <row r="61" spans="2:11">
      <c r="B61" s="1603"/>
      <c r="C61" s="91"/>
      <c r="D61" s="45" t="s">
        <v>640</v>
      </c>
      <c r="E61" s="6"/>
      <c r="F61" s="6"/>
      <c r="G61" s="6"/>
      <c r="H61" s="6"/>
      <c r="I61" s="6"/>
      <c r="J61" s="6"/>
      <c r="K61" s="6"/>
    </row>
    <row r="62" spans="2:11">
      <c r="B62" s="1603"/>
      <c r="C62" s="91"/>
      <c r="D62" s="52" t="s">
        <v>141</v>
      </c>
      <c r="E62" s="6"/>
      <c r="F62" s="6"/>
      <c r="G62" s="6"/>
      <c r="H62" s="6"/>
      <c r="I62" s="6"/>
      <c r="J62" s="6"/>
      <c r="K62" s="6"/>
    </row>
    <row r="63" spans="2:11" ht="60.75" thickBot="1">
      <c r="B63" s="1604"/>
      <c r="C63" s="3"/>
      <c r="D63" s="40" t="s">
        <v>641</v>
      </c>
      <c r="E63" s="6"/>
      <c r="F63" s="6"/>
      <c r="G63" s="6"/>
      <c r="H63" s="6"/>
      <c r="I63" s="6"/>
      <c r="J63" s="6"/>
      <c r="K63" s="6"/>
    </row>
    <row r="64" spans="2:11" ht="24.75" thickBot="1">
      <c r="B64" s="46" t="s">
        <v>72</v>
      </c>
      <c r="C64" s="3"/>
      <c r="D64" s="40"/>
      <c r="E64" s="6"/>
      <c r="F64" s="6"/>
      <c r="G64" s="6"/>
      <c r="H64" s="6"/>
      <c r="I64" s="6"/>
      <c r="J64" s="6"/>
      <c r="K64" s="6"/>
    </row>
    <row r="65" spans="2:11" ht="276">
      <c r="B65" s="1602" t="s">
        <v>73</v>
      </c>
      <c r="C65" s="91"/>
      <c r="D65" s="45" t="s">
        <v>642</v>
      </c>
      <c r="E65" s="6"/>
      <c r="F65" s="6"/>
      <c r="G65" s="6"/>
      <c r="H65" s="6"/>
      <c r="I65" s="6"/>
      <c r="J65" s="6"/>
      <c r="K65" s="6"/>
    </row>
    <row r="66" spans="2:11" ht="132">
      <c r="B66" s="1603"/>
      <c r="C66" s="91"/>
      <c r="D66" s="45" t="s">
        <v>643</v>
      </c>
      <c r="E66" s="6"/>
      <c r="F66" s="6"/>
      <c r="G66" s="6"/>
      <c r="H66" s="6"/>
      <c r="I66" s="6"/>
      <c r="J66" s="6"/>
      <c r="K66" s="6"/>
    </row>
    <row r="67" spans="2:11" ht="72.75" thickBot="1">
      <c r="B67" s="1604"/>
      <c r="C67" s="3"/>
      <c r="D67" s="40" t="s">
        <v>644</v>
      </c>
      <c r="E67" s="6"/>
      <c r="F67" s="6"/>
      <c r="G67" s="6"/>
      <c r="H67" s="6"/>
      <c r="I67" s="6"/>
      <c r="J67" s="6"/>
      <c r="K67" s="6"/>
    </row>
    <row r="68" spans="2:11">
      <c r="B68" s="1602" t="s">
        <v>90</v>
      </c>
      <c r="C68" s="91"/>
      <c r="D68" s="45"/>
      <c r="E68" s="6"/>
      <c r="F68" s="6"/>
      <c r="G68" s="6"/>
      <c r="H68" s="6"/>
      <c r="I68" s="6"/>
      <c r="J68" s="6"/>
      <c r="K68" s="6"/>
    </row>
    <row r="69" spans="2:11">
      <c r="B69" s="1603"/>
      <c r="C69" s="91"/>
      <c r="D69" s="16"/>
      <c r="E69" s="6"/>
      <c r="F69" s="6"/>
      <c r="G69" s="6"/>
      <c r="H69" s="6"/>
      <c r="I69" s="6"/>
      <c r="J69" s="6"/>
      <c r="K69" s="6"/>
    </row>
    <row r="70" spans="2:11">
      <c r="B70" s="1603"/>
      <c r="C70" s="91"/>
      <c r="D70" s="45" t="s">
        <v>91</v>
      </c>
      <c r="E70" s="6"/>
      <c r="F70" s="6"/>
      <c r="G70" s="6"/>
      <c r="H70" s="6"/>
      <c r="I70" s="6"/>
      <c r="J70" s="6"/>
      <c r="K70" s="6"/>
    </row>
    <row r="71" spans="2:11" ht="61.5">
      <c r="B71" s="1603"/>
      <c r="C71" s="91"/>
      <c r="D71" s="45" t="s">
        <v>645</v>
      </c>
      <c r="E71" s="6"/>
      <c r="F71" s="6"/>
      <c r="G71" s="6"/>
      <c r="H71" s="6"/>
      <c r="I71" s="6"/>
      <c r="J71" s="6"/>
      <c r="K71" s="6"/>
    </row>
    <row r="72" spans="2:11" ht="49.5">
      <c r="B72" s="1603"/>
      <c r="C72" s="91"/>
      <c r="D72" s="45" t="s">
        <v>646</v>
      </c>
      <c r="E72" s="6"/>
      <c r="F72" s="6"/>
      <c r="G72" s="6"/>
      <c r="H72" s="6"/>
      <c r="I72" s="6"/>
      <c r="J72" s="6"/>
      <c r="K72" s="6"/>
    </row>
    <row r="73" spans="2:11" ht="49.5">
      <c r="B73" s="1603"/>
      <c r="C73" s="91"/>
      <c r="D73" s="45" t="s">
        <v>647</v>
      </c>
      <c r="E73" s="6"/>
      <c r="F73" s="6"/>
      <c r="G73" s="6"/>
      <c r="H73" s="6"/>
      <c r="I73" s="6"/>
      <c r="J73" s="6"/>
      <c r="K73" s="6"/>
    </row>
    <row r="74" spans="2:11" ht="72.75" thickBot="1">
      <c r="B74" s="1604"/>
      <c r="C74" s="3"/>
      <c r="D74" s="40" t="s">
        <v>648</v>
      </c>
      <c r="E74" s="6"/>
      <c r="F74" s="6"/>
      <c r="G74" s="6"/>
      <c r="H74" s="6"/>
      <c r="I74" s="6"/>
      <c r="J74" s="6"/>
      <c r="K74" s="6"/>
    </row>
    <row r="75" spans="2:11">
      <c r="B75" s="6"/>
      <c r="D75" s="6"/>
      <c r="E75" s="6"/>
      <c r="F75" s="6"/>
      <c r="G75" s="6"/>
      <c r="H75" s="6"/>
      <c r="I75" s="6"/>
      <c r="J75" s="6"/>
      <c r="K75" s="6"/>
    </row>
    <row r="76" spans="2:11">
      <c r="B76" s="6"/>
      <c r="D76" s="6"/>
      <c r="E76" s="6"/>
      <c r="F76" s="6"/>
      <c r="G76" s="6"/>
      <c r="H76" s="6"/>
      <c r="I76" s="6"/>
      <c r="J76" s="6"/>
      <c r="K76" s="6"/>
    </row>
    <row r="77" spans="2:11">
      <c r="B77" s="6"/>
      <c r="D77" s="6"/>
      <c r="E77" s="6"/>
      <c r="F77" s="6"/>
      <c r="G77" s="6"/>
      <c r="H77" s="6"/>
      <c r="I77" s="6"/>
      <c r="J77" s="6"/>
      <c r="K77" s="6"/>
    </row>
    <row r="78" spans="2:11">
      <c r="B78" s="6"/>
      <c r="D78" s="6"/>
      <c r="E78" s="6"/>
      <c r="F78" s="6"/>
      <c r="G78" s="6"/>
      <c r="H78" s="6"/>
      <c r="I78" s="6"/>
      <c r="J78" s="6"/>
      <c r="K78" s="6"/>
    </row>
    <row r="79" spans="2:11">
      <c r="B79" s="6"/>
      <c r="D79" s="6"/>
      <c r="E79" s="6"/>
      <c r="F79" s="6"/>
      <c r="G79" s="6"/>
      <c r="H79" s="6"/>
      <c r="I79" s="6"/>
      <c r="J79" s="6"/>
      <c r="K79" s="6"/>
    </row>
    <row r="80" spans="2:11">
      <c r="B80" s="6"/>
      <c r="D80" s="6"/>
      <c r="E80" s="6"/>
      <c r="F80" s="6"/>
      <c r="G80" s="6"/>
      <c r="H80" s="6"/>
      <c r="I80" s="6"/>
      <c r="J80" s="6"/>
      <c r="K80" s="6"/>
    </row>
    <row r="81" spans="2:11">
      <c r="B81" s="6"/>
      <c r="D81" s="6"/>
      <c r="E81" s="6"/>
      <c r="F81" s="6"/>
      <c r="G81" s="6"/>
      <c r="H81" s="6"/>
      <c r="I81" s="6"/>
      <c r="J81" s="6"/>
      <c r="K81" s="6"/>
    </row>
    <row r="82" spans="2:11">
      <c r="B82" s="6"/>
      <c r="D82" s="6"/>
      <c r="E82" s="6"/>
      <c r="F82" s="6"/>
      <c r="G82" s="6"/>
      <c r="H82" s="6"/>
      <c r="I82" s="6"/>
      <c r="J82" s="6"/>
      <c r="K82" s="6"/>
    </row>
    <row r="83" spans="2:11">
      <c r="B83" s="6"/>
      <c r="D83" s="6"/>
      <c r="E83" s="6"/>
      <c r="F83" s="6"/>
      <c r="G83" s="6"/>
      <c r="H83" s="6"/>
      <c r="I83" s="6"/>
      <c r="J83" s="6"/>
      <c r="K83" s="6"/>
    </row>
    <row r="84" spans="2:11">
      <c r="B84" s="6"/>
      <c r="D84" s="6"/>
      <c r="E84" s="6"/>
      <c r="F84" s="6"/>
      <c r="G84" s="6"/>
      <c r="H84" s="6"/>
      <c r="I84" s="6"/>
      <c r="J84" s="6"/>
      <c r="K84" s="6"/>
    </row>
    <row r="85" spans="2:11">
      <c r="B85" s="6"/>
      <c r="D85" s="6"/>
      <c r="E85" s="6"/>
      <c r="F85" s="6"/>
      <c r="G85" s="6"/>
      <c r="H85" s="6"/>
      <c r="I85" s="6"/>
      <c r="J85" s="6"/>
      <c r="K85" s="6"/>
    </row>
    <row r="86" spans="2:11">
      <c r="B86" s="6"/>
      <c r="D86" s="6"/>
      <c r="E86" s="6"/>
      <c r="F86" s="6"/>
      <c r="G86" s="6"/>
      <c r="H86" s="6"/>
      <c r="I86" s="6"/>
      <c r="J86" s="6"/>
      <c r="K86" s="6"/>
    </row>
    <row r="87" spans="2:11">
      <c r="B87" s="6"/>
      <c r="D87" s="6"/>
      <c r="E87" s="6"/>
      <c r="F87" s="6"/>
      <c r="G87" s="6"/>
      <c r="H87" s="6"/>
      <c r="I87" s="6"/>
      <c r="J87" s="6"/>
      <c r="K87" s="6"/>
    </row>
    <row r="88" spans="2:11">
      <c r="B88" s="6"/>
      <c r="D88" s="6"/>
      <c r="E88" s="6"/>
      <c r="F88" s="6"/>
      <c r="G88" s="6"/>
      <c r="H88" s="6"/>
      <c r="I88" s="6"/>
      <c r="J88" s="6"/>
      <c r="K88" s="6"/>
    </row>
    <row r="89" spans="2:11">
      <c r="B89" s="6"/>
      <c r="D89" s="6"/>
      <c r="E89" s="6"/>
      <c r="F89" s="6"/>
      <c r="G89" s="6"/>
      <c r="H89" s="6"/>
      <c r="I89" s="6"/>
      <c r="J89" s="6"/>
      <c r="K89" s="6"/>
    </row>
    <row r="90" spans="2:11">
      <c r="B90" s="6"/>
      <c r="D90" s="6"/>
      <c r="E90" s="6"/>
      <c r="F90" s="6"/>
      <c r="G90" s="6"/>
      <c r="H90" s="6"/>
      <c r="I90" s="6"/>
      <c r="J90" s="6"/>
      <c r="K90" s="6"/>
    </row>
    <row r="91" spans="2:11">
      <c r="B91" s="6"/>
      <c r="D91" s="6"/>
      <c r="E91" s="6"/>
      <c r="F91" s="6"/>
      <c r="G91" s="6"/>
      <c r="H91" s="6"/>
      <c r="I91" s="6"/>
      <c r="J91" s="6"/>
      <c r="K91" s="6"/>
    </row>
    <row r="92" spans="2:11">
      <c r="B92" s="6"/>
      <c r="D92" s="6"/>
      <c r="E92" s="6"/>
      <c r="F92" s="6"/>
      <c r="G92" s="6"/>
      <c r="H92" s="6"/>
      <c r="I92" s="6"/>
      <c r="J92" s="6"/>
      <c r="K92" s="6"/>
    </row>
    <row r="93" spans="2:11">
      <c r="B93" s="6"/>
      <c r="D93" s="6"/>
      <c r="E93" s="6"/>
      <c r="F93" s="6"/>
      <c r="G93" s="6"/>
      <c r="H93" s="6"/>
      <c r="I93" s="6"/>
      <c r="J93" s="6"/>
      <c r="K93" s="6"/>
    </row>
    <row r="94" spans="2:11">
      <c r="B94" s="6"/>
      <c r="D94" s="6"/>
      <c r="E94" s="6"/>
      <c r="F94" s="6"/>
      <c r="G94" s="6"/>
      <c r="H94" s="6"/>
      <c r="I94" s="6"/>
      <c r="J94" s="6"/>
      <c r="K94" s="6"/>
    </row>
    <row r="95" spans="2:11">
      <c r="B95" s="6"/>
      <c r="D95" s="6"/>
      <c r="E95" s="6"/>
      <c r="F95" s="6"/>
      <c r="G95" s="6"/>
      <c r="H95" s="6"/>
      <c r="I95" s="6"/>
      <c r="J95" s="6"/>
      <c r="K95" s="6"/>
    </row>
    <row r="96" spans="2:11">
      <c r="B96" s="6"/>
      <c r="D96" s="6"/>
      <c r="E96" s="6"/>
      <c r="F96" s="6"/>
      <c r="G96" s="6"/>
      <c r="H96" s="6"/>
      <c r="I96" s="6"/>
      <c r="J96" s="6"/>
      <c r="K96" s="6"/>
    </row>
    <row r="97" spans="2:11">
      <c r="B97" s="6"/>
      <c r="D97" s="6"/>
      <c r="E97" s="6"/>
      <c r="F97" s="6"/>
      <c r="G97" s="6"/>
      <c r="H97" s="6"/>
      <c r="I97" s="6"/>
      <c r="J97" s="6"/>
      <c r="K97" s="6"/>
    </row>
    <row r="98" spans="2:11">
      <c r="B98" s="6"/>
      <c r="D98" s="6"/>
      <c r="E98" s="6"/>
      <c r="F98" s="6"/>
      <c r="G98" s="6"/>
      <c r="H98" s="6"/>
      <c r="I98" s="6"/>
      <c r="J98" s="6"/>
      <c r="K98" s="6"/>
    </row>
    <row r="99" spans="2:11">
      <c r="B99" s="6"/>
      <c r="D99" s="6"/>
      <c r="E99" s="6"/>
      <c r="F99" s="6"/>
      <c r="G99" s="6"/>
      <c r="H99" s="6"/>
      <c r="I99" s="6"/>
      <c r="J99" s="6"/>
      <c r="K99" s="6"/>
    </row>
    <row r="100" spans="2:11">
      <c r="B100" s="6"/>
      <c r="D100" s="6"/>
      <c r="E100" s="6"/>
      <c r="F100" s="6"/>
      <c r="G100" s="6"/>
      <c r="H100" s="6"/>
      <c r="I100" s="6"/>
      <c r="J100" s="6"/>
      <c r="K100" s="6"/>
    </row>
    <row r="101" spans="2:11">
      <c r="B101" s="6"/>
      <c r="D101" s="6"/>
      <c r="E101" s="6"/>
      <c r="F101" s="6"/>
      <c r="G101" s="6"/>
      <c r="H101" s="6"/>
      <c r="I101" s="6"/>
      <c r="J101" s="6"/>
      <c r="K101" s="6"/>
    </row>
    <row r="102" spans="2:11">
      <c r="B102" s="6"/>
      <c r="D102" s="6"/>
      <c r="E102" s="6"/>
      <c r="F102" s="6"/>
      <c r="G102" s="6"/>
      <c r="H102" s="6"/>
      <c r="I102" s="6"/>
      <c r="J102" s="6"/>
      <c r="K102" s="6"/>
    </row>
    <row r="103" spans="2:11">
      <c r="B103" s="6"/>
      <c r="D103" s="6"/>
      <c r="E103" s="6"/>
      <c r="F103" s="6"/>
      <c r="G103" s="6"/>
      <c r="H103" s="6"/>
      <c r="I103" s="6"/>
      <c r="J103" s="6"/>
      <c r="K103" s="6"/>
    </row>
    <row r="104" spans="2:11">
      <c r="B104" s="6"/>
      <c r="D104" s="6"/>
      <c r="E104" s="6"/>
      <c r="F104" s="6"/>
      <c r="G104" s="6"/>
      <c r="H104" s="6"/>
      <c r="I104" s="6"/>
      <c r="J104" s="6"/>
      <c r="K104" s="6"/>
    </row>
    <row r="105" spans="2:11">
      <c r="B105" s="6"/>
      <c r="D105" s="6"/>
      <c r="E105" s="6"/>
      <c r="F105" s="6"/>
      <c r="G105" s="6"/>
      <c r="H105" s="6"/>
      <c r="I105" s="6"/>
      <c r="J105" s="6"/>
      <c r="K105" s="6"/>
    </row>
    <row r="106" spans="2:11">
      <c r="B106" s="6"/>
      <c r="D106" s="6"/>
      <c r="E106" s="6"/>
      <c r="F106" s="6"/>
      <c r="G106" s="6"/>
      <c r="H106" s="6"/>
      <c r="I106" s="6"/>
      <c r="J106" s="6"/>
      <c r="K106" s="6"/>
    </row>
    <row r="107" spans="2:11">
      <c r="B107" s="6"/>
      <c r="D107" s="6"/>
      <c r="E107" s="6"/>
      <c r="F107" s="6"/>
      <c r="G107" s="6"/>
      <c r="H107" s="6"/>
      <c r="I107" s="6"/>
      <c r="J107" s="6"/>
      <c r="K107" s="6"/>
    </row>
    <row r="108" spans="2:11">
      <c r="B108" s="6"/>
      <c r="D108" s="6"/>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sheetData>
  <mergeCells count="23">
    <mergeCell ref="B10:D10"/>
    <mergeCell ref="F10:S10"/>
    <mergeCell ref="F11:S11"/>
    <mergeCell ref="E12:R12"/>
    <mergeCell ref="E13:R13"/>
    <mergeCell ref="B55:B63"/>
    <mergeCell ref="B65:B67"/>
    <mergeCell ref="B68:B74"/>
    <mergeCell ref="B15:B22"/>
    <mergeCell ref="D15:I15"/>
    <mergeCell ref="D18:I18"/>
    <mergeCell ref="D23:I23"/>
    <mergeCell ref="D24:I24"/>
    <mergeCell ref="B26:E26"/>
    <mergeCell ref="B27:B33"/>
    <mergeCell ref="B35:E35"/>
    <mergeCell ref="B36:B42"/>
    <mergeCell ref="B49:E50"/>
    <mergeCell ref="A1:P1"/>
    <mergeCell ref="A2:P2"/>
    <mergeCell ref="A3:P3"/>
    <mergeCell ref="A4:D4"/>
    <mergeCell ref="A5:P5"/>
  </mergeCells>
  <conditionalFormatting sqref="F10">
    <cfRule type="notContainsBlanks" dxfId="63" priority="4">
      <formula>LEN(TRIM(F10))&gt;0</formula>
    </cfRule>
  </conditionalFormatting>
  <conditionalFormatting sqref="F11:S11">
    <cfRule type="expression" dxfId="62" priority="2">
      <formula>E11="NO SE REPORTA"</formula>
    </cfRule>
    <cfRule type="expression" dxfId="61" priority="3">
      <formula>E10="NO APLICA"</formula>
    </cfRule>
  </conditionalFormatting>
  <conditionalFormatting sqref="E12:R12">
    <cfRule type="expression" dxfId="60"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7 E20:H21">
      <formula1>0</formula1>
    </dataValidation>
    <dataValidation allowBlank="1" showInputMessage="1" showErrorMessage="1" sqref="I20:I21"/>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0"/>
  <sheetViews>
    <sheetView showGridLines="0" topLeftCell="A8" zoomScale="98" zoomScaleNormal="98" workbookViewId="0">
      <selection activeCell="F31" sqref="F31"/>
    </sheetView>
  </sheetViews>
  <sheetFormatPr baseColWidth="10" defaultRowHeight="15"/>
  <cols>
    <col min="1" max="1" width="1.85546875" customWidth="1"/>
    <col min="2" max="2" width="12.85546875" customWidth="1"/>
    <col min="3" max="3" width="5" style="84" bestFit="1" customWidth="1"/>
    <col min="4" max="4" width="34.85546875" customWidth="1"/>
    <col min="5" max="5" width="16.7109375" customWidth="1"/>
    <col min="6" max="6" width="18.7109375" customWidth="1"/>
    <col min="7" max="7" width="15.42578125" customWidth="1"/>
    <col min="8" max="8" width="15.140625" customWidth="1"/>
    <col min="9" max="9" width="13.28515625" customWidth="1"/>
    <col min="10" max="10" width="12.8554687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656</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27"/>
      <c r="C7" s="74"/>
      <c r="D7" s="6"/>
      <c r="E7" s="17"/>
      <c r="F7" s="6" t="s">
        <v>129</v>
      </c>
      <c r="G7" s="6"/>
      <c r="H7" s="6"/>
      <c r="I7" s="6"/>
      <c r="J7" s="6"/>
      <c r="K7" s="6"/>
    </row>
    <row r="8" spans="1:21" ht="15.75" thickBot="1">
      <c r="B8" s="174" t="s">
        <v>1201</v>
      </c>
      <c r="C8" s="216">
        <v>2020</v>
      </c>
      <c r="D8" s="220">
        <f>IF(E10="NO APLICA","NO APLICA",IF(E11="NO SE REPORTA","SIN INFORMACION",+E20))</f>
        <v>1</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ht="15" customHeight="1" thickTop="1">
      <c r="B15" s="1617" t="s">
        <v>2</v>
      </c>
      <c r="C15" s="86"/>
      <c r="D15" s="1619" t="s">
        <v>336</v>
      </c>
      <c r="E15" s="1620"/>
      <c r="F15" s="1620"/>
      <c r="G15" s="1620"/>
      <c r="H15" s="1620"/>
      <c r="I15" s="1620"/>
      <c r="J15" s="1620"/>
      <c r="K15" s="1621"/>
    </row>
    <row r="16" spans="1:21" ht="15.75" thickBot="1">
      <c r="B16" s="1618"/>
      <c r="C16" s="89"/>
      <c r="D16" s="1706" t="s">
        <v>656</v>
      </c>
      <c r="E16" s="1707"/>
      <c r="F16" s="1707"/>
      <c r="G16" s="1707"/>
      <c r="H16" s="1707"/>
      <c r="I16" s="1707"/>
      <c r="J16" s="1707"/>
      <c r="K16" s="1708"/>
    </row>
    <row r="17" spans="2:12" ht="15.75" thickBot="1">
      <c r="B17" s="1618"/>
      <c r="C17" s="87" t="s">
        <v>19</v>
      </c>
      <c r="D17" s="38" t="s">
        <v>253</v>
      </c>
      <c r="E17" s="1225" t="s">
        <v>20</v>
      </c>
      <c r="F17" s="1225" t="s">
        <v>21</v>
      </c>
      <c r="G17" s="1225" t="s">
        <v>22</v>
      </c>
      <c r="H17" s="1225" t="s">
        <v>23</v>
      </c>
      <c r="I17" s="38" t="s">
        <v>254</v>
      </c>
      <c r="K17" s="21"/>
    </row>
    <row r="18" spans="2:12" ht="36.75" thickBot="1">
      <c r="B18" s="1618"/>
      <c r="C18" s="88" t="s">
        <v>152</v>
      </c>
      <c r="D18" s="40" t="s">
        <v>691</v>
      </c>
      <c r="E18" s="678">
        <v>2</v>
      </c>
      <c r="F18" s="678">
        <v>2</v>
      </c>
      <c r="G18" s="678">
        <v>2</v>
      </c>
      <c r="H18" s="678">
        <v>2</v>
      </c>
      <c r="I18" s="1219">
        <f>SUM(E18:H18)</f>
        <v>8</v>
      </c>
      <c r="K18" s="21"/>
    </row>
    <row r="19" spans="2:12" ht="36.75" thickBot="1">
      <c r="B19" s="1618"/>
      <c r="C19" s="88" t="s">
        <v>154</v>
      </c>
      <c r="D19" s="40" t="s">
        <v>1194</v>
      </c>
      <c r="E19" s="7">
        <v>2</v>
      </c>
      <c r="F19" s="7"/>
      <c r="G19" s="7"/>
      <c r="H19" s="7"/>
      <c r="I19" s="1219">
        <f>SUM(E19:H19)</f>
        <v>2</v>
      </c>
      <c r="K19" s="21"/>
    </row>
    <row r="20" spans="2:12" ht="48.75" thickBot="1">
      <c r="B20" s="1618"/>
      <c r="C20" s="88" t="s">
        <v>156</v>
      </c>
      <c r="D20" s="40" t="s">
        <v>1193</v>
      </c>
      <c r="E20" s="151">
        <f>IFERROR(E19/E18,0)</f>
        <v>1</v>
      </c>
      <c r="F20" s="151">
        <f>IFERROR(F19/F18,0)</f>
        <v>0</v>
      </c>
      <c r="G20" s="151">
        <f>IFERROR(G19/G18,0)</f>
        <v>0</v>
      </c>
      <c r="H20" s="151">
        <f>IFERROR(H19/H18,0)</f>
        <v>0</v>
      </c>
      <c r="I20" s="151">
        <f>IFERROR(I19/I18,0)</f>
        <v>0.25</v>
      </c>
      <c r="K20" s="21"/>
    </row>
    <row r="21" spans="2:12">
      <c r="B21" s="428"/>
      <c r="C21" s="89"/>
      <c r="D21" s="1622"/>
      <c r="E21" s="1623"/>
      <c r="F21" s="1623"/>
      <c r="G21" s="1623"/>
      <c r="H21" s="1623"/>
      <c r="I21" s="1623"/>
      <c r="J21" s="1623"/>
      <c r="K21" s="1624"/>
    </row>
    <row r="22" spans="2:12">
      <c r="B22" s="428"/>
      <c r="C22" s="89"/>
      <c r="D22" s="1706" t="s">
        <v>692</v>
      </c>
      <c r="E22" s="1707"/>
      <c r="F22" s="1707"/>
      <c r="G22" s="1707"/>
      <c r="H22" s="1707"/>
      <c r="I22" s="1707"/>
      <c r="J22" s="1707"/>
      <c r="K22" s="1708"/>
    </row>
    <row r="23" spans="2:12" ht="24" customHeight="1" thickBot="1">
      <c r="B23" s="428"/>
      <c r="C23" s="89"/>
      <c r="D23" s="1715" t="s">
        <v>687</v>
      </c>
      <c r="E23" s="1716"/>
      <c r="F23" s="1716"/>
      <c r="G23" s="1716"/>
      <c r="H23" s="1716"/>
      <c r="I23" s="1716"/>
      <c r="J23" s="1716"/>
      <c r="K23" s="1717"/>
    </row>
    <row r="24" spans="2:12" ht="15.75" thickBot="1">
      <c r="B24" s="428"/>
      <c r="C24" s="1621" t="s">
        <v>19</v>
      </c>
      <c r="D24" s="1723" t="s">
        <v>270</v>
      </c>
      <c r="E24" s="1723" t="s">
        <v>620</v>
      </c>
      <c r="F24" s="1668" t="s">
        <v>693</v>
      </c>
      <c r="G24" s="1719" t="s">
        <v>694</v>
      </c>
      <c r="H24" s="1720"/>
      <c r="I24" s="1720"/>
      <c r="J24" s="1721"/>
      <c r="K24" s="116"/>
    </row>
    <row r="25" spans="2:12">
      <c r="B25" s="428"/>
      <c r="C25" s="1624"/>
      <c r="D25" s="1724"/>
      <c r="E25" s="1724"/>
      <c r="F25" s="1718"/>
      <c r="G25" s="1260" t="s">
        <v>474</v>
      </c>
      <c r="H25" s="1668" t="s">
        <v>696</v>
      </c>
      <c r="I25" s="1668" t="s">
        <v>274</v>
      </c>
      <c r="J25" s="1668" t="s">
        <v>275</v>
      </c>
      <c r="K25" s="12"/>
    </row>
    <row r="26" spans="2:12" ht="15.75" thickBot="1">
      <c r="B26" s="428"/>
      <c r="C26" s="1652"/>
      <c r="D26" s="1725"/>
      <c r="E26" s="1725"/>
      <c r="F26" s="1669"/>
      <c r="G26" s="1220" t="s">
        <v>695</v>
      </c>
      <c r="H26" s="1669"/>
      <c r="I26" s="1669"/>
      <c r="J26" s="1669"/>
      <c r="K26" s="12"/>
    </row>
    <row r="27" spans="2:12" ht="48.75" thickBot="1">
      <c r="B27" s="428"/>
      <c r="C27" s="1250">
        <v>1</v>
      </c>
      <c r="D27" s="1259" t="s">
        <v>2159</v>
      </c>
      <c r="E27" s="956" t="s">
        <v>700</v>
      </c>
      <c r="F27" s="956" t="s">
        <v>2293</v>
      </c>
      <c r="G27" s="1265">
        <v>48882876.210000001</v>
      </c>
      <c r="H27" s="1265">
        <v>174445587.01500002</v>
      </c>
      <c r="I27" s="1265">
        <v>110503146.28500001</v>
      </c>
      <c r="J27" s="1265">
        <v>107071716.14999999</v>
      </c>
      <c r="K27" s="12"/>
      <c r="L27" s="219"/>
    </row>
    <row r="28" spans="2:12" ht="36.75" thickBot="1">
      <c r="B28" s="428"/>
      <c r="C28" s="1250">
        <v>2</v>
      </c>
      <c r="D28" s="1259" t="s">
        <v>2160</v>
      </c>
      <c r="E28" s="956" t="s">
        <v>699</v>
      </c>
      <c r="F28" s="1250" t="s">
        <v>2294</v>
      </c>
      <c r="G28" s="1265">
        <v>46555120.200000003</v>
      </c>
      <c r="H28" s="1265">
        <v>166138654.29999998</v>
      </c>
      <c r="I28" s="1265">
        <v>105241091.69999999</v>
      </c>
      <c r="J28" s="1265">
        <v>101973063</v>
      </c>
      <c r="K28" s="12"/>
      <c r="L28" s="219"/>
    </row>
    <row r="29" spans="2:12" ht="48.75" thickBot="1">
      <c r="B29" s="428"/>
      <c r="C29" s="1250">
        <v>3</v>
      </c>
      <c r="D29" s="1259" t="s">
        <v>2161</v>
      </c>
      <c r="E29" s="956" t="s">
        <v>697</v>
      </c>
      <c r="F29" s="1250" t="s">
        <v>2295</v>
      </c>
      <c r="G29" s="1265">
        <v>69832680.299999982</v>
      </c>
      <c r="H29" s="1265">
        <v>249207981.44999999</v>
      </c>
      <c r="I29" s="1265">
        <v>157861637.54999998</v>
      </c>
      <c r="J29" s="1265">
        <v>152959594.49999997</v>
      </c>
      <c r="K29" s="12"/>
      <c r="L29" s="219"/>
    </row>
    <row r="30" spans="2:12" ht="48.75" thickBot="1">
      <c r="B30" s="428"/>
      <c r="C30" s="1250">
        <v>4</v>
      </c>
      <c r="D30" s="1259" t="s">
        <v>2162</v>
      </c>
      <c r="E30" s="956" t="s">
        <v>699</v>
      </c>
      <c r="F30" s="1250" t="s">
        <v>2295</v>
      </c>
      <c r="G30" s="1265">
        <v>23277560.100000001</v>
      </c>
      <c r="H30" s="1265">
        <v>83069327.149999991</v>
      </c>
      <c r="I30" s="1265">
        <v>52620545.849999994</v>
      </c>
      <c r="J30" s="1265">
        <v>50986531.5</v>
      </c>
      <c r="K30" s="12"/>
      <c r="L30" s="219"/>
    </row>
    <row r="31" spans="2:12" ht="48.75" thickBot="1">
      <c r="B31" s="428"/>
      <c r="C31" s="1250">
        <v>5</v>
      </c>
      <c r="D31" s="1259" t="s">
        <v>2165</v>
      </c>
      <c r="E31" s="956" t="s">
        <v>699</v>
      </c>
      <c r="F31" s="1250" t="s">
        <v>2294</v>
      </c>
      <c r="G31" s="1265">
        <v>44227364.189999998</v>
      </c>
      <c r="H31" s="1265">
        <v>157831721.58499998</v>
      </c>
      <c r="I31" s="1265">
        <v>99979037.114999995</v>
      </c>
      <c r="J31" s="1265">
        <v>96874409.849999994</v>
      </c>
      <c r="K31" s="12"/>
      <c r="L31" s="219"/>
    </row>
    <row r="32" spans="2:12" ht="84.75" thickBot="1">
      <c r="B32" s="428"/>
      <c r="C32" s="1250">
        <v>6</v>
      </c>
      <c r="D32" s="1259" t="s">
        <v>2166</v>
      </c>
      <c r="E32" s="956" t="s">
        <v>698</v>
      </c>
      <c r="F32" s="956" t="s">
        <v>2296</v>
      </c>
      <c r="G32" s="1265">
        <v>0</v>
      </c>
      <c r="H32" s="1265">
        <v>0</v>
      </c>
      <c r="I32" s="1265">
        <v>0</v>
      </c>
      <c r="J32" s="1265">
        <v>0</v>
      </c>
      <c r="K32" s="12"/>
      <c r="L32" s="219"/>
    </row>
    <row r="33" spans="2:11" ht="15.75" thickBot="1">
      <c r="B33" s="428"/>
      <c r="C33" s="39"/>
      <c r="D33" s="39" t="s">
        <v>151</v>
      </c>
      <c r="E33" s="39"/>
      <c r="F33" s="40"/>
      <c r="G33" s="1266">
        <f>SUM(G27:G32)</f>
        <v>232775600.99999997</v>
      </c>
      <c r="H33" s="1267">
        <f>SUM(H27:H32)</f>
        <v>830693271.5</v>
      </c>
      <c r="I33" s="1267">
        <f>SUM(I27:I32)</f>
        <v>526205458.5</v>
      </c>
      <c r="J33" s="1267">
        <f>SUM(J27:J32)</f>
        <v>509865315</v>
      </c>
      <c r="K33" s="13"/>
    </row>
    <row r="34" spans="2:11">
      <c r="B34" s="428"/>
      <c r="C34" s="89"/>
      <c r="D34" s="1619" t="s">
        <v>631</v>
      </c>
      <c r="E34" s="1620"/>
      <c r="F34" s="1620"/>
      <c r="G34" s="1620"/>
      <c r="H34" s="1620"/>
      <c r="I34" s="1620"/>
      <c r="J34" s="1620"/>
      <c r="K34" s="1621"/>
    </row>
    <row r="35" spans="2:11" ht="24" customHeight="1" thickBot="1">
      <c r="B35" s="428"/>
      <c r="C35" s="89"/>
      <c r="D35" s="1622" t="s">
        <v>701</v>
      </c>
      <c r="E35" s="1623"/>
      <c r="F35" s="1623"/>
      <c r="G35" s="1623"/>
      <c r="H35" s="1623"/>
      <c r="I35" s="1623"/>
      <c r="J35" s="1623"/>
      <c r="K35" s="1624"/>
    </row>
    <row r="36" spans="2:11" ht="15.75" thickBot="1">
      <c r="B36" s="428"/>
      <c r="C36" s="1722" t="s">
        <v>19</v>
      </c>
      <c r="D36" s="1726" t="s">
        <v>702</v>
      </c>
      <c r="E36" s="1729" t="s">
        <v>703</v>
      </c>
      <c r="F36" s="1730"/>
      <c r="G36" s="68"/>
      <c r="H36" s="6"/>
      <c r="I36" s="6"/>
      <c r="K36" s="21"/>
    </row>
    <row r="37" spans="2:11">
      <c r="B37" s="428"/>
      <c r="C37" s="1610"/>
      <c r="D37" s="1727"/>
      <c r="E37" s="1723" t="s">
        <v>704</v>
      </c>
      <c r="F37" s="1263" t="s">
        <v>705</v>
      </c>
      <c r="G37" s="1723" t="s">
        <v>55</v>
      </c>
      <c r="H37" s="6"/>
      <c r="I37" s="6"/>
      <c r="K37" s="21"/>
    </row>
    <row r="38" spans="2:11" ht="15.75" thickBot="1">
      <c r="B38" s="428"/>
      <c r="C38" s="1613"/>
      <c r="D38" s="1728"/>
      <c r="E38" s="1725"/>
      <c r="F38" s="1264" t="s">
        <v>696</v>
      </c>
      <c r="G38" s="1725"/>
      <c r="H38" s="6"/>
      <c r="I38" s="6"/>
      <c r="K38" s="21"/>
    </row>
    <row r="39" spans="2:11" ht="15.75" thickBot="1">
      <c r="B39" s="428"/>
      <c r="C39" s="470">
        <v>1</v>
      </c>
      <c r="D39" s="161">
        <v>0.2</v>
      </c>
      <c r="E39" s="1261">
        <f>IFERROR(I27/H27,0)</f>
        <v>0.63345337750216746</v>
      </c>
      <c r="F39" s="1262">
        <f>IFERROR(J27/I27,0)</f>
        <v>0.96894721779097603</v>
      </c>
      <c r="G39" s="468"/>
      <c r="H39" s="6"/>
      <c r="I39" s="6"/>
      <c r="K39" s="21"/>
    </row>
    <row r="40" spans="2:11" ht="15.75" thickBot="1">
      <c r="B40" s="428"/>
      <c r="C40" s="470">
        <v>2</v>
      </c>
      <c r="D40" s="161">
        <v>0.2</v>
      </c>
      <c r="E40" s="1261">
        <f>IFERROR(I28/H28,0)</f>
        <v>0.63345337750216746</v>
      </c>
      <c r="F40" s="1262">
        <f t="shared" ref="F40:F45" si="0">IFERROR(J28/I28,0)</f>
        <v>0.96894721779097637</v>
      </c>
      <c r="G40" s="468"/>
      <c r="H40" s="6"/>
      <c r="I40" s="6"/>
      <c r="K40" s="21"/>
    </row>
    <row r="41" spans="2:11" ht="15.75" thickBot="1">
      <c r="B41" s="428"/>
      <c r="C41" s="470">
        <v>3</v>
      </c>
      <c r="D41" s="161">
        <v>0.2</v>
      </c>
      <c r="E41" s="1261">
        <f>IFERROR(I29/H29,0)</f>
        <v>0.63345337750216746</v>
      </c>
      <c r="F41" s="1262">
        <f t="shared" si="0"/>
        <v>0.96894721779097615</v>
      </c>
      <c r="G41" s="468"/>
      <c r="H41" s="6"/>
      <c r="I41" s="6"/>
      <c r="K41" s="21"/>
    </row>
    <row r="42" spans="2:11" ht="15.75" thickBot="1">
      <c r="B42" s="428"/>
      <c r="C42" s="470">
        <v>4</v>
      </c>
      <c r="D42" s="161">
        <v>0.2</v>
      </c>
      <c r="E42" s="1261">
        <f>IFERROR(I30/H30,0)</f>
        <v>0.63345337750216746</v>
      </c>
      <c r="F42" s="1262">
        <f t="shared" si="0"/>
        <v>0.96894721779097637</v>
      </c>
      <c r="G42" s="468"/>
      <c r="H42" s="6"/>
      <c r="I42" s="6"/>
      <c r="K42" s="21"/>
    </row>
    <row r="43" spans="2:11" ht="15.75" thickBot="1">
      <c r="B43" s="428"/>
      <c r="C43" s="470">
        <v>5</v>
      </c>
      <c r="D43" s="161">
        <v>0.2</v>
      </c>
      <c r="E43" s="1261">
        <f>IFERROR(I31/H31,0)</f>
        <v>0.63345337750216757</v>
      </c>
      <c r="F43" s="1262">
        <f t="shared" si="0"/>
        <v>0.96894721779097626</v>
      </c>
      <c r="G43" s="468"/>
      <c r="H43" s="6"/>
      <c r="I43" s="6"/>
      <c r="K43" s="21"/>
    </row>
    <row r="44" spans="2:11" ht="15.75" thickBot="1">
      <c r="B44" s="428"/>
      <c r="C44" s="470">
        <v>6</v>
      </c>
      <c r="D44" s="161"/>
      <c r="E44" s="1261">
        <f>IFERROR(I32/H32,0)</f>
        <v>0</v>
      </c>
      <c r="F44" s="1262">
        <f t="shared" si="0"/>
        <v>0</v>
      </c>
      <c r="G44" s="468"/>
      <c r="H44" s="6"/>
      <c r="I44" s="6"/>
      <c r="K44" s="21"/>
    </row>
    <row r="45" spans="2:11" ht="15.75" thickBot="1">
      <c r="B45" s="429"/>
      <c r="C45" s="67"/>
      <c r="D45" s="515">
        <f>Formulas!$D$22</f>
        <v>1</v>
      </c>
      <c r="E45" s="159">
        <f>+$D39*E39+$D40*E40+$D41*E41+$D42*E42+$D43*E43+$D44*E44</f>
        <v>0.63345337750216757</v>
      </c>
      <c r="F45" s="1262">
        <f t="shared" si="0"/>
        <v>0.96894721779097626</v>
      </c>
      <c r="G45" s="40"/>
      <c r="H45" s="22"/>
      <c r="I45" s="22"/>
      <c r="J45" s="22"/>
      <c r="K45" s="23"/>
    </row>
    <row r="46" spans="2:11" ht="15.75" thickBot="1">
      <c r="B46" s="37"/>
      <c r="C46" s="85"/>
      <c r="D46" s="6"/>
      <c r="E46" s="6"/>
      <c r="F46" s="6"/>
      <c r="G46" s="6"/>
      <c r="H46" s="6"/>
      <c r="I46" s="6"/>
      <c r="J46" s="6"/>
      <c r="K46" s="6"/>
    </row>
    <row r="47" spans="2:11" ht="84.75" thickBot="1">
      <c r="B47" s="51" t="s">
        <v>34</v>
      </c>
      <c r="C47" s="95"/>
      <c r="D47" s="43" t="s">
        <v>706</v>
      </c>
      <c r="E47" s="6"/>
      <c r="F47" s="6"/>
      <c r="G47" s="6"/>
      <c r="H47" s="6"/>
      <c r="I47" s="6"/>
      <c r="J47" s="6"/>
      <c r="K47" s="6"/>
    </row>
    <row r="48" spans="2:11" ht="60.75" thickBot="1">
      <c r="B48" s="46" t="s">
        <v>36</v>
      </c>
      <c r="C48" s="3"/>
      <c r="D48" s="40" t="s">
        <v>346</v>
      </c>
      <c r="E48" s="6"/>
      <c r="F48" s="6"/>
      <c r="G48" s="6"/>
      <c r="H48" s="6"/>
      <c r="I48" s="6"/>
      <c r="J48" s="6"/>
      <c r="K48" s="6"/>
    </row>
    <row r="49" spans="2:11" ht="15.75" thickBot="1">
      <c r="B49" s="2"/>
      <c r="C49" s="73"/>
      <c r="D49" s="6"/>
      <c r="E49" s="6"/>
      <c r="F49" s="6"/>
      <c r="G49" s="6"/>
      <c r="H49" s="6"/>
      <c r="I49" s="6"/>
      <c r="J49" s="6"/>
      <c r="K49" s="6"/>
    </row>
    <row r="50" spans="2:11" ht="24" customHeight="1" thickBot="1">
      <c r="B50" s="1605" t="s">
        <v>38</v>
      </c>
      <c r="C50" s="1606"/>
      <c r="D50" s="1606"/>
      <c r="E50" s="1607"/>
      <c r="F50" s="6"/>
      <c r="G50" s="6"/>
      <c r="H50" s="6"/>
      <c r="I50" s="6"/>
      <c r="J50" s="6"/>
      <c r="K50" s="6"/>
    </row>
    <row r="51" spans="2:11" ht="15.75" thickBot="1">
      <c r="B51" s="1602">
        <v>1</v>
      </c>
      <c r="C51" s="91"/>
      <c r="D51" s="47" t="s">
        <v>39</v>
      </c>
      <c r="E51" s="41"/>
      <c r="F51" s="6"/>
      <c r="G51" s="6"/>
      <c r="H51" s="6"/>
      <c r="I51" s="6"/>
      <c r="J51" s="6"/>
      <c r="K51" s="6"/>
    </row>
    <row r="52" spans="2:11" ht="15.75" thickBot="1">
      <c r="B52" s="1603"/>
      <c r="C52" s="91"/>
      <c r="D52" s="40" t="s">
        <v>40</v>
      </c>
      <c r="E52" s="41"/>
      <c r="F52" s="6"/>
      <c r="G52" s="6"/>
      <c r="H52" s="6"/>
      <c r="I52" s="6"/>
      <c r="J52" s="6"/>
      <c r="K52" s="6"/>
    </row>
    <row r="53" spans="2:11" ht="15.75" thickBot="1">
      <c r="B53" s="1603"/>
      <c r="C53" s="91"/>
      <c r="D53" s="40" t="s">
        <v>41</v>
      </c>
      <c r="E53" s="41"/>
      <c r="F53" s="6"/>
      <c r="G53" s="6"/>
      <c r="H53" s="6"/>
      <c r="I53" s="6"/>
      <c r="J53" s="6"/>
      <c r="K53" s="6"/>
    </row>
    <row r="54" spans="2:11" ht="15.75" thickBot="1">
      <c r="B54" s="1603"/>
      <c r="C54" s="91"/>
      <c r="D54" s="40" t="s">
        <v>42</v>
      </c>
      <c r="E54" s="41"/>
      <c r="F54" s="6"/>
      <c r="G54" s="6"/>
      <c r="H54" s="6"/>
      <c r="I54" s="6"/>
      <c r="J54" s="6"/>
      <c r="K54" s="6"/>
    </row>
    <row r="55" spans="2:11" ht="15.75" thickBot="1">
      <c r="B55" s="1603"/>
      <c r="C55" s="91"/>
      <c r="D55" s="40" t="s">
        <v>43</v>
      </c>
      <c r="E55" s="41"/>
      <c r="F55" s="6"/>
      <c r="G55" s="6"/>
      <c r="H55" s="6"/>
      <c r="I55" s="6"/>
      <c r="J55" s="6"/>
      <c r="K55" s="6"/>
    </row>
    <row r="56" spans="2:11" ht="15.75" thickBot="1">
      <c r="B56" s="1603"/>
      <c r="C56" s="91"/>
      <c r="D56" s="40" t="s">
        <v>44</v>
      </c>
      <c r="E56" s="41"/>
      <c r="F56" s="6"/>
      <c r="G56" s="6"/>
      <c r="H56" s="6"/>
      <c r="I56" s="6"/>
      <c r="J56" s="6"/>
      <c r="K56" s="6"/>
    </row>
    <row r="57" spans="2:11" ht="15.75" thickBot="1">
      <c r="B57" s="1604"/>
      <c r="C57" s="3"/>
      <c r="D57" s="40" t="s">
        <v>45</v>
      </c>
      <c r="E57" s="41"/>
      <c r="F57" s="6"/>
      <c r="G57" s="6"/>
      <c r="H57" s="6"/>
      <c r="I57" s="6"/>
      <c r="J57" s="6"/>
      <c r="K57" s="6"/>
    </row>
    <row r="58" spans="2:11" ht="15.75" thickBot="1">
      <c r="B58" s="2"/>
      <c r="C58" s="73"/>
      <c r="D58" s="6"/>
      <c r="E58" s="6"/>
      <c r="F58" s="6"/>
      <c r="G58" s="6"/>
      <c r="H58" s="6"/>
      <c r="I58" s="6"/>
      <c r="J58" s="6"/>
      <c r="K58" s="6"/>
    </row>
    <row r="59" spans="2:11" ht="15.75" thickBot="1">
      <c r="B59" s="1605" t="s">
        <v>46</v>
      </c>
      <c r="C59" s="1606"/>
      <c r="D59" s="1606"/>
      <c r="E59" s="1607"/>
      <c r="F59" s="6"/>
      <c r="G59" s="6"/>
      <c r="H59" s="6"/>
      <c r="I59" s="6"/>
      <c r="J59" s="6"/>
      <c r="K59" s="6"/>
    </row>
    <row r="60" spans="2:11" ht="15.75" thickBot="1">
      <c r="B60" s="1602">
        <v>1</v>
      </c>
      <c r="C60" s="91"/>
      <c r="D60" s="47" t="s">
        <v>39</v>
      </c>
      <c r="E60" s="129" t="s">
        <v>47</v>
      </c>
      <c r="F60" s="6"/>
      <c r="G60" s="6"/>
      <c r="H60" s="6"/>
      <c r="I60" s="6"/>
      <c r="J60" s="6"/>
      <c r="K60" s="6"/>
    </row>
    <row r="61" spans="2:11" ht="15.75" thickBot="1">
      <c r="B61" s="1603"/>
      <c r="C61" s="91"/>
      <c r="D61" s="40" t="s">
        <v>40</v>
      </c>
      <c r="E61" s="129" t="s">
        <v>48</v>
      </c>
      <c r="F61" s="6"/>
      <c r="G61" s="6"/>
      <c r="H61" s="6"/>
      <c r="I61" s="6"/>
      <c r="J61" s="6"/>
      <c r="K61" s="6"/>
    </row>
    <row r="62" spans="2:11" ht="15.75" thickBot="1">
      <c r="B62" s="1603"/>
      <c r="C62" s="91"/>
      <c r="D62" s="40" t="s">
        <v>41</v>
      </c>
      <c r="E62" s="170"/>
      <c r="F62" s="6"/>
      <c r="G62" s="6"/>
      <c r="H62" s="6"/>
      <c r="I62" s="6"/>
      <c r="J62" s="6"/>
      <c r="K62" s="6"/>
    </row>
    <row r="63" spans="2:11" ht="15.75" thickBot="1">
      <c r="B63" s="1603"/>
      <c r="C63" s="91"/>
      <c r="D63" s="40" t="s">
        <v>42</v>
      </c>
      <c r="E63" s="170"/>
      <c r="F63" s="6"/>
      <c r="G63" s="6"/>
      <c r="H63" s="6"/>
      <c r="I63" s="6"/>
      <c r="J63" s="6"/>
      <c r="K63" s="6"/>
    </row>
    <row r="64" spans="2:11" ht="15.75" thickBot="1">
      <c r="B64" s="1603"/>
      <c r="C64" s="91"/>
      <c r="D64" s="40" t="s">
        <v>43</v>
      </c>
      <c r="E64" s="170"/>
      <c r="F64" s="6"/>
      <c r="G64" s="6"/>
      <c r="H64" s="6"/>
      <c r="I64" s="6"/>
      <c r="J64" s="6"/>
      <c r="K64" s="6"/>
    </row>
    <row r="65" spans="2:11" ht="15.75" thickBot="1">
      <c r="B65" s="1603"/>
      <c r="C65" s="91"/>
      <c r="D65" s="40" t="s">
        <v>44</v>
      </c>
      <c r="E65" s="170"/>
      <c r="F65" s="6"/>
      <c r="G65" s="6"/>
      <c r="H65" s="6"/>
      <c r="I65" s="6"/>
      <c r="J65" s="6"/>
      <c r="K65" s="6"/>
    </row>
    <row r="66" spans="2:11" ht="15.75" thickBot="1">
      <c r="B66" s="1604"/>
      <c r="C66" s="3"/>
      <c r="D66" s="40" t="s">
        <v>45</v>
      </c>
      <c r="E66" s="170"/>
      <c r="F66" s="6"/>
      <c r="G66" s="6"/>
      <c r="H66" s="6"/>
      <c r="I66" s="6"/>
      <c r="J66" s="6"/>
      <c r="K66" s="6"/>
    </row>
    <row r="67" spans="2:11" ht="15.75" thickBot="1">
      <c r="B67" s="2"/>
      <c r="C67" s="73"/>
      <c r="D67" s="6"/>
      <c r="E67" s="6"/>
      <c r="F67" s="6"/>
      <c r="G67" s="6"/>
      <c r="H67" s="6"/>
      <c r="I67" s="6"/>
      <c r="J67" s="6"/>
      <c r="K67" s="6"/>
    </row>
    <row r="68" spans="2:11" ht="15.75" thickBot="1">
      <c r="B68" s="1605" t="s">
        <v>49</v>
      </c>
      <c r="C68" s="1606"/>
      <c r="D68" s="1606"/>
      <c r="E68" s="1606"/>
      <c r="F68" s="1607"/>
      <c r="G68" s="6"/>
      <c r="H68" s="6"/>
      <c r="I68" s="6"/>
      <c r="J68" s="6"/>
      <c r="K68" s="6"/>
    </row>
    <row r="69" spans="2:11" ht="24.75" thickBot="1">
      <c r="B69" s="46" t="s">
        <v>50</v>
      </c>
      <c r="C69" s="40" t="s">
        <v>51</v>
      </c>
      <c r="D69" s="40" t="s">
        <v>52</v>
      </c>
      <c r="E69" s="40" t="s">
        <v>53</v>
      </c>
      <c r="F69" s="6"/>
      <c r="G69" s="6"/>
      <c r="H69" s="6"/>
      <c r="I69" s="6"/>
      <c r="J69" s="6"/>
    </row>
    <row r="70" spans="2:11" ht="84.75" thickBot="1">
      <c r="B70" s="48">
        <v>42401</v>
      </c>
      <c r="C70" s="40">
        <v>0.01</v>
      </c>
      <c r="D70" s="49" t="s">
        <v>707</v>
      </c>
      <c r="E70" s="40"/>
      <c r="F70" s="6"/>
      <c r="G70" s="6"/>
      <c r="H70" s="6"/>
      <c r="I70" s="6"/>
      <c r="J70" s="6"/>
    </row>
    <row r="71" spans="2:11" ht="15.75" thickBot="1">
      <c r="B71" s="4"/>
      <c r="C71" s="92"/>
      <c r="D71" s="6"/>
      <c r="E71" s="6"/>
      <c r="F71" s="6"/>
      <c r="G71" s="6"/>
      <c r="H71" s="6"/>
      <c r="I71" s="6"/>
      <c r="J71" s="6"/>
      <c r="K71" s="6"/>
    </row>
    <row r="72" spans="2:11">
      <c r="B72" s="133" t="s">
        <v>55</v>
      </c>
      <c r="C72" s="93"/>
      <c r="D72" s="6"/>
      <c r="E72" s="6"/>
      <c r="F72" s="6"/>
      <c r="G72" s="6"/>
      <c r="H72" s="6"/>
      <c r="I72" s="6"/>
      <c r="J72" s="6"/>
      <c r="K72" s="6"/>
    </row>
    <row r="73" spans="2:11">
      <c r="B73" s="1709"/>
      <c r="C73" s="1710"/>
      <c r="D73" s="1710"/>
      <c r="E73" s="1710"/>
      <c r="F73" s="1711"/>
      <c r="G73" s="6"/>
      <c r="H73" s="6"/>
      <c r="I73" s="6"/>
      <c r="J73" s="6"/>
      <c r="K73" s="6"/>
    </row>
    <row r="74" spans="2:11">
      <c r="B74" s="1712"/>
      <c r="C74" s="1713"/>
      <c r="D74" s="1713"/>
      <c r="E74" s="1713"/>
      <c r="F74" s="1714"/>
      <c r="G74" s="6"/>
      <c r="H74" s="6"/>
      <c r="I74" s="6"/>
      <c r="J74" s="6"/>
      <c r="K74" s="6"/>
    </row>
    <row r="75" spans="2:11">
      <c r="B75" s="2"/>
      <c r="C75" s="73"/>
      <c r="D75" s="6"/>
      <c r="E75" s="6"/>
      <c r="F75" s="6"/>
      <c r="G75" s="6"/>
      <c r="H75" s="6"/>
      <c r="I75" s="6"/>
      <c r="J75" s="6"/>
      <c r="K75" s="6"/>
    </row>
    <row r="76" spans="2:11" ht="15.75" thickBot="1">
      <c r="B76" s="6"/>
      <c r="D76" s="6"/>
      <c r="E76" s="6"/>
      <c r="F76" s="6"/>
      <c r="G76" s="6"/>
      <c r="H76" s="6"/>
      <c r="I76" s="6"/>
      <c r="J76" s="6"/>
      <c r="K76" s="6"/>
    </row>
    <row r="77" spans="2:11" ht="24.75" thickBot="1">
      <c r="B77" s="50" t="s">
        <v>56</v>
      </c>
      <c r="C77" s="94"/>
      <c r="D77" s="6"/>
      <c r="E77" s="6"/>
      <c r="F77" s="6"/>
      <c r="G77" s="6"/>
      <c r="H77" s="6"/>
      <c r="I77" s="6"/>
      <c r="J77" s="6"/>
      <c r="K77" s="6"/>
    </row>
    <row r="78" spans="2:11" ht="15.75" thickBot="1">
      <c r="B78" s="37"/>
      <c r="C78" s="85"/>
      <c r="D78" s="6"/>
      <c r="E78" s="6"/>
      <c r="F78" s="6"/>
      <c r="G78" s="6"/>
      <c r="H78" s="6"/>
      <c r="I78" s="6"/>
      <c r="J78" s="6"/>
      <c r="K78" s="6"/>
    </row>
    <row r="79" spans="2:11" ht="84.75" thickBot="1">
      <c r="B79" s="51" t="s">
        <v>57</v>
      </c>
      <c r="C79" s="95"/>
      <c r="D79" s="43" t="s">
        <v>657</v>
      </c>
      <c r="E79" s="6"/>
      <c r="F79" s="6"/>
      <c r="G79" s="6"/>
      <c r="H79" s="6"/>
      <c r="I79" s="6"/>
      <c r="J79" s="6"/>
      <c r="K79" s="6"/>
    </row>
    <row r="80" spans="2:11">
      <c r="B80" s="1602" t="s">
        <v>59</v>
      </c>
      <c r="C80" s="91"/>
      <c r="D80" s="52" t="s">
        <v>60</v>
      </c>
      <c r="E80" s="6"/>
      <c r="F80" s="6"/>
      <c r="G80" s="6"/>
      <c r="H80" s="6"/>
      <c r="I80" s="6"/>
      <c r="J80" s="6"/>
      <c r="K80" s="6"/>
    </row>
    <row r="81" spans="2:11" ht="120">
      <c r="B81" s="1603"/>
      <c r="C81" s="91"/>
      <c r="D81" s="45" t="s">
        <v>658</v>
      </c>
      <c r="E81" s="6"/>
      <c r="F81" s="6"/>
      <c r="G81" s="6"/>
      <c r="H81" s="6"/>
      <c r="I81" s="6"/>
      <c r="J81" s="6"/>
      <c r="K81" s="6"/>
    </row>
    <row r="82" spans="2:11">
      <c r="B82" s="1603"/>
      <c r="C82" s="91"/>
      <c r="D82" s="52" t="s">
        <v>63</v>
      </c>
      <c r="E82" s="6"/>
      <c r="F82" s="6"/>
      <c r="G82" s="6"/>
      <c r="H82" s="6"/>
      <c r="I82" s="6"/>
      <c r="J82" s="6"/>
      <c r="K82" s="6"/>
    </row>
    <row r="83" spans="2:11">
      <c r="B83" s="1603"/>
      <c r="C83" s="91"/>
      <c r="D83" s="45" t="s">
        <v>659</v>
      </c>
      <c r="E83" s="6"/>
      <c r="F83" s="6"/>
      <c r="G83" s="6"/>
      <c r="H83" s="6"/>
      <c r="I83" s="6"/>
      <c r="J83" s="6"/>
      <c r="K83" s="6"/>
    </row>
    <row r="84" spans="2:11" ht="24">
      <c r="B84" s="1603"/>
      <c r="C84" s="91"/>
      <c r="D84" s="45" t="s">
        <v>660</v>
      </c>
      <c r="E84" s="6"/>
      <c r="F84" s="6"/>
      <c r="G84" s="6"/>
      <c r="H84" s="6"/>
      <c r="I84" s="6"/>
      <c r="J84" s="6"/>
      <c r="K84" s="6"/>
    </row>
    <row r="85" spans="2:11">
      <c r="B85" s="1603"/>
      <c r="C85" s="91"/>
      <c r="D85" s="52" t="s">
        <v>288</v>
      </c>
      <c r="E85" s="6"/>
      <c r="F85" s="6"/>
      <c r="G85" s="6"/>
      <c r="H85" s="6"/>
      <c r="I85" s="6"/>
      <c r="J85" s="6"/>
      <c r="K85" s="6"/>
    </row>
    <row r="86" spans="2:11" ht="24">
      <c r="B86" s="1603"/>
      <c r="C86" s="91"/>
      <c r="D86" s="45" t="s">
        <v>661</v>
      </c>
      <c r="E86" s="6"/>
      <c r="F86" s="6"/>
      <c r="G86" s="6"/>
      <c r="H86" s="6"/>
      <c r="I86" s="6"/>
      <c r="J86" s="6"/>
      <c r="K86" s="6"/>
    </row>
    <row r="87" spans="2:11" ht="24.75" thickBot="1">
      <c r="B87" s="1604"/>
      <c r="C87" s="3"/>
      <c r="D87" s="40" t="s">
        <v>662</v>
      </c>
      <c r="E87" s="6"/>
      <c r="F87" s="6"/>
      <c r="G87" s="6"/>
      <c r="H87" s="6"/>
      <c r="I87" s="6"/>
      <c r="J87" s="6"/>
      <c r="K87" s="6"/>
    </row>
    <row r="88" spans="2:11" ht="24.75" thickBot="1">
      <c r="B88" s="46" t="s">
        <v>72</v>
      </c>
      <c r="C88" s="3"/>
      <c r="D88" s="40"/>
      <c r="E88" s="6"/>
      <c r="F88" s="6"/>
      <c r="G88" s="6"/>
      <c r="H88" s="6"/>
      <c r="I88" s="6"/>
      <c r="J88" s="6"/>
      <c r="K88" s="6"/>
    </row>
    <row r="89" spans="2:11" ht="108">
      <c r="B89" s="1602" t="s">
        <v>73</v>
      </c>
      <c r="C89" s="91"/>
      <c r="D89" s="45" t="s">
        <v>663</v>
      </c>
      <c r="E89" s="6"/>
      <c r="F89" s="6"/>
      <c r="G89" s="6"/>
      <c r="H89" s="6"/>
      <c r="I89" s="6"/>
      <c r="J89" s="6"/>
      <c r="K89" s="6"/>
    </row>
    <row r="90" spans="2:11">
      <c r="B90" s="1603"/>
      <c r="C90" s="91"/>
      <c r="D90" s="45" t="s">
        <v>664</v>
      </c>
      <c r="E90" s="6"/>
      <c r="F90" s="6"/>
      <c r="G90" s="6"/>
      <c r="H90" s="6"/>
      <c r="I90" s="6"/>
      <c r="J90" s="6"/>
      <c r="K90" s="6"/>
    </row>
    <row r="91" spans="2:11" ht="108">
      <c r="B91" s="1603"/>
      <c r="C91" s="91"/>
      <c r="D91" s="45" t="s">
        <v>665</v>
      </c>
      <c r="E91" s="6"/>
      <c r="F91" s="6"/>
      <c r="G91" s="6"/>
      <c r="H91" s="6"/>
      <c r="I91" s="6"/>
      <c r="J91" s="6"/>
      <c r="K91" s="6"/>
    </row>
    <row r="92" spans="2:11" ht="108">
      <c r="B92" s="1603"/>
      <c r="C92" s="91"/>
      <c r="D92" s="45" t="s">
        <v>666</v>
      </c>
      <c r="E92" s="6"/>
      <c r="F92" s="6"/>
      <c r="G92" s="6"/>
      <c r="H92" s="6"/>
      <c r="I92" s="6"/>
      <c r="J92" s="6"/>
      <c r="K92" s="6"/>
    </row>
    <row r="93" spans="2:11" ht="108">
      <c r="B93" s="1603"/>
      <c r="C93" s="91"/>
      <c r="D93" s="45" t="s">
        <v>667</v>
      </c>
      <c r="E93" s="6"/>
      <c r="F93" s="6"/>
      <c r="G93" s="6"/>
      <c r="H93" s="6"/>
      <c r="I93" s="6"/>
      <c r="J93" s="6"/>
      <c r="K93" s="6"/>
    </row>
    <row r="94" spans="2:11" ht="84">
      <c r="B94" s="1603"/>
      <c r="C94" s="91"/>
      <c r="D94" s="45" t="s">
        <v>668</v>
      </c>
      <c r="E94" s="6"/>
      <c r="F94" s="6"/>
      <c r="G94" s="6"/>
      <c r="H94" s="6"/>
      <c r="I94" s="6"/>
      <c r="J94" s="6"/>
      <c r="K94" s="6"/>
    </row>
    <row r="95" spans="2:11" ht="84">
      <c r="B95" s="1603"/>
      <c r="C95" s="91"/>
      <c r="D95" s="45" t="s">
        <v>669</v>
      </c>
      <c r="E95" s="6"/>
      <c r="F95" s="6"/>
      <c r="G95" s="6"/>
      <c r="H95" s="6"/>
      <c r="I95" s="6"/>
      <c r="J95" s="6"/>
      <c r="K95" s="6"/>
    </row>
    <row r="96" spans="2:11" ht="216">
      <c r="B96" s="1603"/>
      <c r="C96" s="91"/>
      <c r="D96" s="45" t="s">
        <v>670</v>
      </c>
      <c r="E96" s="6"/>
      <c r="F96" s="6"/>
      <c r="G96" s="6"/>
      <c r="H96" s="6"/>
      <c r="I96" s="6"/>
      <c r="J96" s="6"/>
      <c r="K96" s="6"/>
    </row>
    <row r="97" spans="2:11" ht="168">
      <c r="B97" s="1603"/>
      <c r="C97" s="91"/>
      <c r="D97" s="45" t="s">
        <v>671</v>
      </c>
      <c r="E97" s="6"/>
      <c r="F97" s="6"/>
      <c r="G97" s="6"/>
      <c r="H97" s="6"/>
      <c r="I97" s="6"/>
      <c r="J97" s="6"/>
      <c r="K97" s="6"/>
    </row>
    <row r="98" spans="2:11" ht="24">
      <c r="B98" s="1603"/>
      <c r="C98" s="91"/>
      <c r="D98" s="45" t="s">
        <v>672</v>
      </c>
      <c r="E98" s="6"/>
      <c r="F98" s="6"/>
      <c r="G98" s="6"/>
      <c r="H98" s="6"/>
      <c r="I98" s="6"/>
      <c r="J98" s="6"/>
      <c r="K98" s="6"/>
    </row>
    <row r="99" spans="2:11" ht="24">
      <c r="B99" s="1603"/>
      <c r="C99" s="91"/>
      <c r="D99" s="25" t="s">
        <v>673</v>
      </c>
      <c r="E99" s="6"/>
      <c r="F99" s="6"/>
      <c r="G99" s="6"/>
      <c r="H99" s="6"/>
      <c r="I99" s="6"/>
      <c r="J99" s="6"/>
      <c r="K99" s="6"/>
    </row>
    <row r="100" spans="2:11" ht="36">
      <c r="B100" s="1603"/>
      <c r="C100" s="91"/>
      <c r="D100" s="25" t="s">
        <v>674</v>
      </c>
      <c r="E100" s="6"/>
      <c r="F100" s="6"/>
      <c r="G100" s="6"/>
      <c r="H100" s="6"/>
      <c r="I100" s="6"/>
      <c r="J100" s="6"/>
      <c r="K100" s="6"/>
    </row>
    <row r="101" spans="2:11" ht="48">
      <c r="B101" s="1603"/>
      <c r="C101" s="91"/>
      <c r="D101" s="25" t="s">
        <v>675</v>
      </c>
      <c r="E101" s="6"/>
      <c r="F101" s="6"/>
      <c r="G101" s="6"/>
      <c r="H101" s="6"/>
      <c r="I101" s="6"/>
      <c r="J101" s="6"/>
      <c r="K101" s="6"/>
    </row>
    <row r="102" spans="2:11" ht="144">
      <c r="B102" s="1603"/>
      <c r="C102" s="91"/>
      <c r="D102" s="45" t="s">
        <v>676</v>
      </c>
      <c r="E102" s="6"/>
      <c r="F102" s="6"/>
      <c r="G102" s="6"/>
      <c r="H102" s="6"/>
      <c r="I102" s="6"/>
      <c r="J102" s="6"/>
      <c r="K102" s="6"/>
    </row>
    <row r="103" spans="2:11" ht="60">
      <c r="B103" s="1603"/>
      <c r="C103" s="91"/>
      <c r="D103" s="45" t="s">
        <v>677</v>
      </c>
      <c r="E103" s="6"/>
      <c r="F103" s="6"/>
      <c r="G103" s="6"/>
      <c r="H103" s="6"/>
      <c r="I103" s="6"/>
      <c r="J103" s="6"/>
      <c r="K103" s="6"/>
    </row>
    <row r="104" spans="2:11" ht="36">
      <c r="B104" s="1603"/>
      <c r="C104" s="91"/>
      <c r="D104" s="45" t="s">
        <v>678</v>
      </c>
      <c r="E104" s="6"/>
      <c r="F104" s="6"/>
      <c r="G104" s="6"/>
      <c r="H104" s="6"/>
      <c r="I104" s="6"/>
      <c r="J104" s="6"/>
      <c r="K104" s="6"/>
    </row>
    <row r="105" spans="2:11" ht="60">
      <c r="B105" s="1603"/>
      <c r="C105" s="91"/>
      <c r="D105" s="60" t="s">
        <v>679</v>
      </c>
      <c r="E105" s="6"/>
      <c r="F105" s="6"/>
      <c r="G105" s="6"/>
      <c r="H105" s="6"/>
      <c r="I105" s="6"/>
      <c r="J105" s="6"/>
      <c r="K105" s="6"/>
    </row>
    <row r="106" spans="2:11" ht="24">
      <c r="B106" s="1603"/>
      <c r="C106" s="91"/>
      <c r="D106" s="60" t="s">
        <v>680</v>
      </c>
      <c r="E106" s="6"/>
      <c r="F106" s="6"/>
      <c r="G106" s="6"/>
      <c r="H106" s="6"/>
      <c r="I106" s="6"/>
      <c r="J106" s="6"/>
      <c r="K106" s="6"/>
    </row>
    <row r="107" spans="2:11" ht="24">
      <c r="B107" s="1603"/>
      <c r="C107" s="91"/>
      <c r="D107" s="60" t="s">
        <v>681</v>
      </c>
      <c r="E107" s="6"/>
      <c r="F107" s="6"/>
      <c r="G107" s="6"/>
      <c r="H107" s="6"/>
      <c r="I107" s="6"/>
      <c r="J107" s="6"/>
      <c r="K107" s="6"/>
    </row>
    <row r="108" spans="2:11" ht="36.75" thickBot="1">
      <c r="B108" s="1604"/>
      <c r="C108" s="3"/>
      <c r="D108" s="61" t="s">
        <v>682</v>
      </c>
      <c r="E108" s="6"/>
      <c r="F108" s="6"/>
      <c r="G108" s="6"/>
      <c r="H108" s="6"/>
      <c r="I108" s="6"/>
      <c r="J108" s="6"/>
      <c r="K108" s="6"/>
    </row>
    <row r="109" spans="2:11" ht="36">
      <c r="B109" s="1602" t="s">
        <v>90</v>
      </c>
      <c r="C109" s="91"/>
      <c r="D109" s="52" t="s">
        <v>683</v>
      </c>
      <c r="E109" s="6"/>
      <c r="F109" s="6"/>
      <c r="G109" s="6"/>
      <c r="H109" s="6"/>
      <c r="I109" s="6"/>
      <c r="J109" s="6"/>
      <c r="K109" s="6"/>
    </row>
    <row r="110" spans="2:11">
      <c r="B110" s="1603"/>
      <c r="C110" s="91"/>
      <c r="D110" s="16"/>
      <c r="E110" s="6"/>
      <c r="F110" s="6"/>
      <c r="G110" s="6"/>
      <c r="H110" s="6"/>
      <c r="I110" s="6"/>
      <c r="J110" s="6"/>
      <c r="K110" s="6"/>
    </row>
    <row r="111" spans="2:11">
      <c r="B111" s="1603"/>
      <c r="C111" s="91"/>
      <c r="D111" s="45" t="s">
        <v>91</v>
      </c>
      <c r="E111" s="6"/>
      <c r="F111" s="6"/>
      <c r="G111" s="6"/>
      <c r="H111" s="6"/>
      <c r="I111" s="6"/>
      <c r="J111" s="6"/>
      <c r="K111" s="6"/>
    </row>
    <row r="112" spans="2:11" ht="49.5">
      <c r="B112" s="1603"/>
      <c r="C112" s="91"/>
      <c r="D112" s="45" t="s">
        <v>684</v>
      </c>
      <c r="E112" s="6"/>
      <c r="F112" s="6"/>
      <c r="G112" s="6"/>
      <c r="H112" s="6"/>
      <c r="I112" s="6"/>
      <c r="J112" s="6"/>
      <c r="K112" s="6"/>
    </row>
    <row r="113" spans="2:11" ht="37.5">
      <c r="B113" s="1603"/>
      <c r="C113" s="91"/>
      <c r="D113" s="45" t="s">
        <v>685</v>
      </c>
      <c r="E113" s="6"/>
      <c r="F113" s="6"/>
      <c r="G113" s="6"/>
      <c r="H113" s="6"/>
      <c r="I113" s="6"/>
      <c r="J113" s="6"/>
      <c r="K113" s="6"/>
    </row>
    <row r="114" spans="2:11" ht="49.5">
      <c r="B114" s="1603"/>
      <c r="C114" s="91"/>
      <c r="D114" s="45" t="s">
        <v>686</v>
      </c>
      <c r="E114" s="6"/>
      <c r="F114" s="6"/>
      <c r="G114" s="6"/>
      <c r="H114" s="6"/>
      <c r="I114" s="6"/>
      <c r="J114" s="6"/>
      <c r="K114" s="6"/>
    </row>
    <row r="115" spans="2:11">
      <c r="B115" s="1603"/>
      <c r="C115" s="91"/>
      <c r="D115" s="52" t="s">
        <v>246</v>
      </c>
      <c r="E115" s="6"/>
      <c r="F115" s="6"/>
      <c r="G115" s="6"/>
      <c r="H115" s="6"/>
      <c r="I115" s="6"/>
      <c r="J115" s="6"/>
      <c r="K115" s="6"/>
    </row>
    <row r="116" spans="2:11" ht="48">
      <c r="B116" s="1603"/>
      <c r="C116" s="91"/>
      <c r="D116" s="52" t="s">
        <v>687</v>
      </c>
      <c r="E116" s="6"/>
      <c r="F116" s="6"/>
      <c r="G116" s="6"/>
      <c r="H116" s="6"/>
      <c r="I116" s="6"/>
      <c r="J116" s="6"/>
      <c r="K116" s="6"/>
    </row>
    <row r="117" spans="2:11">
      <c r="B117" s="1603"/>
      <c r="C117" s="91"/>
      <c r="D117" s="16"/>
      <c r="E117" s="6"/>
      <c r="F117" s="6"/>
      <c r="G117" s="6"/>
      <c r="H117" s="6"/>
      <c r="I117" s="6"/>
      <c r="J117" s="6"/>
      <c r="K117" s="6"/>
    </row>
    <row r="118" spans="2:11">
      <c r="B118" s="1603"/>
      <c r="C118" s="91"/>
      <c r="D118" s="45" t="s">
        <v>91</v>
      </c>
      <c r="E118" s="6"/>
      <c r="F118" s="6"/>
      <c r="G118" s="6"/>
      <c r="H118" s="6"/>
      <c r="I118" s="6"/>
      <c r="J118" s="6"/>
      <c r="K118" s="6"/>
    </row>
    <row r="119" spans="2:11" ht="61.5">
      <c r="B119" s="1603"/>
      <c r="C119" s="91"/>
      <c r="D119" s="45" t="s">
        <v>688</v>
      </c>
      <c r="E119" s="6"/>
      <c r="F119" s="6"/>
      <c r="G119" s="6"/>
      <c r="H119" s="6"/>
      <c r="I119" s="6"/>
      <c r="J119" s="6"/>
      <c r="K119" s="6"/>
    </row>
    <row r="120" spans="2:11" ht="61.5">
      <c r="B120" s="1603"/>
      <c r="C120" s="91"/>
      <c r="D120" s="45" t="s">
        <v>689</v>
      </c>
      <c r="E120" s="6"/>
      <c r="F120" s="6"/>
      <c r="G120" s="6"/>
      <c r="H120" s="6"/>
      <c r="I120" s="6"/>
      <c r="J120" s="6"/>
      <c r="K120" s="6"/>
    </row>
    <row r="121" spans="2:11" ht="62.25" thickBot="1">
      <c r="B121" s="1604"/>
      <c r="C121" s="3"/>
      <c r="D121" s="40" t="s">
        <v>690</v>
      </c>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row r="180" spans="2:11">
      <c r="B180" s="6"/>
      <c r="D180" s="6"/>
      <c r="E180" s="6"/>
      <c r="F180" s="6"/>
      <c r="G180" s="6"/>
      <c r="H180" s="6"/>
      <c r="I180" s="6"/>
      <c r="J180" s="6"/>
      <c r="K180" s="6"/>
    </row>
  </sheetData>
  <sheetProtection insertRows="0"/>
  <mergeCells count="40">
    <mergeCell ref="B10:D10"/>
    <mergeCell ref="F10:S10"/>
    <mergeCell ref="F11:S11"/>
    <mergeCell ref="E12:R12"/>
    <mergeCell ref="E13:R13"/>
    <mergeCell ref="D16:K16"/>
    <mergeCell ref="D21:K21"/>
    <mergeCell ref="D36:D38"/>
    <mergeCell ref="E36:F36"/>
    <mergeCell ref="E37:E38"/>
    <mergeCell ref="G37:G38"/>
    <mergeCell ref="B89:B108"/>
    <mergeCell ref="B109:B121"/>
    <mergeCell ref="C24:C26"/>
    <mergeCell ref="D24:D26"/>
    <mergeCell ref="E24:E26"/>
    <mergeCell ref="B80:B87"/>
    <mergeCell ref="B59:E59"/>
    <mergeCell ref="B60:B66"/>
    <mergeCell ref="B15:B20"/>
    <mergeCell ref="B73:F74"/>
    <mergeCell ref="B68:F68"/>
    <mergeCell ref="D22:K22"/>
    <mergeCell ref="D23:K23"/>
    <mergeCell ref="D34:K34"/>
    <mergeCell ref="D35:K35"/>
    <mergeCell ref="B50:E50"/>
    <mergeCell ref="B51:B57"/>
    <mergeCell ref="F24:F26"/>
    <mergeCell ref="G24:J24"/>
    <mergeCell ref="H25:H26"/>
    <mergeCell ref="I25:I26"/>
    <mergeCell ref="J25:J26"/>
    <mergeCell ref="C36:C38"/>
    <mergeCell ref="D15:K15"/>
    <mergeCell ref="A1:P1"/>
    <mergeCell ref="A2:P2"/>
    <mergeCell ref="A3:P3"/>
    <mergeCell ref="A4:D4"/>
    <mergeCell ref="A5:P5"/>
  </mergeCells>
  <conditionalFormatting sqref="D45">
    <cfRule type="containsText" dxfId="59" priority="5" operator="containsText" text="ERROR">
      <formula>NOT(ISERROR(SEARCH("ERROR",D45)))</formula>
    </cfRule>
  </conditionalFormatting>
  <conditionalFormatting sqref="F10">
    <cfRule type="notContainsBlanks" dxfId="58" priority="4">
      <formula>LEN(TRIM(F10))&gt;0</formula>
    </cfRule>
  </conditionalFormatting>
  <conditionalFormatting sqref="F11:S11">
    <cfRule type="expression" dxfId="57" priority="2">
      <formula>E11="NO SE REPORTA"</formula>
    </cfRule>
    <cfRule type="expression" dxfId="56" priority="3">
      <formula>E10="NO APLICA"</formula>
    </cfRule>
  </conditionalFormatting>
  <conditionalFormatting sqref="E12:R12">
    <cfRule type="expression" dxfId="55"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9">
      <formula1>0</formula1>
    </dataValidation>
    <dataValidation type="whole" operator="greaterThanOrEqual" allowBlank="1" showInputMessage="1" showErrorMessage="1" errorTitle="ERROR" error="Valor en PESOS (sin centavos)" sqref="G27:J32">
      <formula1>0</formula1>
    </dataValidation>
    <dataValidation type="decimal" allowBlank="1" showInputMessage="1" showErrorMessage="1" errorTitle="ERROR" error="Escriba un valor entre 0% y 100%" sqref="D39:D44">
      <formula1>0</formula1>
      <formula2>1</formula2>
    </dataValidation>
    <dataValidation allowBlank="1" showInputMessage="1" showErrorMessage="1" sqref="D45 I18:I19 G33:J33 E39:F45"/>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7"/>
  <sheetViews>
    <sheetView showGridLines="0" topLeftCell="A16" zoomScale="98" zoomScaleNormal="98" workbookViewId="0">
      <selection activeCell="E27" sqref="E27"/>
    </sheetView>
  </sheetViews>
  <sheetFormatPr baseColWidth="10" defaultRowHeight="15"/>
  <cols>
    <col min="1" max="1" width="1.85546875" customWidth="1"/>
    <col min="2" max="2" width="12.85546875" customWidth="1"/>
    <col min="3" max="3" width="5" style="84" bestFit="1" customWidth="1"/>
    <col min="4" max="4" width="34.85546875" customWidth="1"/>
    <col min="5" max="5" width="24.85546875" customWidth="1"/>
    <col min="6" max="6" width="13.28515625" customWidth="1"/>
    <col min="7" max="7" width="13.28515625" bestFit="1" customWidth="1"/>
    <col min="8" max="8" width="13.140625" bestFit="1" customWidth="1"/>
    <col min="9" max="9" width="12.28515625" bestFit="1" customWidth="1"/>
    <col min="10" max="10" width="12.8554687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708</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4" t="s">
        <v>1201</v>
      </c>
      <c r="C8" s="216">
        <v>2020</v>
      </c>
      <c r="D8" s="220">
        <f>IF(E10="NO APLICA","NO APLICA",IF(E11="NO SE REPORTA","SIN INFORMACION",+I40))</f>
        <v>0.26650000000000001</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ht="15" customHeight="1" thickTop="1">
      <c r="B15" s="1617" t="s">
        <v>2</v>
      </c>
      <c r="C15" s="86"/>
      <c r="D15" s="1619" t="s">
        <v>336</v>
      </c>
      <c r="E15" s="1620"/>
      <c r="F15" s="1620"/>
      <c r="G15" s="1620"/>
      <c r="H15" s="1620"/>
      <c r="I15" s="1620"/>
      <c r="J15" s="1620"/>
      <c r="K15" s="1620"/>
      <c r="L15" s="1670"/>
    </row>
    <row r="16" spans="1:21" ht="15.75" thickBot="1">
      <c r="B16" s="1618"/>
      <c r="C16" s="89"/>
      <c r="D16" s="1706" t="s">
        <v>757</v>
      </c>
      <c r="E16" s="1707"/>
      <c r="F16" s="1707"/>
      <c r="G16" s="1707"/>
      <c r="H16" s="1707"/>
      <c r="I16" s="1707"/>
      <c r="J16" s="1707"/>
      <c r="K16" s="1707"/>
      <c r="L16" s="1731"/>
    </row>
    <row r="17" spans="2:12" ht="15.75" thickBot="1">
      <c r="B17" s="1618"/>
      <c r="C17" s="87" t="s">
        <v>19</v>
      </c>
      <c r="D17" s="38" t="s">
        <v>253</v>
      </c>
      <c r="E17" s="1225" t="s">
        <v>20</v>
      </c>
      <c r="F17" s="1225" t="s">
        <v>21</v>
      </c>
      <c r="G17" s="1225" t="s">
        <v>22</v>
      </c>
      <c r="H17" s="1225" t="s">
        <v>23</v>
      </c>
      <c r="I17" s="38" t="s">
        <v>254</v>
      </c>
      <c r="J17" s="6"/>
      <c r="L17" s="21"/>
    </row>
    <row r="18" spans="2:12" ht="24.75" thickBot="1">
      <c r="B18" s="1618"/>
      <c r="C18" s="88" t="s">
        <v>152</v>
      </c>
      <c r="D18" s="40" t="s">
        <v>770</v>
      </c>
      <c r="E18" s="7">
        <v>10</v>
      </c>
      <c r="F18" s="7"/>
      <c r="G18" s="7"/>
      <c r="H18" s="7"/>
      <c r="I18" s="148">
        <f>SUM(E18:H18)</f>
        <v>10</v>
      </c>
      <c r="J18" s="6"/>
      <c r="L18" s="21"/>
    </row>
    <row r="19" spans="2:12">
      <c r="B19" s="1618"/>
      <c r="C19" s="89"/>
      <c r="D19" s="1622"/>
      <c r="E19" s="1623"/>
      <c r="F19" s="1623"/>
      <c r="G19" s="1623"/>
      <c r="H19" s="1623"/>
      <c r="I19" s="1623"/>
      <c r="J19" s="1623"/>
      <c r="K19" s="1623"/>
      <c r="L19" s="1655"/>
    </row>
    <row r="20" spans="2:12" ht="15.75" thickBot="1">
      <c r="B20" s="428"/>
      <c r="C20" s="89"/>
      <c r="D20" s="1622" t="s">
        <v>771</v>
      </c>
      <c r="E20" s="1623"/>
      <c r="F20" s="1623"/>
      <c r="G20" s="1623"/>
      <c r="H20" s="1623"/>
      <c r="I20" s="1623"/>
      <c r="J20" s="1623"/>
      <c r="K20" s="1623"/>
      <c r="L20" s="1655"/>
    </row>
    <row r="21" spans="2:12" ht="15.75" thickBot="1">
      <c r="B21" s="428"/>
      <c r="C21" s="1680" t="s">
        <v>19</v>
      </c>
      <c r="D21" s="1658" t="s">
        <v>270</v>
      </c>
      <c r="E21" s="1658" t="s">
        <v>620</v>
      </c>
      <c r="F21" s="1733" t="s">
        <v>621</v>
      </c>
      <c r="G21" s="1734"/>
      <c r="H21" s="1734"/>
      <c r="I21" s="1734"/>
      <c r="J21" s="1735"/>
      <c r="L21" s="21"/>
    </row>
    <row r="22" spans="2:12" ht="36.75" thickBot="1">
      <c r="B22" s="428"/>
      <c r="C22" s="1681"/>
      <c r="D22" s="1659"/>
      <c r="E22" s="1659"/>
      <c r="F22" s="207" t="s">
        <v>622</v>
      </c>
      <c r="G22" s="207" t="s">
        <v>623</v>
      </c>
      <c r="H22" s="207" t="s">
        <v>624</v>
      </c>
      <c r="I22" s="207" t="s">
        <v>625</v>
      </c>
      <c r="J22" s="207" t="s">
        <v>55</v>
      </c>
      <c r="L22" s="21"/>
    </row>
    <row r="23" spans="2:12" ht="45.75" thickBot="1">
      <c r="B23" s="428"/>
      <c r="C23" s="1243">
        <v>1</v>
      </c>
      <c r="D23" s="1248" t="s">
        <v>2156</v>
      </c>
      <c r="E23" s="1240" t="s">
        <v>772</v>
      </c>
      <c r="F23" s="1244">
        <v>1</v>
      </c>
      <c r="G23" s="1244">
        <v>1</v>
      </c>
      <c r="H23" s="1244">
        <v>0.1</v>
      </c>
      <c r="I23" s="1222">
        <f>+G23*H23</f>
        <v>0.1</v>
      </c>
      <c r="J23" s="30"/>
      <c r="L23" s="21"/>
    </row>
    <row r="24" spans="2:12" s="406" customFormat="1" ht="45.75" thickBot="1">
      <c r="B24" s="1215"/>
      <c r="C24" s="1243">
        <v>2</v>
      </c>
      <c r="D24" s="1248" t="s">
        <v>2143</v>
      </c>
      <c r="E24" s="1240" t="s">
        <v>776</v>
      </c>
      <c r="F24" s="1244">
        <v>1</v>
      </c>
      <c r="G24" s="1244">
        <v>0.33</v>
      </c>
      <c r="H24" s="1244">
        <v>0.05</v>
      </c>
      <c r="I24" s="1222">
        <f t="shared" ref="I24:I39" si="0">+G24*H24</f>
        <v>1.6500000000000001E-2</v>
      </c>
      <c r="J24" s="30"/>
      <c r="L24" s="21"/>
    </row>
    <row r="25" spans="2:12" s="406" customFormat="1" ht="34.5" thickBot="1">
      <c r="B25" s="1215"/>
      <c r="C25" s="1243">
        <v>3</v>
      </c>
      <c r="D25" s="1248" t="s">
        <v>2144</v>
      </c>
      <c r="E25" s="1240" t="s">
        <v>2285</v>
      </c>
      <c r="F25" s="1244">
        <v>1</v>
      </c>
      <c r="G25" s="1244">
        <v>0</v>
      </c>
      <c r="H25" s="1244">
        <v>0.1</v>
      </c>
      <c r="I25" s="1222">
        <f t="shared" si="0"/>
        <v>0</v>
      </c>
      <c r="J25" s="30"/>
      <c r="L25" s="21"/>
    </row>
    <row r="26" spans="2:12" s="406" customFormat="1" ht="57" thickBot="1">
      <c r="B26" s="1215"/>
      <c r="C26" s="1243">
        <v>4</v>
      </c>
      <c r="D26" s="1248" t="s">
        <v>2145</v>
      </c>
      <c r="E26" s="1240" t="s">
        <v>775</v>
      </c>
      <c r="F26" s="1244">
        <v>1</v>
      </c>
      <c r="G26" s="1244">
        <v>1</v>
      </c>
      <c r="H26" s="1244">
        <v>0.05</v>
      </c>
      <c r="I26" s="1222">
        <f t="shared" si="0"/>
        <v>0.05</v>
      </c>
      <c r="J26" s="30"/>
      <c r="L26" s="21"/>
    </row>
    <row r="27" spans="2:12" s="406" customFormat="1" ht="24.75" thickBot="1">
      <c r="B27" s="1215"/>
      <c r="C27" s="1243">
        <v>5</v>
      </c>
      <c r="D27" s="1248" t="s">
        <v>2151</v>
      </c>
      <c r="E27" s="1240" t="s">
        <v>774</v>
      </c>
      <c r="F27" s="1244">
        <v>1</v>
      </c>
      <c r="G27" s="1244">
        <v>1</v>
      </c>
      <c r="H27" s="1244">
        <v>0.1</v>
      </c>
      <c r="I27" s="1222">
        <f t="shared" si="0"/>
        <v>0.1</v>
      </c>
      <c r="J27" s="30"/>
      <c r="L27" s="21"/>
    </row>
    <row r="28" spans="2:12" s="406" customFormat="1" ht="45.75" thickBot="1">
      <c r="B28" s="1215"/>
      <c r="C28" s="1243">
        <v>6</v>
      </c>
      <c r="D28" s="1248" t="s">
        <v>2147</v>
      </c>
      <c r="E28" s="1240" t="s">
        <v>775</v>
      </c>
      <c r="F28" s="1244">
        <v>1</v>
      </c>
      <c r="G28" s="1244">
        <v>0</v>
      </c>
      <c r="H28" s="1244">
        <v>0.1</v>
      </c>
      <c r="I28" s="1222">
        <f t="shared" si="0"/>
        <v>0</v>
      </c>
      <c r="J28" s="30"/>
      <c r="L28" s="21"/>
    </row>
    <row r="29" spans="2:12" ht="24.75" thickBot="1">
      <c r="B29" s="428"/>
      <c r="C29" s="132">
        <v>7</v>
      </c>
      <c r="D29" s="1339" t="s">
        <v>2148</v>
      </c>
      <c r="E29" s="1240" t="s">
        <v>775</v>
      </c>
      <c r="F29" s="1244">
        <v>1</v>
      </c>
      <c r="G29" s="1244">
        <v>0</v>
      </c>
      <c r="H29" s="1244">
        <v>0.05</v>
      </c>
      <c r="I29" s="1222">
        <f t="shared" si="0"/>
        <v>0</v>
      </c>
      <c r="J29" s="30"/>
      <c r="L29" s="21"/>
    </row>
    <row r="30" spans="2:12" s="406" customFormat="1" ht="34.5" thickBot="1">
      <c r="B30" s="1215"/>
      <c r="C30" s="132">
        <v>8</v>
      </c>
      <c r="D30" s="1248" t="s">
        <v>2150</v>
      </c>
      <c r="E30" s="1240" t="s">
        <v>775</v>
      </c>
      <c r="F30" s="1244">
        <v>1</v>
      </c>
      <c r="G30" s="1244">
        <v>0</v>
      </c>
      <c r="H30" s="1244">
        <v>0.05</v>
      </c>
      <c r="I30" s="1222">
        <f t="shared" si="0"/>
        <v>0</v>
      </c>
      <c r="J30" s="30"/>
      <c r="L30" s="21"/>
    </row>
    <row r="31" spans="2:12" s="406" customFormat="1" ht="45.75" thickBot="1">
      <c r="B31" s="1215"/>
      <c r="C31" s="132">
        <v>9</v>
      </c>
      <c r="D31" s="1248" t="s">
        <v>2152</v>
      </c>
      <c r="E31" s="1240"/>
      <c r="F31" s="1244">
        <v>1</v>
      </c>
      <c r="G31" s="1244">
        <v>0</v>
      </c>
      <c r="H31" s="1244">
        <v>0.05</v>
      </c>
      <c r="I31" s="1222">
        <f t="shared" si="0"/>
        <v>0</v>
      </c>
      <c r="J31" s="30"/>
      <c r="L31" s="21"/>
    </row>
    <row r="32" spans="2:12" s="406" customFormat="1" ht="57" thickBot="1">
      <c r="B32" s="1215"/>
      <c r="C32" s="132">
        <v>10</v>
      </c>
      <c r="D32" s="1248" t="s">
        <v>2141</v>
      </c>
      <c r="E32" s="1240"/>
      <c r="F32" s="1244">
        <v>1</v>
      </c>
      <c r="G32" s="1244">
        <v>0</v>
      </c>
      <c r="H32" s="1244">
        <v>0.05</v>
      </c>
      <c r="I32" s="1222">
        <f t="shared" si="0"/>
        <v>0</v>
      </c>
      <c r="J32" s="30"/>
      <c r="L32" s="21"/>
    </row>
    <row r="33" spans="2:12" s="406" customFormat="1" ht="34.5" thickBot="1">
      <c r="B33" s="1215"/>
      <c r="C33" s="132">
        <v>11</v>
      </c>
      <c r="D33" s="1248" t="s">
        <v>2142</v>
      </c>
      <c r="E33" s="1240"/>
      <c r="F33" s="1244">
        <v>1</v>
      </c>
      <c r="G33" s="1244">
        <v>0</v>
      </c>
      <c r="H33" s="1244">
        <v>0.05</v>
      </c>
      <c r="I33" s="1222">
        <f t="shared" si="0"/>
        <v>0</v>
      </c>
      <c r="J33" s="30"/>
      <c r="L33" s="21"/>
    </row>
    <row r="34" spans="2:12" s="406" customFormat="1" ht="45.75" thickBot="1">
      <c r="B34" s="1215"/>
      <c r="C34" s="1243">
        <v>12</v>
      </c>
      <c r="D34" s="1248" t="s">
        <v>2146</v>
      </c>
      <c r="E34" s="1240" t="s">
        <v>773</v>
      </c>
      <c r="F34" s="1244"/>
      <c r="G34" s="1244"/>
      <c r="H34" s="1244">
        <v>0.05</v>
      </c>
      <c r="I34" s="1222">
        <f t="shared" si="0"/>
        <v>0</v>
      </c>
      <c r="J34" s="30"/>
      <c r="L34" s="21"/>
    </row>
    <row r="35" spans="2:12" ht="36.75" thickBot="1">
      <c r="B35" s="428"/>
      <c r="C35" s="1243">
        <v>13</v>
      </c>
      <c r="D35" s="1248" t="s">
        <v>2149</v>
      </c>
      <c r="E35" s="1240" t="s">
        <v>773</v>
      </c>
      <c r="F35" s="1244"/>
      <c r="G35" s="1244"/>
      <c r="H35" s="1244">
        <v>0.05</v>
      </c>
      <c r="I35" s="1222">
        <f t="shared" si="0"/>
        <v>0</v>
      </c>
      <c r="J35" s="30"/>
      <c r="L35" s="21"/>
    </row>
    <row r="36" spans="2:12" ht="34.5" thickBot="1">
      <c r="B36" s="428"/>
      <c r="C36" s="1243">
        <v>14</v>
      </c>
      <c r="D36" s="1248" t="s">
        <v>2153</v>
      </c>
      <c r="E36" s="1240"/>
      <c r="F36" s="1244"/>
      <c r="G36" s="1244"/>
      <c r="H36" s="1244">
        <v>0.05</v>
      </c>
      <c r="I36" s="1222">
        <f t="shared" si="0"/>
        <v>0</v>
      </c>
      <c r="J36" s="30"/>
      <c r="L36" s="21"/>
    </row>
    <row r="37" spans="2:12" ht="57" thickBot="1">
      <c r="B37" s="428"/>
      <c r="C37" s="1243">
        <v>15</v>
      </c>
      <c r="D37" s="1248" t="s">
        <v>2154</v>
      </c>
      <c r="E37" s="1240"/>
      <c r="F37" s="1244"/>
      <c r="G37" s="1244"/>
      <c r="H37" s="1244">
        <v>0.05</v>
      </c>
      <c r="I37" s="1222">
        <f t="shared" si="0"/>
        <v>0</v>
      </c>
      <c r="J37" s="30"/>
      <c r="L37" s="21"/>
    </row>
    <row r="38" spans="2:12" ht="45.75" thickBot="1">
      <c r="B38" s="428"/>
      <c r="C38" s="1243">
        <v>16</v>
      </c>
      <c r="D38" s="1248" t="s">
        <v>2155</v>
      </c>
      <c r="E38" s="1240" t="s">
        <v>776</v>
      </c>
      <c r="F38" s="1244"/>
      <c r="G38" s="1244"/>
      <c r="H38" s="1244">
        <v>0.05</v>
      </c>
      <c r="I38" s="1222">
        <f t="shared" si="0"/>
        <v>0</v>
      </c>
      <c r="J38" s="30"/>
      <c r="L38" s="21"/>
    </row>
    <row r="39" spans="2:12" ht="24.75" thickBot="1">
      <c r="B39" s="428"/>
      <c r="C39" s="1243">
        <v>17</v>
      </c>
      <c r="D39" s="1242"/>
      <c r="E39" s="1240" t="s">
        <v>1215</v>
      </c>
      <c r="F39" s="1244"/>
      <c r="G39" s="1244"/>
      <c r="H39" s="1244"/>
      <c r="I39" s="1222">
        <f t="shared" si="0"/>
        <v>0</v>
      </c>
      <c r="J39" s="30"/>
      <c r="L39" s="21"/>
    </row>
    <row r="40" spans="2:12" ht="15.75" thickBot="1">
      <c r="B40" s="428"/>
      <c r="C40" s="91"/>
      <c r="D40" s="39"/>
      <c r="E40" s="39" t="s">
        <v>151</v>
      </c>
      <c r="F40" s="39"/>
      <c r="G40" s="39"/>
      <c r="H40" s="1340">
        <f>Formulas!$D$23</f>
        <v>1.0000000000000004</v>
      </c>
      <c r="I40" s="1222">
        <f>Formulas!$E$23</f>
        <v>0.26650000000000001</v>
      </c>
      <c r="J40" s="30"/>
      <c r="L40" s="21"/>
    </row>
    <row r="41" spans="2:12">
      <c r="B41" s="428"/>
      <c r="C41" s="89"/>
      <c r="D41" s="1622" t="s">
        <v>631</v>
      </c>
      <c r="E41" s="1623"/>
      <c r="F41" s="1623"/>
      <c r="G41" s="1623"/>
      <c r="H41" s="1623"/>
      <c r="I41" s="1623"/>
      <c r="J41" s="1623"/>
      <c r="K41" s="1623"/>
      <c r="L41" s="1655"/>
    </row>
    <row r="42" spans="2:12">
      <c r="B42" s="428"/>
      <c r="C42" s="89"/>
      <c r="D42" s="1608" t="s">
        <v>246</v>
      </c>
      <c r="E42" s="1609"/>
      <c r="F42" s="1609"/>
      <c r="G42" s="1609"/>
      <c r="H42" s="1609"/>
      <c r="I42" s="1609"/>
      <c r="J42" s="1609"/>
      <c r="K42" s="1609"/>
      <c r="L42" s="1656"/>
    </row>
    <row r="43" spans="2:12" ht="15.75" thickBot="1">
      <c r="B43" s="428"/>
      <c r="C43" s="89"/>
      <c r="D43" s="1611" t="s">
        <v>777</v>
      </c>
      <c r="E43" s="1612"/>
      <c r="F43" s="1612"/>
      <c r="G43" s="1612"/>
      <c r="H43" s="1612"/>
      <c r="I43" s="1612"/>
      <c r="J43" s="1612"/>
      <c r="K43" s="1612"/>
      <c r="L43" s="1732"/>
    </row>
    <row r="44" spans="2:12" ht="15.75" thickBot="1">
      <c r="B44" s="428"/>
      <c r="C44" s="1680" t="s">
        <v>19</v>
      </c>
      <c r="D44" s="1736" t="s">
        <v>270</v>
      </c>
      <c r="E44" s="1736" t="s">
        <v>620</v>
      </c>
      <c r="F44" s="1733" t="s">
        <v>694</v>
      </c>
      <c r="G44" s="1734"/>
      <c r="H44" s="1734"/>
      <c r="I44" s="1734"/>
      <c r="J44" s="1734"/>
      <c r="K44" s="1735"/>
      <c r="L44" s="116"/>
    </row>
    <row r="45" spans="2:12" ht="23.25" thickBot="1">
      <c r="B45" s="428"/>
      <c r="C45" s="1681"/>
      <c r="D45" s="1737"/>
      <c r="E45" s="1737"/>
      <c r="F45" s="208" t="s">
        <v>778</v>
      </c>
      <c r="G45" s="1241" t="s">
        <v>344</v>
      </c>
      <c r="H45" s="1241" t="s">
        <v>274</v>
      </c>
      <c r="I45" s="1241" t="s">
        <v>275</v>
      </c>
      <c r="J45" s="1241" t="s">
        <v>779</v>
      </c>
      <c r="K45" s="1241" t="s">
        <v>780</v>
      </c>
      <c r="L45" s="12"/>
    </row>
    <row r="46" spans="2:12" ht="45.75" thickBot="1">
      <c r="B46" s="428"/>
      <c r="C46" s="1249">
        <v>1</v>
      </c>
      <c r="D46" s="1242" t="s">
        <v>2156</v>
      </c>
      <c r="E46" s="468" t="str">
        <f>+E23</f>
        <v>Gestión ambiental del Espacio Público en áreas urbanas</v>
      </c>
      <c r="F46" s="1251">
        <v>95530025.139999986</v>
      </c>
      <c r="G46" s="1251">
        <v>117246738.39999999</v>
      </c>
      <c r="H46" s="1252">
        <v>37941519.219999999</v>
      </c>
      <c r="I46" s="1251">
        <v>17010428.600000001</v>
      </c>
      <c r="J46" s="1253">
        <f>+H46/G46</f>
        <v>0.32360404850289637</v>
      </c>
      <c r="K46" s="1253">
        <f>+I46/H46</f>
        <v>0.44833282772275879</v>
      </c>
      <c r="L46" s="12"/>
    </row>
    <row r="47" spans="2:12" ht="45.75" thickBot="1">
      <c r="B47" s="428"/>
      <c r="C47" s="1250">
        <v>2</v>
      </c>
      <c r="D47" s="1242" t="s">
        <v>2143</v>
      </c>
      <c r="E47" s="468" t="str">
        <f>+E29</f>
        <v>Gestión de Residuos sólidos en áreas urbanas</v>
      </c>
      <c r="F47" s="1251">
        <v>65134108.049999997</v>
      </c>
      <c r="G47" s="1251">
        <v>79940958</v>
      </c>
      <c r="H47" s="1251">
        <v>25869217.649999999</v>
      </c>
      <c r="I47" s="1251">
        <v>11598019.5</v>
      </c>
      <c r="J47" s="1253">
        <f t="shared" ref="J47:J62" si="1">+H47/G47</f>
        <v>0.32360404850289631</v>
      </c>
      <c r="K47" s="1253">
        <f t="shared" ref="K47:K62" si="2">+I47/H47</f>
        <v>0.44833282772275879</v>
      </c>
      <c r="L47" s="12"/>
    </row>
    <row r="48" spans="2:12" s="406" customFormat="1" ht="34.5" thickBot="1">
      <c r="B48" s="1215"/>
      <c r="C48" s="1250">
        <v>3</v>
      </c>
      <c r="D48" s="1242" t="s">
        <v>2144</v>
      </c>
      <c r="E48" s="468"/>
      <c r="F48" s="1251"/>
      <c r="G48" s="1252">
        <v>0</v>
      </c>
      <c r="H48" s="1252">
        <v>0</v>
      </c>
      <c r="I48" s="1251"/>
      <c r="J48" s="1253" t="e">
        <f t="shared" si="1"/>
        <v>#DIV/0!</v>
      </c>
      <c r="K48" s="1253" t="e">
        <f t="shared" si="2"/>
        <v>#DIV/0!</v>
      </c>
      <c r="L48" s="12"/>
    </row>
    <row r="49" spans="2:12" s="406" customFormat="1" ht="57" thickBot="1">
      <c r="B49" s="1215"/>
      <c r="C49" s="1250">
        <v>4</v>
      </c>
      <c r="D49" s="1242" t="s">
        <v>2145</v>
      </c>
      <c r="E49" s="468"/>
      <c r="F49" s="1251">
        <v>56449560.309999995</v>
      </c>
      <c r="G49" s="1252">
        <v>69282163.599999994</v>
      </c>
      <c r="H49" s="1252">
        <v>22419988.629999999</v>
      </c>
      <c r="I49" s="1251">
        <v>10051616.9</v>
      </c>
      <c r="J49" s="1253">
        <f t="shared" si="1"/>
        <v>0.32360404850289637</v>
      </c>
      <c r="K49" s="1253">
        <f t="shared" si="2"/>
        <v>0.44833282772275879</v>
      </c>
      <c r="L49" s="12"/>
    </row>
    <row r="50" spans="2:12" s="406" customFormat="1" ht="23.25" thickBot="1">
      <c r="B50" s="1215"/>
      <c r="C50" s="1250">
        <v>5</v>
      </c>
      <c r="D50" s="1242" t="s">
        <v>2151</v>
      </c>
      <c r="E50" s="468"/>
      <c r="F50" s="1251"/>
      <c r="G50" s="1252">
        <v>0</v>
      </c>
      <c r="H50" s="1252">
        <v>0</v>
      </c>
      <c r="I50" s="1251"/>
      <c r="J50" s="1253" t="e">
        <f t="shared" si="1"/>
        <v>#DIV/0!</v>
      </c>
      <c r="K50" s="1253" t="e">
        <f t="shared" si="2"/>
        <v>#DIV/0!</v>
      </c>
      <c r="L50" s="12"/>
    </row>
    <row r="51" spans="2:12" s="406" customFormat="1" ht="45.75" thickBot="1">
      <c r="B51" s="1215"/>
      <c r="C51" s="1250">
        <v>6</v>
      </c>
      <c r="D51" s="1242" t="s">
        <v>2147</v>
      </c>
      <c r="E51" s="468"/>
      <c r="F51" s="1251"/>
      <c r="G51" s="1252">
        <v>0</v>
      </c>
      <c r="H51" s="1252">
        <v>0</v>
      </c>
      <c r="I51" s="1251"/>
      <c r="J51" s="1253" t="e">
        <f t="shared" si="1"/>
        <v>#DIV/0!</v>
      </c>
      <c r="K51" s="1253" t="e">
        <f t="shared" si="2"/>
        <v>#DIV/0!</v>
      </c>
      <c r="L51" s="12"/>
    </row>
    <row r="52" spans="2:12" s="406" customFormat="1" ht="23.25" thickBot="1">
      <c r="B52" s="1215"/>
      <c r="C52" s="1250">
        <v>7</v>
      </c>
      <c r="D52" s="1247" t="s">
        <v>2148</v>
      </c>
      <c r="E52" s="468"/>
      <c r="F52" s="1251">
        <v>56449560.309999995</v>
      </c>
      <c r="G52" s="1252">
        <v>69282163.599999994</v>
      </c>
      <c r="H52" s="1252">
        <v>22419988.629999999</v>
      </c>
      <c r="I52" s="1251">
        <v>10051616.9</v>
      </c>
      <c r="J52" s="1253">
        <f t="shared" si="1"/>
        <v>0.32360404850289637</v>
      </c>
      <c r="K52" s="1253">
        <f t="shared" si="2"/>
        <v>0.44833282772275879</v>
      </c>
      <c r="L52" s="12"/>
    </row>
    <row r="53" spans="2:12" ht="34.5" thickBot="1">
      <c r="B53" s="428"/>
      <c r="C53" s="1250">
        <v>8</v>
      </c>
      <c r="D53" s="1242" t="s">
        <v>2150</v>
      </c>
      <c r="E53" s="468"/>
      <c r="F53" s="1251">
        <v>60791834.179999992</v>
      </c>
      <c r="G53" s="1252">
        <v>74611560.799999997</v>
      </c>
      <c r="H53" s="1252">
        <v>24144603.139999997</v>
      </c>
      <c r="I53" s="1251">
        <v>10824818.199999999</v>
      </c>
      <c r="J53" s="1253">
        <f t="shared" si="1"/>
        <v>0.32360404850289631</v>
      </c>
      <c r="K53" s="1253">
        <f t="shared" si="2"/>
        <v>0.44833282772275879</v>
      </c>
      <c r="L53" s="12"/>
    </row>
    <row r="54" spans="2:12" ht="45.75" thickBot="1">
      <c r="B54" s="428"/>
      <c r="C54" s="1250">
        <v>9</v>
      </c>
      <c r="D54" s="1242" t="s">
        <v>2152</v>
      </c>
      <c r="E54" s="468">
        <f>+E36</f>
        <v>0</v>
      </c>
      <c r="F54" s="1251">
        <v>43422738.700000003</v>
      </c>
      <c r="G54" s="1252">
        <v>53293971.999999993</v>
      </c>
      <c r="H54" s="1252">
        <v>17246145.100000001</v>
      </c>
      <c r="I54" s="1251">
        <v>7732013</v>
      </c>
      <c r="J54" s="1253">
        <f t="shared" si="1"/>
        <v>0.32360404850289642</v>
      </c>
      <c r="K54" s="1253">
        <f t="shared" si="2"/>
        <v>0.44833282772275873</v>
      </c>
      <c r="L54" s="12"/>
    </row>
    <row r="55" spans="2:12" ht="34.5" thickBot="1">
      <c r="B55" s="428"/>
      <c r="C55" s="1250">
        <v>10</v>
      </c>
      <c r="D55" s="1257" t="s">
        <v>2144</v>
      </c>
      <c r="E55" s="468">
        <f>+E37</f>
        <v>0</v>
      </c>
      <c r="F55" s="1251">
        <v>56449560.309999995</v>
      </c>
      <c r="G55" s="1252">
        <v>69282163.599999994</v>
      </c>
      <c r="H55" s="1252">
        <v>22419988.629999999</v>
      </c>
      <c r="I55" s="1251">
        <v>10051616.9</v>
      </c>
      <c r="J55" s="1253">
        <f t="shared" si="1"/>
        <v>0.32360404850289637</v>
      </c>
      <c r="K55" s="1253">
        <f t="shared" si="2"/>
        <v>0.44833282772275879</v>
      </c>
      <c r="L55" s="12"/>
    </row>
    <row r="56" spans="2:12" s="406" customFormat="1" ht="15.75" thickBot="1">
      <c r="B56" s="1215"/>
      <c r="C56" s="1250">
        <v>11</v>
      </c>
      <c r="D56" s="164"/>
      <c r="E56" s="468"/>
      <c r="F56" s="1251"/>
      <c r="G56" s="1252"/>
      <c r="H56" s="1252"/>
      <c r="I56" s="1251"/>
      <c r="J56" s="1253"/>
      <c r="K56" s="1253"/>
      <c r="L56" s="12"/>
    </row>
    <row r="57" spans="2:12" s="406" customFormat="1" ht="15.75" thickBot="1">
      <c r="B57" s="1215"/>
      <c r="C57" s="1250">
        <v>12</v>
      </c>
      <c r="D57" s="164"/>
      <c r="E57" s="468"/>
      <c r="F57" s="1251"/>
      <c r="G57" s="1252"/>
      <c r="H57" s="1252"/>
      <c r="I57" s="1251"/>
      <c r="J57" s="1253"/>
      <c r="K57" s="1253"/>
      <c r="L57" s="12"/>
    </row>
    <row r="58" spans="2:12" s="406" customFormat="1" ht="15.75" thickBot="1">
      <c r="B58" s="1215"/>
      <c r="C58" s="1250">
        <v>13</v>
      </c>
      <c r="D58" s="164"/>
      <c r="E58" s="468"/>
      <c r="F58" s="1251"/>
      <c r="G58" s="1252"/>
      <c r="H58" s="1252"/>
      <c r="I58" s="1251"/>
      <c r="J58" s="1253"/>
      <c r="K58" s="1253"/>
      <c r="L58" s="12"/>
    </row>
    <row r="59" spans="2:12" s="406" customFormat="1" ht="15.75" thickBot="1">
      <c r="B59" s="1215"/>
      <c r="C59" s="1250">
        <v>14</v>
      </c>
      <c r="D59" s="164"/>
      <c r="E59" s="468"/>
      <c r="F59" s="1251"/>
      <c r="G59" s="1252"/>
      <c r="H59" s="1252"/>
      <c r="I59" s="1251"/>
      <c r="J59" s="1253"/>
      <c r="K59" s="1253"/>
      <c r="L59" s="12"/>
    </row>
    <row r="60" spans="2:12" ht="24.75" thickBot="1">
      <c r="B60" s="428"/>
      <c r="C60" s="1250">
        <v>15</v>
      </c>
      <c r="D60" s="164"/>
      <c r="E60" s="468" t="str">
        <f>+E38</f>
        <v>Índice de calidad ambiental urbana</v>
      </c>
      <c r="F60" s="1251"/>
      <c r="G60" s="1252"/>
      <c r="H60" s="1252"/>
      <c r="I60" s="1251"/>
      <c r="J60" s="1253" t="e">
        <f t="shared" si="1"/>
        <v>#DIV/0!</v>
      </c>
      <c r="K60" s="1253" t="e">
        <f t="shared" si="2"/>
        <v>#DIV/0!</v>
      </c>
      <c r="L60" s="12"/>
    </row>
    <row r="61" spans="2:12" ht="24.75" thickBot="1">
      <c r="B61" s="428"/>
      <c r="C61" s="1250">
        <v>16</v>
      </c>
      <c r="D61" s="164"/>
      <c r="E61" s="468" t="str">
        <f>+E39</f>
        <v>Gestión del recurso hídrico en áreas urbanas</v>
      </c>
      <c r="F61" s="1255"/>
      <c r="G61" s="1252"/>
      <c r="H61" s="1252"/>
      <c r="I61" s="1251"/>
      <c r="J61" s="1253" t="e">
        <f t="shared" si="1"/>
        <v>#DIV/0!</v>
      </c>
      <c r="K61" s="1253" t="e">
        <f t="shared" si="2"/>
        <v>#DIV/0!</v>
      </c>
      <c r="L61" s="12"/>
    </row>
    <row r="62" spans="2:12" ht="15.75" thickBot="1">
      <c r="B62" s="428"/>
      <c r="C62" s="98"/>
      <c r="D62" s="2"/>
      <c r="E62" s="44" t="s">
        <v>151</v>
      </c>
      <c r="F62" s="1256">
        <f>SUM(F46:F61)</f>
        <v>434227387</v>
      </c>
      <c r="G62" s="1254">
        <f>SUM(G46:G61)</f>
        <v>532939720</v>
      </c>
      <c r="H62" s="1254">
        <f>SUM(H46:H61)</f>
        <v>172461451</v>
      </c>
      <c r="I62" s="1254">
        <f>SUM(I46:I61)</f>
        <v>77320130</v>
      </c>
      <c r="J62" s="1253">
        <f t="shared" si="1"/>
        <v>0.32360404850289637</v>
      </c>
      <c r="K62" s="1253">
        <f t="shared" si="2"/>
        <v>0.44833282772275873</v>
      </c>
      <c r="L62" s="117"/>
    </row>
    <row r="63" spans="2:12" ht="15.75" thickBot="1">
      <c r="B63" s="429"/>
      <c r="C63" s="90"/>
      <c r="D63" s="1650" t="s">
        <v>631</v>
      </c>
      <c r="E63" s="1651"/>
      <c r="F63" s="1651"/>
      <c r="G63" s="1651"/>
      <c r="H63" s="1651"/>
      <c r="I63" s="1651"/>
      <c r="J63" s="1651"/>
      <c r="K63" s="1651"/>
      <c r="L63" s="1657"/>
    </row>
    <row r="64" spans="2:12" ht="15.75" thickBot="1">
      <c r="B64" s="37"/>
      <c r="C64" s="85"/>
      <c r="D64" s="6"/>
      <c r="E64" s="6"/>
      <c r="F64" s="6"/>
      <c r="G64" s="6"/>
      <c r="H64" s="6"/>
      <c r="I64" s="6"/>
      <c r="J64" s="6"/>
      <c r="K64" s="6"/>
    </row>
    <row r="65" spans="2:11" ht="72.75" thickBot="1">
      <c r="B65" s="51" t="s">
        <v>34</v>
      </c>
      <c r="C65" s="95"/>
      <c r="D65" s="43" t="s">
        <v>781</v>
      </c>
      <c r="E65" s="6"/>
      <c r="F65" s="6"/>
      <c r="G65" s="6"/>
      <c r="H65" s="6"/>
      <c r="I65" s="6"/>
      <c r="J65" s="6"/>
      <c r="K65" s="6"/>
    </row>
    <row r="66" spans="2:11" ht="60.75" thickBot="1">
      <c r="B66" s="51" t="s">
        <v>36</v>
      </c>
      <c r="C66" s="209"/>
      <c r="D66" s="51" t="s">
        <v>346</v>
      </c>
      <c r="E66" s="6"/>
      <c r="F66" s="6"/>
      <c r="G66" s="6"/>
      <c r="H66" s="6"/>
      <c r="I66" s="6"/>
      <c r="J66" s="6"/>
      <c r="K66" s="6"/>
    </row>
    <row r="67" spans="2:11" ht="15.75" thickBot="1">
      <c r="B67" s="2"/>
      <c r="C67" s="73"/>
      <c r="D67" s="6"/>
      <c r="E67" s="6"/>
      <c r="F67" s="6"/>
      <c r="G67" s="6"/>
      <c r="H67" s="6"/>
      <c r="I67" s="6"/>
      <c r="J67" s="6"/>
      <c r="K67" s="6"/>
    </row>
    <row r="68" spans="2:11" ht="24" customHeight="1" thickBot="1">
      <c r="B68" s="1605" t="s">
        <v>38</v>
      </c>
      <c r="C68" s="1606"/>
      <c r="D68" s="1606"/>
      <c r="E68" s="1607"/>
      <c r="F68" s="6"/>
      <c r="G68" s="6"/>
      <c r="H68" s="6"/>
      <c r="I68" s="6"/>
      <c r="J68" s="6"/>
      <c r="K68" s="6"/>
    </row>
    <row r="69" spans="2:11" ht="15.75" thickBot="1">
      <c r="B69" s="1602">
        <v>1</v>
      </c>
      <c r="C69" s="91"/>
      <c r="D69" s="47" t="s">
        <v>39</v>
      </c>
      <c r="E69" s="138"/>
      <c r="F69" s="6"/>
      <c r="G69" s="6"/>
      <c r="H69" s="6"/>
      <c r="I69" s="6"/>
      <c r="J69" s="6"/>
      <c r="K69" s="6"/>
    </row>
    <row r="70" spans="2:11" ht="15.75" thickBot="1">
      <c r="B70" s="1603"/>
      <c r="C70" s="91"/>
      <c r="D70" s="40" t="s">
        <v>40</v>
      </c>
      <c r="E70" s="138"/>
      <c r="F70" s="6"/>
      <c r="G70" s="6"/>
      <c r="H70" s="6"/>
      <c r="I70" s="6"/>
      <c r="J70" s="6"/>
      <c r="K70" s="6"/>
    </row>
    <row r="71" spans="2:11" ht="15.75" thickBot="1">
      <c r="B71" s="1603"/>
      <c r="C71" s="91"/>
      <c r="D71" s="40" t="s">
        <v>41</v>
      </c>
      <c r="E71" s="138"/>
      <c r="F71" s="6"/>
      <c r="G71" s="6"/>
      <c r="H71" s="6"/>
      <c r="I71" s="6"/>
      <c r="J71" s="6"/>
      <c r="K71" s="6"/>
    </row>
    <row r="72" spans="2:11" ht="15.75" thickBot="1">
      <c r="B72" s="1603"/>
      <c r="C72" s="91"/>
      <c r="D72" s="40" t="s">
        <v>42</v>
      </c>
      <c r="E72" s="138"/>
      <c r="F72" s="6"/>
      <c r="G72" s="6"/>
      <c r="H72" s="6"/>
      <c r="I72" s="6"/>
      <c r="J72" s="6"/>
      <c r="K72" s="6"/>
    </row>
    <row r="73" spans="2:11" ht="15.75" thickBot="1">
      <c r="B73" s="1603"/>
      <c r="C73" s="91"/>
      <c r="D73" s="40" t="s">
        <v>43</v>
      </c>
      <c r="E73" s="138"/>
      <c r="F73" s="6"/>
      <c r="G73" s="6"/>
      <c r="H73" s="6"/>
      <c r="I73" s="6"/>
      <c r="J73" s="6"/>
      <c r="K73" s="6"/>
    </row>
    <row r="74" spans="2:11" ht="15.75" thickBot="1">
      <c r="B74" s="1603"/>
      <c r="C74" s="91"/>
      <c r="D74" s="40" t="s">
        <v>44</v>
      </c>
      <c r="E74" s="138"/>
      <c r="F74" s="6"/>
      <c r="G74" s="6"/>
      <c r="H74" s="6"/>
      <c r="I74" s="6"/>
      <c r="J74" s="6"/>
      <c r="K74" s="6"/>
    </row>
    <row r="75" spans="2:11" ht="15.75" thickBot="1">
      <c r="B75" s="1604"/>
      <c r="C75" s="3"/>
      <c r="D75" s="40" t="s">
        <v>45</v>
      </c>
      <c r="E75" s="138"/>
      <c r="F75" s="6"/>
      <c r="G75" s="6"/>
      <c r="H75" s="6"/>
      <c r="I75" s="6"/>
      <c r="J75" s="6"/>
      <c r="K75" s="6"/>
    </row>
    <row r="76" spans="2:11" ht="15.75" thickBot="1">
      <c r="B76" s="2"/>
      <c r="C76" s="73"/>
      <c r="D76" s="6"/>
      <c r="E76" s="6"/>
      <c r="F76" s="6"/>
      <c r="G76" s="6"/>
      <c r="H76" s="6"/>
      <c r="I76" s="6"/>
      <c r="J76" s="6"/>
      <c r="K76" s="6"/>
    </row>
    <row r="77" spans="2:11" ht="15.75" thickBot="1">
      <c r="B77" s="1605" t="s">
        <v>46</v>
      </c>
      <c r="C77" s="1606"/>
      <c r="D77" s="1606"/>
      <c r="E77" s="1607"/>
      <c r="F77" s="6"/>
      <c r="G77" s="6"/>
      <c r="H77" s="6"/>
      <c r="I77" s="6"/>
      <c r="J77" s="6"/>
      <c r="K77" s="6"/>
    </row>
    <row r="78" spans="2:11" ht="15.75" thickBot="1">
      <c r="B78" s="1602">
        <v>1</v>
      </c>
      <c r="C78" s="91"/>
      <c r="D78" s="47" t="s">
        <v>39</v>
      </c>
      <c r="E78" s="129" t="s">
        <v>47</v>
      </c>
      <c r="F78" s="6"/>
      <c r="G78" s="6"/>
      <c r="H78" s="6"/>
      <c r="I78" s="6"/>
      <c r="J78" s="6"/>
      <c r="K78" s="6"/>
    </row>
    <row r="79" spans="2:11" ht="15.75" thickBot="1">
      <c r="B79" s="1603"/>
      <c r="C79" s="91"/>
      <c r="D79" s="40" t="s">
        <v>40</v>
      </c>
      <c r="E79" s="171" t="s">
        <v>160</v>
      </c>
      <c r="F79" s="6"/>
      <c r="G79" s="6"/>
      <c r="H79" s="6"/>
      <c r="I79" s="6"/>
      <c r="J79" s="6"/>
      <c r="K79" s="6"/>
    </row>
    <row r="80" spans="2:11" ht="15.75" thickBot="1">
      <c r="B80" s="1603"/>
      <c r="C80" s="91"/>
      <c r="D80" s="40" t="s">
        <v>41</v>
      </c>
      <c r="E80" s="172"/>
      <c r="F80" s="6"/>
      <c r="G80" s="6"/>
      <c r="H80" s="6"/>
      <c r="I80" s="6"/>
      <c r="J80" s="6"/>
      <c r="K80" s="6"/>
    </row>
    <row r="81" spans="2:11" ht="15.75" thickBot="1">
      <c r="B81" s="1603"/>
      <c r="C81" s="91"/>
      <c r="D81" s="40" t="s">
        <v>42</v>
      </c>
      <c r="E81" s="172"/>
      <c r="F81" s="6"/>
      <c r="G81" s="6"/>
      <c r="H81" s="6"/>
      <c r="I81" s="6"/>
      <c r="J81" s="6"/>
      <c r="K81" s="6"/>
    </row>
    <row r="82" spans="2:11" ht="15.75" thickBot="1">
      <c r="B82" s="1603"/>
      <c r="C82" s="91"/>
      <c r="D82" s="40" t="s">
        <v>43</v>
      </c>
      <c r="E82" s="172"/>
      <c r="F82" s="6"/>
      <c r="G82" s="6"/>
      <c r="H82" s="6"/>
      <c r="I82" s="6"/>
      <c r="J82" s="6"/>
      <c r="K82" s="6"/>
    </row>
    <row r="83" spans="2:11" ht="15.75" thickBot="1">
      <c r="B83" s="1603"/>
      <c r="C83" s="91"/>
      <c r="D83" s="40" t="s">
        <v>44</v>
      </c>
      <c r="E83" s="172"/>
      <c r="F83" s="6"/>
      <c r="G83" s="6"/>
      <c r="H83" s="6"/>
      <c r="I83" s="6"/>
      <c r="J83" s="6"/>
      <c r="K83" s="6"/>
    </row>
    <row r="84" spans="2:11" ht="15.75" thickBot="1">
      <c r="B84" s="1604"/>
      <c r="C84" s="3"/>
      <c r="D84" s="40" t="s">
        <v>45</v>
      </c>
      <c r="E84" s="172"/>
      <c r="F84" s="6"/>
      <c r="G84" s="6"/>
      <c r="H84" s="6"/>
      <c r="I84" s="6"/>
      <c r="J84" s="6"/>
      <c r="K84" s="6"/>
    </row>
    <row r="85" spans="2:11" ht="15.75" thickBot="1">
      <c r="B85" s="2"/>
      <c r="C85" s="73"/>
      <c r="D85" s="6"/>
      <c r="E85" s="6"/>
      <c r="F85" s="6"/>
      <c r="G85" s="6"/>
      <c r="H85" s="6"/>
      <c r="I85" s="6"/>
      <c r="J85" s="6"/>
      <c r="K85" s="6"/>
    </row>
    <row r="86" spans="2:11" ht="15" customHeight="1" thickBot="1">
      <c r="B86" s="122" t="s">
        <v>49</v>
      </c>
      <c r="C86" s="123"/>
      <c r="D86" s="123"/>
      <c r="E86" s="124"/>
      <c r="G86" s="6"/>
      <c r="H86" s="6"/>
      <c r="I86" s="6"/>
      <c r="J86" s="6"/>
      <c r="K86" s="6"/>
    </row>
    <row r="87" spans="2:11" ht="24.75" thickBot="1">
      <c r="B87" s="46" t="s">
        <v>50</v>
      </c>
      <c r="C87" s="40" t="s">
        <v>51</v>
      </c>
      <c r="D87" s="40" t="s">
        <v>52</v>
      </c>
      <c r="E87" s="40" t="s">
        <v>53</v>
      </c>
      <c r="F87" s="6"/>
      <c r="G87" s="6"/>
      <c r="H87" s="6"/>
      <c r="I87" s="6"/>
      <c r="J87" s="6"/>
    </row>
    <row r="88" spans="2:11" ht="72.75" thickBot="1">
      <c r="B88" s="48">
        <v>42401</v>
      </c>
      <c r="C88" s="40">
        <v>1</v>
      </c>
      <c r="D88" s="40" t="s">
        <v>782</v>
      </c>
      <c r="E88" s="40"/>
      <c r="F88" s="6"/>
      <c r="G88" s="6"/>
      <c r="H88" s="6"/>
      <c r="I88" s="6"/>
      <c r="J88" s="6"/>
    </row>
    <row r="89" spans="2:11" ht="15.75" thickBot="1">
      <c r="B89" s="4"/>
      <c r="C89" s="92"/>
      <c r="D89" s="6"/>
      <c r="E89" s="6"/>
      <c r="F89" s="6"/>
      <c r="G89" s="6"/>
      <c r="H89" s="6"/>
      <c r="I89" s="6"/>
      <c r="J89" s="6"/>
      <c r="K89" s="6"/>
    </row>
    <row r="90" spans="2:11" ht="15.75" thickBot="1">
      <c r="B90" s="192" t="s">
        <v>55</v>
      </c>
      <c r="C90" s="93"/>
      <c r="D90" s="6"/>
      <c r="E90" s="6"/>
      <c r="F90" s="6"/>
      <c r="G90" s="6"/>
      <c r="H90" s="6"/>
      <c r="I90" s="6"/>
      <c r="J90" s="6"/>
      <c r="K90" s="6"/>
    </row>
    <row r="91" spans="2:11">
      <c r="B91" s="1738"/>
      <c r="C91" s="1739"/>
      <c r="D91" s="1739"/>
      <c r="E91" s="1740"/>
      <c r="F91" s="6"/>
      <c r="G91" s="6"/>
      <c r="H91" s="6"/>
      <c r="I91" s="6"/>
      <c r="J91" s="6"/>
      <c r="K91" s="6"/>
    </row>
    <row r="92" spans="2:11" ht="15.75" thickBot="1">
      <c r="B92" s="1741"/>
      <c r="C92" s="1742"/>
      <c r="D92" s="1742"/>
      <c r="E92" s="1743"/>
      <c r="F92" s="6"/>
      <c r="G92" s="6"/>
      <c r="H92" s="6"/>
      <c r="I92" s="6"/>
      <c r="J92" s="6"/>
      <c r="K92" s="6"/>
    </row>
    <row r="93" spans="2:11" ht="15.75" thickBot="1">
      <c r="B93" s="6"/>
      <c r="D93" s="6"/>
      <c r="E93" s="6"/>
      <c r="F93" s="6"/>
      <c r="G93" s="6"/>
      <c r="H93" s="6"/>
      <c r="I93" s="6"/>
      <c r="J93" s="6"/>
      <c r="K93" s="6"/>
    </row>
    <row r="94" spans="2:11" ht="15.75" thickBot="1">
      <c r="B94" s="1605" t="s">
        <v>56</v>
      </c>
      <c r="C94" s="1606"/>
      <c r="D94" s="1607"/>
      <c r="E94" s="6"/>
      <c r="F94" s="6"/>
      <c r="G94" s="6"/>
      <c r="H94" s="6"/>
      <c r="I94" s="6"/>
      <c r="J94" s="6"/>
      <c r="K94" s="6"/>
    </row>
    <row r="95" spans="2:11" ht="60.75" thickBot="1">
      <c r="B95" s="46" t="s">
        <v>57</v>
      </c>
      <c r="C95" s="3"/>
      <c r="D95" s="40" t="s">
        <v>709</v>
      </c>
      <c r="E95" s="6"/>
      <c r="F95" s="6"/>
      <c r="G95" s="6"/>
      <c r="H95" s="6"/>
      <c r="I95" s="6"/>
      <c r="J95" s="6"/>
      <c r="K95" s="6"/>
    </row>
    <row r="96" spans="2:11">
      <c r="B96" s="1602" t="s">
        <v>59</v>
      </c>
      <c r="C96" s="91"/>
      <c r="D96" s="52" t="s">
        <v>60</v>
      </c>
      <c r="E96" s="6"/>
      <c r="F96" s="6"/>
      <c r="G96" s="6"/>
      <c r="H96" s="6"/>
      <c r="I96" s="6"/>
      <c r="J96" s="6"/>
      <c r="K96" s="6"/>
    </row>
    <row r="97" spans="2:11" ht="96">
      <c r="B97" s="1603"/>
      <c r="C97" s="91"/>
      <c r="D97" s="45" t="s">
        <v>710</v>
      </c>
      <c r="E97" s="6"/>
      <c r="F97" s="6"/>
      <c r="G97" s="6"/>
      <c r="H97" s="6"/>
      <c r="I97" s="6"/>
      <c r="J97" s="6"/>
      <c r="K97" s="6"/>
    </row>
    <row r="98" spans="2:11">
      <c r="B98" s="1603"/>
      <c r="C98" s="91"/>
      <c r="D98" s="52" t="s">
        <v>63</v>
      </c>
      <c r="E98" s="6"/>
      <c r="F98" s="6"/>
      <c r="G98" s="6"/>
      <c r="H98" s="6"/>
      <c r="I98" s="6"/>
      <c r="J98" s="6"/>
      <c r="K98" s="6"/>
    </row>
    <row r="99" spans="2:11">
      <c r="B99" s="1603"/>
      <c r="C99" s="91"/>
      <c r="D99" s="45" t="s">
        <v>64</v>
      </c>
      <c r="E99" s="6"/>
      <c r="F99" s="6"/>
      <c r="G99" s="6"/>
      <c r="H99" s="6"/>
      <c r="I99" s="6"/>
      <c r="J99" s="6"/>
      <c r="K99" s="6"/>
    </row>
    <row r="100" spans="2:11">
      <c r="B100" s="1603"/>
      <c r="C100" s="91"/>
      <c r="D100" s="45" t="s">
        <v>711</v>
      </c>
      <c r="E100" s="6"/>
      <c r="F100" s="6"/>
      <c r="G100" s="6"/>
      <c r="H100" s="6"/>
      <c r="I100" s="6"/>
      <c r="J100" s="6"/>
      <c r="K100" s="6"/>
    </row>
    <row r="101" spans="2:11">
      <c r="B101" s="1603"/>
      <c r="C101" s="91"/>
      <c r="D101" s="45" t="s">
        <v>65</v>
      </c>
      <c r="E101" s="6"/>
      <c r="F101" s="6"/>
      <c r="G101" s="6"/>
      <c r="H101" s="6"/>
      <c r="I101" s="6"/>
      <c r="J101" s="6"/>
      <c r="K101" s="6"/>
    </row>
    <row r="102" spans="2:11">
      <c r="B102" s="1603"/>
      <c r="C102" s="91"/>
      <c r="D102" s="45" t="s">
        <v>712</v>
      </c>
      <c r="E102" s="6"/>
      <c r="F102" s="6"/>
      <c r="G102" s="6"/>
      <c r="H102" s="6"/>
      <c r="I102" s="6"/>
      <c r="J102" s="6"/>
      <c r="K102" s="6"/>
    </row>
    <row r="103" spans="2:11" ht="24">
      <c r="B103" s="1603"/>
      <c r="C103" s="91"/>
      <c r="D103" s="45" t="s">
        <v>713</v>
      </c>
      <c r="E103" s="6"/>
      <c r="F103" s="6"/>
      <c r="G103" s="6"/>
      <c r="H103" s="6"/>
      <c r="I103" s="6"/>
      <c r="J103" s="6"/>
      <c r="K103" s="6"/>
    </row>
    <row r="104" spans="2:11">
      <c r="B104" s="1603"/>
      <c r="C104" s="91"/>
      <c r="D104" s="52" t="s">
        <v>288</v>
      </c>
      <c r="E104" s="6"/>
      <c r="F104" s="6"/>
      <c r="G104" s="6"/>
      <c r="H104" s="6"/>
      <c r="I104" s="6"/>
      <c r="J104" s="6"/>
      <c r="K104" s="6"/>
    </row>
    <row r="105" spans="2:11">
      <c r="B105" s="1603"/>
      <c r="C105" s="91"/>
      <c r="D105" s="45" t="s">
        <v>355</v>
      </c>
      <c r="E105" s="6"/>
      <c r="F105" s="6"/>
      <c r="G105" s="6"/>
      <c r="H105" s="6"/>
      <c r="I105" s="6"/>
      <c r="J105" s="6"/>
      <c r="K105" s="6"/>
    </row>
    <row r="106" spans="2:11">
      <c r="B106" s="1603"/>
      <c r="C106" s="91"/>
      <c r="D106" s="45" t="s">
        <v>714</v>
      </c>
      <c r="E106" s="6"/>
      <c r="F106" s="6"/>
      <c r="G106" s="6"/>
      <c r="H106" s="6"/>
      <c r="I106" s="6"/>
      <c r="J106" s="6"/>
      <c r="K106" s="6"/>
    </row>
    <row r="107" spans="2:11" ht="24">
      <c r="B107" s="1603"/>
      <c r="C107" s="91"/>
      <c r="D107" s="45" t="s">
        <v>715</v>
      </c>
      <c r="E107" s="6"/>
      <c r="F107" s="6"/>
      <c r="G107" s="6"/>
      <c r="H107" s="6"/>
      <c r="I107" s="6"/>
      <c r="J107" s="6"/>
      <c r="K107" s="6"/>
    </row>
    <row r="108" spans="2:11" ht="24">
      <c r="B108" s="1603"/>
      <c r="C108" s="91"/>
      <c r="D108" s="45" t="s">
        <v>716</v>
      </c>
      <c r="E108" s="6"/>
      <c r="F108" s="6"/>
      <c r="G108" s="6"/>
      <c r="H108" s="6"/>
      <c r="I108" s="6"/>
      <c r="J108" s="6"/>
      <c r="K108" s="6"/>
    </row>
    <row r="109" spans="2:11" ht="36">
      <c r="B109" s="1603"/>
      <c r="C109" s="91"/>
      <c r="D109" s="45" t="s">
        <v>717</v>
      </c>
      <c r="E109" s="6"/>
      <c r="F109" s="6"/>
      <c r="G109" s="6"/>
      <c r="H109" s="6"/>
      <c r="I109" s="6"/>
      <c r="J109" s="6"/>
      <c r="K109" s="6"/>
    </row>
    <row r="110" spans="2:11">
      <c r="B110" s="1603"/>
      <c r="C110" s="91"/>
      <c r="D110" s="45" t="s">
        <v>718</v>
      </c>
      <c r="E110" s="6"/>
      <c r="F110" s="6"/>
      <c r="G110" s="6"/>
      <c r="H110" s="6"/>
      <c r="I110" s="6"/>
      <c r="J110" s="6"/>
      <c r="K110" s="6"/>
    </row>
    <row r="111" spans="2:11">
      <c r="B111" s="1603"/>
      <c r="C111" s="91"/>
      <c r="D111" s="45" t="s">
        <v>719</v>
      </c>
      <c r="E111" s="6"/>
      <c r="F111" s="6"/>
      <c r="G111" s="6"/>
      <c r="H111" s="6"/>
      <c r="I111" s="6"/>
      <c r="J111" s="6"/>
      <c r="K111" s="6"/>
    </row>
    <row r="112" spans="2:11" ht="15.75" thickBot="1">
      <c r="B112" s="1604"/>
      <c r="C112" s="3"/>
      <c r="D112" s="40" t="s">
        <v>720</v>
      </c>
      <c r="E112" s="6"/>
      <c r="F112" s="6"/>
      <c r="G112" s="6"/>
      <c r="H112" s="6"/>
      <c r="I112" s="6"/>
      <c r="J112" s="6"/>
      <c r="K112" s="6"/>
    </row>
    <row r="113" spans="2:11" ht="24.75" thickBot="1">
      <c r="B113" s="46" t="s">
        <v>72</v>
      </c>
      <c r="C113" s="3"/>
      <c r="D113" s="40"/>
      <c r="E113" s="6"/>
      <c r="F113" s="6"/>
      <c r="G113" s="6"/>
      <c r="H113" s="6"/>
      <c r="I113" s="6"/>
      <c r="J113" s="6"/>
      <c r="K113" s="6"/>
    </row>
    <row r="114" spans="2:11" ht="252">
      <c r="B114" s="1602" t="s">
        <v>73</v>
      </c>
      <c r="C114" s="91"/>
      <c r="D114" s="45" t="s">
        <v>721</v>
      </c>
      <c r="E114" s="6"/>
      <c r="F114" s="6"/>
      <c r="G114" s="6"/>
      <c r="H114" s="6"/>
      <c r="I114" s="6"/>
      <c r="J114" s="6"/>
      <c r="K114" s="6"/>
    </row>
    <row r="115" spans="2:11" ht="24">
      <c r="B115" s="1603"/>
      <c r="C115" s="91"/>
      <c r="D115" s="45" t="s">
        <v>722</v>
      </c>
      <c r="E115" s="6"/>
      <c r="F115" s="6"/>
      <c r="G115" s="6"/>
      <c r="H115" s="6"/>
      <c r="I115" s="6"/>
      <c r="J115" s="6"/>
      <c r="K115" s="6"/>
    </row>
    <row r="116" spans="2:11" ht="108">
      <c r="B116" s="1603"/>
      <c r="C116" s="91"/>
      <c r="D116" s="45" t="s">
        <v>723</v>
      </c>
      <c r="E116" s="6"/>
      <c r="F116" s="6"/>
      <c r="G116" s="6"/>
      <c r="H116" s="6"/>
      <c r="I116" s="6"/>
      <c r="J116" s="6"/>
      <c r="K116" s="6"/>
    </row>
    <row r="117" spans="2:11" ht="384">
      <c r="B117" s="1603"/>
      <c r="C117" s="91"/>
      <c r="D117" s="45" t="s">
        <v>724</v>
      </c>
      <c r="E117" s="6"/>
      <c r="F117" s="6"/>
      <c r="G117" s="6"/>
      <c r="H117" s="6"/>
      <c r="I117" s="6"/>
      <c r="J117" s="6"/>
      <c r="K117" s="6"/>
    </row>
    <row r="118" spans="2:11" ht="192">
      <c r="B118" s="1603"/>
      <c r="C118" s="91"/>
      <c r="D118" s="45" t="s">
        <v>725</v>
      </c>
      <c r="E118" s="6"/>
      <c r="F118" s="6"/>
      <c r="G118" s="6"/>
      <c r="H118" s="6"/>
      <c r="I118" s="6"/>
      <c r="J118" s="6"/>
      <c r="K118" s="6"/>
    </row>
    <row r="119" spans="2:11" ht="72">
      <c r="B119" s="1603"/>
      <c r="C119" s="91"/>
      <c r="D119" s="45" t="s">
        <v>726</v>
      </c>
      <c r="E119" s="6"/>
      <c r="F119" s="6"/>
      <c r="G119" s="6"/>
      <c r="H119" s="6"/>
      <c r="I119" s="6"/>
      <c r="J119" s="6"/>
      <c r="K119" s="6"/>
    </row>
    <row r="120" spans="2:11" ht="24">
      <c r="B120" s="1603"/>
      <c r="C120" s="91"/>
      <c r="D120" s="45" t="s">
        <v>727</v>
      </c>
      <c r="E120" s="6"/>
      <c r="F120" s="6"/>
      <c r="G120" s="6"/>
      <c r="H120" s="6"/>
      <c r="I120" s="6"/>
      <c r="J120" s="6"/>
      <c r="K120" s="6"/>
    </row>
    <row r="121" spans="2:11" ht="24">
      <c r="B121" s="1603"/>
      <c r="C121" s="91"/>
      <c r="D121" s="45" t="s">
        <v>728</v>
      </c>
      <c r="E121" s="6"/>
      <c r="F121" s="6"/>
      <c r="G121" s="6"/>
      <c r="H121" s="6"/>
      <c r="I121" s="6"/>
      <c r="J121" s="6"/>
      <c r="K121" s="6"/>
    </row>
    <row r="122" spans="2:11" ht="24">
      <c r="B122" s="1603"/>
      <c r="C122" s="91"/>
      <c r="D122" s="45" t="s">
        <v>729</v>
      </c>
      <c r="E122" s="6"/>
      <c r="F122" s="6"/>
      <c r="G122" s="6"/>
      <c r="H122" s="6"/>
      <c r="I122" s="6"/>
      <c r="J122" s="6"/>
      <c r="K122" s="6"/>
    </row>
    <row r="123" spans="2:11" ht="84">
      <c r="B123" s="1603"/>
      <c r="C123" s="91"/>
      <c r="D123" s="45" t="s">
        <v>730</v>
      </c>
      <c r="E123" s="6"/>
      <c r="F123" s="6"/>
      <c r="G123" s="6"/>
      <c r="H123" s="6"/>
      <c r="I123" s="6"/>
      <c r="J123" s="6"/>
      <c r="K123" s="6"/>
    </row>
    <row r="124" spans="2:11" ht="24">
      <c r="B124" s="1603"/>
      <c r="C124" s="91"/>
      <c r="D124" s="45" t="s">
        <v>731</v>
      </c>
      <c r="E124" s="6"/>
      <c r="F124" s="6"/>
      <c r="G124" s="6"/>
      <c r="H124" s="6"/>
      <c r="I124" s="6"/>
      <c r="J124" s="6"/>
      <c r="K124" s="6"/>
    </row>
    <row r="125" spans="2:11" ht="24">
      <c r="B125" s="1603"/>
      <c r="C125" s="91"/>
      <c r="D125" s="45" t="s">
        <v>732</v>
      </c>
      <c r="E125" s="6"/>
      <c r="F125" s="6"/>
      <c r="G125" s="6"/>
      <c r="H125" s="6"/>
      <c r="I125" s="6"/>
      <c r="J125" s="6"/>
      <c r="K125" s="6"/>
    </row>
    <row r="126" spans="2:11">
      <c r="B126" s="1603"/>
      <c r="C126" s="91"/>
      <c r="D126" s="45" t="s">
        <v>733</v>
      </c>
      <c r="E126" s="6"/>
      <c r="F126" s="6"/>
      <c r="G126" s="6"/>
      <c r="H126" s="6"/>
      <c r="I126" s="6"/>
      <c r="J126" s="6"/>
      <c r="K126" s="6"/>
    </row>
    <row r="127" spans="2:11" ht="24">
      <c r="B127" s="1603"/>
      <c r="C127" s="91"/>
      <c r="D127" s="45" t="s">
        <v>734</v>
      </c>
      <c r="E127" s="6"/>
      <c r="F127" s="6"/>
      <c r="G127" s="6"/>
      <c r="H127" s="6"/>
      <c r="I127" s="6"/>
      <c r="J127" s="6"/>
      <c r="K127" s="6"/>
    </row>
    <row r="128" spans="2:11" ht="36">
      <c r="B128" s="1603"/>
      <c r="C128" s="91"/>
      <c r="D128" s="45" t="s">
        <v>735</v>
      </c>
      <c r="E128" s="6"/>
      <c r="F128" s="6"/>
      <c r="G128" s="6"/>
      <c r="H128" s="6"/>
      <c r="I128" s="6"/>
      <c r="J128" s="6"/>
      <c r="K128" s="6"/>
    </row>
    <row r="129" spans="2:11" ht="24">
      <c r="B129" s="1603"/>
      <c r="C129" s="91"/>
      <c r="D129" s="45" t="s">
        <v>736</v>
      </c>
      <c r="E129" s="6"/>
      <c r="F129" s="6"/>
      <c r="G129" s="6"/>
      <c r="H129" s="6"/>
      <c r="I129" s="6"/>
      <c r="J129" s="6"/>
      <c r="K129" s="6"/>
    </row>
    <row r="130" spans="2:11" ht="24">
      <c r="B130" s="1603"/>
      <c r="C130" s="91"/>
      <c r="D130" s="45" t="s">
        <v>737</v>
      </c>
      <c r="E130" s="6"/>
      <c r="F130" s="6"/>
      <c r="G130" s="6"/>
      <c r="H130" s="6"/>
      <c r="I130" s="6"/>
      <c r="J130" s="6"/>
      <c r="K130" s="6"/>
    </row>
    <row r="131" spans="2:11" ht="72">
      <c r="B131" s="1603"/>
      <c r="C131" s="91"/>
      <c r="D131" s="45" t="s">
        <v>738</v>
      </c>
      <c r="E131" s="6"/>
      <c r="F131" s="6"/>
      <c r="G131" s="6"/>
      <c r="H131" s="6"/>
      <c r="I131" s="6"/>
      <c r="J131" s="6"/>
      <c r="K131" s="6"/>
    </row>
    <row r="132" spans="2:11" ht="48">
      <c r="B132" s="1603"/>
      <c r="C132" s="91"/>
      <c r="D132" s="45" t="s">
        <v>739</v>
      </c>
      <c r="E132" s="6"/>
      <c r="F132" s="6"/>
      <c r="G132" s="6"/>
      <c r="H132" s="6"/>
      <c r="I132" s="6"/>
      <c r="J132" s="6"/>
      <c r="K132" s="6"/>
    </row>
    <row r="133" spans="2:11" ht="48">
      <c r="B133" s="1603"/>
      <c r="C133" s="91"/>
      <c r="D133" s="45" t="s">
        <v>740</v>
      </c>
      <c r="E133" s="6"/>
      <c r="F133" s="6"/>
      <c r="G133" s="6"/>
      <c r="H133" s="6"/>
      <c r="I133" s="6"/>
      <c r="J133" s="6"/>
      <c r="K133" s="6"/>
    </row>
    <row r="134" spans="2:11" ht="36">
      <c r="B134" s="1603"/>
      <c r="C134" s="91"/>
      <c r="D134" s="45" t="s">
        <v>741</v>
      </c>
      <c r="E134" s="6"/>
      <c r="F134" s="6"/>
      <c r="G134" s="6"/>
      <c r="H134" s="6"/>
      <c r="I134" s="6"/>
      <c r="J134" s="6"/>
      <c r="K134" s="6"/>
    </row>
    <row r="135" spans="2:11" ht="24">
      <c r="B135" s="1603"/>
      <c r="C135" s="91"/>
      <c r="D135" s="45" t="s">
        <v>742</v>
      </c>
      <c r="E135" s="6"/>
      <c r="F135" s="6"/>
      <c r="G135" s="6"/>
      <c r="H135" s="6"/>
      <c r="I135" s="6"/>
      <c r="J135" s="6"/>
      <c r="K135" s="6"/>
    </row>
    <row r="136" spans="2:11" ht="36">
      <c r="B136" s="1603"/>
      <c r="C136" s="91"/>
      <c r="D136" s="45" t="s">
        <v>743</v>
      </c>
      <c r="E136" s="6"/>
      <c r="F136" s="6"/>
      <c r="G136" s="6"/>
      <c r="H136" s="6"/>
      <c r="I136" s="6"/>
      <c r="J136" s="6"/>
      <c r="K136" s="6"/>
    </row>
    <row r="137" spans="2:11" ht="24">
      <c r="B137" s="1603"/>
      <c r="C137" s="91"/>
      <c r="D137" s="45" t="s">
        <v>744</v>
      </c>
      <c r="E137" s="6"/>
      <c r="F137" s="6"/>
      <c r="G137" s="6"/>
      <c r="H137" s="6"/>
      <c r="I137" s="6"/>
      <c r="J137" s="6"/>
      <c r="K137" s="6"/>
    </row>
    <row r="138" spans="2:11" ht="36">
      <c r="B138" s="1603"/>
      <c r="C138" s="91"/>
      <c r="D138" s="45" t="s">
        <v>745</v>
      </c>
      <c r="E138" s="6"/>
      <c r="F138" s="6"/>
      <c r="G138" s="6"/>
      <c r="H138" s="6"/>
      <c r="I138" s="6"/>
      <c r="J138" s="6"/>
      <c r="K138" s="6"/>
    </row>
    <row r="139" spans="2:11" ht="36">
      <c r="B139" s="1603"/>
      <c r="C139" s="91"/>
      <c r="D139" s="45" t="s">
        <v>746</v>
      </c>
      <c r="E139" s="6"/>
      <c r="F139" s="6"/>
      <c r="G139" s="6"/>
      <c r="H139" s="6"/>
      <c r="I139" s="6"/>
      <c r="J139" s="6"/>
      <c r="K139" s="6"/>
    </row>
    <row r="140" spans="2:11" ht="36">
      <c r="B140" s="1603"/>
      <c r="C140" s="91"/>
      <c r="D140" s="45" t="s">
        <v>747</v>
      </c>
      <c r="E140" s="6"/>
      <c r="F140" s="6"/>
      <c r="G140" s="6"/>
      <c r="H140" s="6"/>
      <c r="I140" s="6"/>
      <c r="J140" s="6"/>
      <c r="K140" s="6"/>
    </row>
    <row r="141" spans="2:11" ht="60">
      <c r="B141" s="1603"/>
      <c r="C141" s="91"/>
      <c r="D141" s="45" t="s">
        <v>748</v>
      </c>
      <c r="E141" s="6"/>
      <c r="F141" s="6"/>
      <c r="G141" s="6"/>
      <c r="H141" s="6"/>
      <c r="I141" s="6"/>
      <c r="J141" s="6"/>
      <c r="K141" s="6"/>
    </row>
    <row r="142" spans="2:11" ht="48">
      <c r="B142" s="1603"/>
      <c r="C142" s="91"/>
      <c r="D142" s="45" t="s">
        <v>749</v>
      </c>
      <c r="E142" s="6"/>
      <c r="F142" s="6"/>
      <c r="G142" s="6"/>
      <c r="H142" s="6"/>
      <c r="I142" s="6"/>
      <c r="J142" s="6"/>
      <c r="K142" s="6"/>
    </row>
    <row r="143" spans="2:11" ht="24">
      <c r="B143" s="1603"/>
      <c r="C143" s="91"/>
      <c r="D143" s="45" t="s">
        <v>750</v>
      </c>
      <c r="E143" s="6"/>
      <c r="F143" s="6"/>
      <c r="G143" s="6"/>
      <c r="H143" s="6"/>
      <c r="I143" s="6"/>
      <c r="J143" s="6"/>
      <c r="K143" s="6"/>
    </row>
    <row r="144" spans="2:11" ht="24">
      <c r="B144" s="1603"/>
      <c r="C144" s="91"/>
      <c r="D144" s="45" t="s">
        <v>751</v>
      </c>
      <c r="E144" s="6"/>
      <c r="F144" s="6"/>
      <c r="G144" s="6"/>
      <c r="H144" s="6"/>
      <c r="I144" s="6"/>
      <c r="J144" s="6"/>
      <c r="K144" s="6"/>
    </row>
    <row r="145" spans="2:11" ht="24">
      <c r="B145" s="1603"/>
      <c r="C145" s="91"/>
      <c r="D145" s="45" t="s">
        <v>752</v>
      </c>
      <c r="E145" s="6"/>
      <c r="F145" s="6"/>
      <c r="G145" s="6"/>
      <c r="H145" s="6"/>
      <c r="I145" s="6"/>
      <c r="J145" s="6"/>
      <c r="K145" s="6"/>
    </row>
    <row r="146" spans="2:11" ht="24">
      <c r="B146" s="1603"/>
      <c r="C146" s="91"/>
      <c r="D146" s="45" t="s">
        <v>753</v>
      </c>
      <c r="E146" s="6"/>
      <c r="F146" s="6"/>
      <c r="G146" s="6"/>
      <c r="H146" s="6"/>
      <c r="I146" s="6"/>
      <c r="J146" s="6"/>
      <c r="K146" s="6"/>
    </row>
    <row r="147" spans="2:11" ht="48">
      <c r="B147" s="1603"/>
      <c r="C147" s="91"/>
      <c r="D147" s="45" t="s">
        <v>754</v>
      </c>
      <c r="E147" s="6"/>
      <c r="F147" s="6"/>
      <c r="G147" s="6"/>
      <c r="H147" s="6"/>
      <c r="I147" s="6"/>
      <c r="J147" s="6"/>
      <c r="K147" s="6"/>
    </row>
    <row r="148" spans="2:11" ht="24">
      <c r="B148" s="1603"/>
      <c r="C148" s="91"/>
      <c r="D148" s="45" t="s">
        <v>755</v>
      </c>
      <c r="E148" s="6"/>
      <c r="F148" s="6"/>
      <c r="G148" s="6"/>
      <c r="H148" s="6"/>
      <c r="I148" s="6"/>
      <c r="J148" s="6"/>
      <c r="K148" s="6"/>
    </row>
    <row r="149" spans="2:11" ht="36.75" thickBot="1">
      <c r="B149" s="1604"/>
      <c r="C149" s="3"/>
      <c r="D149" s="40" t="s">
        <v>756</v>
      </c>
      <c r="E149" s="6"/>
      <c r="F149" s="6"/>
      <c r="G149" s="6"/>
      <c r="H149" s="6"/>
      <c r="I149" s="6"/>
      <c r="J149" s="6"/>
      <c r="K149" s="6"/>
    </row>
    <row r="150" spans="2:11" ht="24">
      <c r="B150" s="1602" t="s">
        <v>90</v>
      </c>
      <c r="C150" s="91"/>
      <c r="D150" s="52" t="s">
        <v>757</v>
      </c>
      <c r="E150" s="6"/>
      <c r="F150" s="6"/>
      <c r="G150" s="6"/>
      <c r="H150" s="6"/>
      <c r="I150" s="6"/>
      <c r="J150" s="6"/>
      <c r="K150" s="6"/>
    </row>
    <row r="151" spans="2:11" ht="25.35" customHeight="1">
      <c r="B151" s="1603"/>
      <c r="C151" s="91"/>
      <c r="D151" s="45" t="s">
        <v>248</v>
      </c>
      <c r="E151" s="6"/>
      <c r="F151" s="6"/>
      <c r="G151" s="6"/>
      <c r="H151" s="6"/>
      <c r="I151" s="6"/>
      <c r="J151" s="6"/>
      <c r="K151" s="6"/>
    </row>
    <row r="152" spans="2:11">
      <c r="B152" s="1603"/>
      <c r="C152" s="91"/>
      <c r="D152" s="45" t="s">
        <v>91</v>
      </c>
      <c r="E152" s="6"/>
      <c r="F152" s="6"/>
      <c r="G152" s="6"/>
      <c r="H152" s="6"/>
      <c r="I152" s="6"/>
      <c r="J152" s="6"/>
      <c r="K152" s="6"/>
    </row>
    <row r="153" spans="2:11" ht="37.5">
      <c r="B153" s="1603"/>
      <c r="C153" s="91"/>
      <c r="D153" s="45" t="s">
        <v>758</v>
      </c>
      <c r="E153" s="6"/>
      <c r="F153" s="6"/>
      <c r="G153" s="6"/>
      <c r="H153" s="6"/>
      <c r="I153" s="6"/>
      <c r="J153" s="6"/>
      <c r="K153" s="6"/>
    </row>
    <row r="154" spans="2:11" ht="37.5">
      <c r="B154" s="1603"/>
      <c r="C154" s="91"/>
      <c r="D154" s="45" t="s">
        <v>759</v>
      </c>
      <c r="E154" s="6"/>
      <c r="F154" s="6"/>
      <c r="G154" s="6"/>
      <c r="H154" s="6"/>
      <c r="I154" s="6"/>
      <c r="J154" s="6"/>
      <c r="K154" s="6"/>
    </row>
    <row r="155" spans="2:11" ht="37.5">
      <c r="B155" s="1603"/>
      <c r="C155" s="91"/>
      <c r="D155" s="45" t="s">
        <v>760</v>
      </c>
      <c r="E155" s="6"/>
      <c r="F155" s="6"/>
      <c r="G155" s="6"/>
      <c r="H155" s="6"/>
      <c r="I155" s="6"/>
      <c r="J155" s="6"/>
      <c r="K155" s="6"/>
    </row>
    <row r="156" spans="2:11" ht="37.5">
      <c r="B156" s="1603"/>
      <c r="C156" s="91"/>
      <c r="D156" s="45" t="s">
        <v>761</v>
      </c>
      <c r="E156" s="6"/>
      <c r="F156" s="6"/>
      <c r="G156" s="6"/>
      <c r="H156" s="6"/>
      <c r="I156" s="6"/>
      <c r="J156" s="6"/>
      <c r="K156" s="6"/>
    </row>
    <row r="157" spans="2:11">
      <c r="B157" s="1603"/>
      <c r="C157" s="91"/>
      <c r="D157" s="45" t="s">
        <v>762</v>
      </c>
      <c r="E157" s="6"/>
      <c r="F157" s="6"/>
      <c r="G157" s="6"/>
      <c r="H157" s="6"/>
      <c r="I157" s="6"/>
      <c r="J157" s="6"/>
      <c r="K157" s="6"/>
    </row>
    <row r="158" spans="2:11">
      <c r="B158" s="1603"/>
      <c r="C158" s="91"/>
      <c r="D158" s="45" t="s">
        <v>763</v>
      </c>
      <c r="E158" s="6"/>
      <c r="F158" s="6"/>
      <c r="G158" s="6"/>
      <c r="H158" s="6"/>
      <c r="I158" s="6"/>
      <c r="J158" s="6"/>
      <c r="K158" s="6"/>
    </row>
    <row r="159" spans="2:11">
      <c r="B159" s="1603"/>
      <c r="C159" s="91"/>
      <c r="D159" s="45" t="s">
        <v>764</v>
      </c>
      <c r="E159" s="6"/>
      <c r="F159" s="6"/>
      <c r="G159" s="6"/>
      <c r="H159" s="6"/>
      <c r="I159" s="6"/>
      <c r="J159" s="6"/>
      <c r="K159" s="6"/>
    </row>
    <row r="160" spans="2:11">
      <c r="B160" s="1603"/>
      <c r="C160" s="91"/>
      <c r="D160" s="45" t="s">
        <v>765</v>
      </c>
      <c r="E160" s="6"/>
      <c r="F160" s="6"/>
      <c r="G160" s="6"/>
      <c r="H160" s="6"/>
      <c r="I160" s="6"/>
      <c r="J160" s="6"/>
      <c r="K160" s="6"/>
    </row>
    <row r="161" spans="2:11" ht="84">
      <c r="B161" s="1603"/>
      <c r="C161" s="91"/>
      <c r="D161" s="53" t="s">
        <v>235</v>
      </c>
      <c r="E161" s="6"/>
      <c r="F161" s="6"/>
      <c r="G161" s="6"/>
      <c r="H161" s="6"/>
      <c r="I161" s="6"/>
      <c r="J161" s="6"/>
      <c r="K161" s="6"/>
    </row>
    <row r="162" spans="2:11">
      <c r="B162" s="1603"/>
      <c r="C162" s="91"/>
      <c r="D162" s="56" t="s">
        <v>246</v>
      </c>
      <c r="E162" s="6"/>
      <c r="F162" s="6"/>
      <c r="G162" s="6"/>
      <c r="H162" s="6"/>
      <c r="I162" s="6"/>
      <c r="J162" s="6"/>
      <c r="K162" s="6"/>
    </row>
    <row r="163" spans="2:11" ht="24">
      <c r="B163" s="1603"/>
      <c r="C163" s="91"/>
      <c r="D163" s="52" t="s">
        <v>766</v>
      </c>
      <c r="E163" s="6"/>
      <c r="F163" s="6"/>
      <c r="G163" s="6"/>
      <c r="H163" s="6"/>
      <c r="I163" s="6"/>
      <c r="J163" s="6"/>
      <c r="K163" s="6"/>
    </row>
    <row r="164" spans="2:11" ht="23.1" customHeight="1">
      <c r="B164" s="1603"/>
      <c r="C164" s="91"/>
      <c r="D164" s="45" t="s">
        <v>248</v>
      </c>
      <c r="E164" s="6"/>
      <c r="F164" s="6"/>
      <c r="G164" s="6"/>
      <c r="H164" s="6"/>
      <c r="I164" s="6"/>
      <c r="J164" s="6"/>
      <c r="K164" s="6"/>
    </row>
    <row r="165" spans="2:11">
      <c r="B165" s="1603"/>
      <c r="C165" s="91"/>
      <c r="D165" s="45" t="s">
        <v>91</v>
      </c>
      <c r="E165" s="6"/>
      <c r="F165" s="6"/>
      <c r="G165" s="6"/>
      <c r="H165" s="6"/>
      <c r="I165" s="6"/>
      <c r="J165" s="6"/>
      <c r="K165" s="6"/>
    </row>
    <row r="166" spans="2:11" ht="37.5">
      <c r="B166" s="1603"/>
      <c r="C166" s="91"/>
      <c r="D166" s="45" t="s">
        <v>767</v>
      </c>
      <c r="E166" s="6"/>
      <c r="F166" s="6"/>
      <c r="G166" s="6"/>
      <c r="H166" s="6"/>
      <c r="I166" s="6"/>
      <c r="J166" s="6"/>
      <c r="K166" s="6"/>
    </row>
    <row r="167" spans="2:11" ht="37.5">
      <c r="B167" s="1603"/>
      <c r="C167" s="91"/>
      <c r="D167" s="45" t="s">
        <v>768</v>
      </c>
      <c r="E167" s="6"/>
      <c r="F167" s="6"/>
      <c r="G167" s="6"/>
      <c r="H167" s="6"/>
      <c r="I167" s="6"/>
      <c r="J167" s="6"/>
      <c r="K167" s="6"/>
    </row>
    <row r="168" spans="2:11" ht="38.25" thickBot="1">
      <c r="B168" s="1604"/>
      <c r="C168" s="3"/>
      <c r="D168" s="40" t="s">
        <v>769</v>
      </c>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row r="180" spans="2:11">
      <c r="B180" s="6"/>
      <c r="D180" s="6"/>
      <c r="E180" s="6"/>
      <c r="F180" s="6"/>
      <c r="G180" s="6"/>
      <c r="H180" s="6"/>
      <c r="I180" s="6"/>
      <c r="J180" s="6"/>
      <c r="K180" s="6"/>
    </row>
    <row r="181" spans="2:11">
      <c r="B181" s="6"/>
      <c r="D181" s="6"/>
      <c r="E181" s="6"/>
      <c r="F181" s="6"/>
      <c r="G181" s="6"/>
      <c r="H181" s="6"/>
      <c r="I181" s="6"/>
      <c r="J181" s="6"/>
      <c r="K181" s="6"/>
    </row>
    <row r="182" spans="2:11">
      <c r="B182" s="6"/>
      <c r="D182" s="6"/>
      <c r="E182" s="6"/>
      <c r="F182" s="6"/>
      <c r="G182" s="6"/>
      <c r="H182" s="6"/>
      <c r="I182" s="6"/>
      <c r="J182" s="6"/>
      <c r="K182" s="6"/>
    </row>
    <row r="183" spans="2:11">
      <c r="B183" s="6"/>
      <c r="D183" s="6"/>
      <c r="E183" s="6"/>
      <c r="F183" s="6"/>
      <c r="G183" s="6"/>
      <c r="H183" s="6"/>
      <c r="I183" s="6"/>
      <c r="J183" s="6"/>
      <c r="K183" s="6"/>
    </row>
    <row r="184" spans="2:11">
      <c r="B184" s="6"/>
      <c r="D184" s="6"/>
      <c r="E184" s="6"/>
      <c r="F184" s="6"/>
      <c r="G184" s="6"/>
      <c r="H184" s="6"/>
      <c r="I184" s="6"/>
      <c r="J184" s="6"/>
      <c r="K184" s="6"/>
    </row>
    <row r="185" spans="2:11">
      <c r="B185" s="6"/>
      <c r="D185" s="6"/>
      <c r="E185" s="6"/>
      <c r="F185" s="6"/>
      <c r="G185" s="6"/>
      <c r="H185" s="6"/>
      <c r="I185" s="6"/>
      <c r="J185" s="6"/>
      <c r="K185" s="6"/>
    </row>
    <row r="186" spans="2:11">
      <c r="B186" s="6"/>
      <c r="D186" s="6"/>
      <c r="E186" s="6"/>
      <c r="F186" s="6"/>
      <c r="G186" s="6"/>
      <c r="H186" s="6"/>
      <c r="I186" s="6"/>
      <c r="J186" s="6"/>
      <c r="K186" s="6"/>
    </row>
    <row r="187" spans="2:11">
      <c r="B187" s="6"/>
      <c r="D187" s="6"/>
      <c r="E187" s="6"/>
      <c r="F187" s="6"/>
      <c r="G187" s="6"/>
      <c r="H187" s="6"/>
      <c r="I187" s="6"/>
      <c r="J187" s="6"/>
      <c r="K187" s="6"/>
    </row>
    <row r="188" spans="2:11">
      <c r="B188" s="6"/>
      <c r="D188" s="6"/>
      <c r="E188" s="6"/>
      <c r="F188" s="6"/>
      <c r="G188" s="6"/>
      <c r="H188" s="6"/>
      <c r="I188" s="6"/>
      <c r="J188" s="6"/>
      <c r="K188" s="6"/>
    </row>
    <row r="189" spans="2:11">
      <c r="B189" s="6"/>
      <c r="D189" s="6"/>
      <c r="E189" s="6"/>
      <c r="F189" s="6"/>
      <c r="G189" s="6"/>
      <c r="H189" s="6"/>
      <c r="I189" s="6"/>
      <c r="J189" s="6"/>
      <c r="K189" s="6"/>
    </row>
    <row r="190" spans="2:11">
      <c r="B190" s="6"/>
      <c r="D190" s="6"/>
      <c r="E190" s="6"/>
      <c r="F190" s="6"/>
      <c r="G190" s="6"/>
      <c r="H190" s="6"/>
      <c r="I190" s="6"/>
      <c r="J190" s="6"/>
      <c r="K190" s="6"/>
    </row>
    <row r="191" spans="2:11">
      <c r="B191" s="6"/>
      <c r="D191" s="6"/>
      <c r="E191" s="6"/>
      <c r="F191" s="6"/>
      <c r="G191" s="6"/>
      <c r="H191" s="6"/>
      <c r="I191" s="6"/>
      <c r="J191" s="6"/>
      <c r="K191" s="6"/>
    </row>
    <row r="192" spans="2:11">
      <c r="B192" s="6"/>
      <c r="D192" s="6"/>
      <c r="E192" s="6"/>
      <c r="F192" s="6"/>
      <c r="G192" s="6"/>
      <c r="H192" s="6"/>
      <c r="I192" s="6"/>
      <c r="J192" s="6"/>
      <c r="K192" s="6"/>
    </row>
    <row r="193" spans="2:11">
      <c r="B193" s="6"/>
      <c r="D193" s="6"/>
      <c r="E193" s="6"/>
      <c r="F193" s="6"/>
      <c r="G193" s="6"/>
      <c r="H193" s="6"/>
      <c r="I193" s="6"/>
      <c r="J193" s="6"/>
      <c r="K193" s="6"/>
    </row>
    <row r="194" spans="2:11">
      <c r="B194" s="6"/>
      <c r="D194" s="6"/>
      <c r="E194" s="6"/>
      <c r="F194" s="6"/>
      <c r="G194" s="6"/>
      <c r="H194" s="6"/>
      <c r="I194" s="6"/>
      <c r="J194" s="6"/>
      <c r="K194" s="6"/>
    </row>
    <row r="195" spans="2:11">
      <c r="B195" s="6"/>
      <c r="D195" s="6"/>
      <c r="E195" s="6"/>
      <c r="F195" s="6"/>
      <c r="G195" s="6"/>
      <c r="H195" s="6"/>
      <c r="I195" s="6"/>
      <c r="J195" s="6"/>
      <c r="K195" s="6"/>
    </row>
    <row r="196" spans="2:11">
      <c r="B196" s="6"/>
      <c r="D196" s="6"/>
      <c r="E196" s="6"/>
      <c r="F196" s="6"/>
      <c r="G196" s="6"/>
      <c r="H196" s="6"/>
      <c r="I196" s="6"/>
      <c r="J196" s="6"/>
      <c r="K196" s="6"/>
    </row>
    <row r="197" spans="2:11">
      <c r="B197" s="6"/>
      <c r="D197" s="6"/>
      <c r="E197" s="6"/>
      <c r="F197" s="6"/>
      <c r="G197" s="6"/>
      <c r="H197" s="6"/>
      <c r="I197" s="6"/>
      <c r="J197" s="6"/>
      <c r="K197" s="6"/>
    </row>
  </sheetData>
  <sheetProtection insertColumns="0" insertRows="0"/>
  <mergeCells count="36">
    <mergeCell ref="B10:D10"/>
    <mergeCell ref="F10:S10"/>
    <mergeCell ref="F11:S11"/>
    <mergeCell ref="E12:R12"/>
    <mergeCell ref="E13:R13"/>
    <mergeCell ref="B91:E92"/>
    <mergeCell ref="B94:D94"/>
    <mergeCell ref="B96:B112"/>
    <mergeCell ref="B114:B149"/>
    <mergeCell ref="B150:B168"/>
    <mergeCell ref="D44:D45"/>
    <mergeCell ref="E44:E45"/>
    <mergeCell ref="F44:K44"/>
    <mergeCell ref="C21:C22"/>
    <mergeCell ref="D21:D22"/>
    <mergeCell ref="B15:B19"/>
    <mergeCell ref="B68:E68"/>
    <mergeCell ref="B69:B75"/>
    <mergeCell ref="B77:E77"/>
    <mergeCell ref="B78:B84"/>
    <mergeCell ref="D15:L15"/>
    <mergeCell ref="D16:L16"/>
    <mergeCell ref="D19:L19"/>
    <mergeCell ref="D20:L20"/>
    <mergeCell ref="D41:L41"/>
    <mergeCell ref="D42:L42"/>
    <mergeCell ref="D43:L43"/>
    <mergeCell ref="D63:L63"/>
    <mergeCell ref="E21:E22"/>
    <mergeCell ref="F21:J21"/>
    <mergeCell ref="C44:C45"/>
    <mergeCell ref="A1:P1"/>
    <mergeCell ref="A2:P2"/>
    <mergeCell ref="A3:P3"/>
    <mergeCell ref="A4:D4"/>
    <mergeCell ref="A5:P5"/>
  </mergeCells>
  <conditionalFormatting sqref="H40">
    <cfRule type="containsText" dxfId="54" priority="5" operator="containsText" text="ERROR">
      <formula>NOT(ISERROR(SEARCH("ERROR",H40)))</formula>
    </cfRule>
  </conditionalFormatting>
  <conditionalFormatting sqref="F10">
    <cfRule type="notContainsBlanks" dxfId="53" priority="4">
      <formula>LEN(TRIM(F10))&gt;0</formula>
    </cfRule>
  </conditionalFormatting>
  <conditionalFormatting sqref="F11:S11">
    <cfRule type="expression" dxfId="52" priority="2">
      <formula>E11="NO SE REPORTA"</formula>
    </cfRule>
    <cfRule type="expression" dxfId="51" priority="3">
      <formula>E10="NO APLICA"</formula>
    </cfRule>
  </conditionalFormatting>
  <conditionalFormatting sqref="E12:R12">
    <cfRule type="expression" dxfId="50"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8">
      <formula1>0</formula1>
    </dataValidation>
    <dataValidation type="whole" operator="greaterThanOrEqual" allowBlank="1" showInputMessage="1" showErrorMessage="1" errorTitle="ERROR" error="Valor en PESOS (sin centavos)" sqref="F46:I61">
      <formula1>0</formula1>
    </dataValidation>
    <dataValidation type="decimal" allowBlank="1" showInputMessage="1" showErrorMessage="1" errorTitle="ERROR" error="Escriba un valor entre 0% y 100%" sqref="F23:H39">
      <formula1>0</formula1>
      <formula2>1</formula2>
    </dataValidation>
    <dataValidation allowBlank="1" showInputMessage="1" showErrorMessage="1" sqref="F62:I62 I23:I40 H40 J46:K62"/>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0"/>
  <sheetViews>
    <sheetView showGridLines="0" zoomScale="98" zoomScaleNormal="98" workbookViewId="0">
      <selection activeCell="A2" sqref="A2:P2"/>
    </sheetView>
  </sheetViews>
  <sheetFormatPr baseColWidth="10" defaultRowHeight="15"/>
  <cols>
    <col min="1" max="1" width="1.85546875" customWidth="1"/>
    <col min="2" max="2" width="10.85546875" customWidth="1"/>
    <col min="3" max="3" width="5" style="84" bestFit="1" customWidth="1"/>
    <col min="4" max="4" width="34.85546875" customWidth="1"/>
    <col min="5" max="5" width="18.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783</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4" t="s">
        <v>1201</v>
      </c>
      <c r="C8" s="216">
        <v>2020</v>
      </c>
      <c r="D8" s="220">
        <f>IF(E10="NO APLICA","NO APLICA",IF(E11="NO SE REPORTA","SIN INFORMACION",+F42))</f>
        <v>0</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ht="15.6" customHeight="1" thickTop="1" thickBot="1">
      <c r="B15" s="1660" t="s">
        <v>2</v>
      </c>
      <c r="C15" s="86"/>
      <c r="D15" s="1619" t="s">
        <v>336</v>
      </c>
      <c r="E15" s="1620"/>
      <c r="F15" s="1620"/>
      <c r="G15" s="1620"/>
      <c r="H15" s="1620"/>
      <c r="I15" s="1620"/>
      <c r="J15" s="1620"/>
      <c r="K15" s="1620"/>
      <c r="L15" s="1670"/>
    </row>
    <row r="16" spans="1:21" ht="15.75" thickBot="1">
      <c r="B16" s="1661"/>
      <c r="C16" s="87" t="s">
        <v>19</v>
      </c>
      <c r="D16" s="38" t="s">
        <v>253</v>
      </c>
      <c r="E16" s="38" t="s">
        <v>20</v>
      </c>
      <c r="F16" s="38" t="s">
        <v>21</v>
      </c>
      <c r="G16" s="38" t="s">
        <v>22</v>
      </c>
      <c r="H16" s="38" t="s">
        <v>23</v>
      </c>
      <c r="I16" s="38" t="s">
        <v>254</v>
      </c>
      <c r="J16" s="6"/>
      <c r="L16" s="21"/>
    </row>
    <row r="17" spans="2:12" ht="48.75" thickBot="1">
      <c r="B17" s="1661"/>
      <c r="C17" s="88" t="s">
        <v>152</v>
      </c>
      <c r="D17" s="40" t="s">
        <v>834</v>
      </c>
      <c r="E17" s="7"/>
      <c r="F17" s="7"/>
      <c r="G17" s="7"/>
      <c r="H17" s="7"/>
      <c r="I17" s="42">
        <f>SUM(E17:H17)</f>
        <v>0</v>
      </c>
      <c r="J17" s="6"/>
      <c r="L17" s="21"/>
    </row>
    <row r="18" spans="2:12" ht="15.75" thickBot="1">
      <c r="B18" s="1661"/>
      <c r="C18" s="88" t="s">
        <v>154</v>
      </c>
      <c r="D18" s="40" t="s">
        <v>778</v>
      </c>
      <c r="E18" s="194"/>
      <c r="F18" s="194"/>
      <c r="G18" s="194"/>
      <c r="H18" s="194"/>
      <c r="I18" s="139">
        <f>SUM(E18:H18)</f>
        <v>0</v>
      </c>
      <c r="J18" s="6"/>
      <c r="L18" s="21"/>
    </row>
    <row r="19" spans="2:12" ht="15.75" thickBot="1">
      <c r="B19" s="1661"/>
      <c r="C19" s="88" t="s">
        <v>156</v>
      </c>
      <c r="D19" s="40" t="s">
        <v>835</v>
      </c>
      <c r="E19" s="194"/>
      <c r="F19" s="194"/>
      <c r="G19" s="194"/>
      <c r="H19" s="194"/>
      <c r="I19" s="139">
        <f>SUM(E19:H19)</f>
        <v>0</v>
      </c>
      <c r="J19" s="6"/>
      <c r="L19" s="21"/>
    </row>
    <row r="20" spans="2:12">
      <c r="B20" s="428"/>
      <c r="C20" s="89"/>
      <c r="D20" s="1622"/>
      <c r="E20" s="1623"/>
      <c r="F20" s="1623"/>
      <c r="G20" s="1623"/>
      <c r="H20" s="1623"/>
      <c r="I20" s="1623"/>
      <c r="J20" s="1623"/>
      <c r="K20" s="1623"/>
      <c r="L20" s="1655"/>
    </row>
    <row r="21" spans="2:12" ht="15.75" thickBot="1">
      <c r="B21" s="428"/>
      <c r="C21" s="89"/>
      <c r="D21" s="1650" t="s">
        <v>836</v>
      </c>
      <c r="E21" s="1651"/>
      <c r="F21" s="1651"/>
      <c r="G21" s="1651"/>
      <c r="H21" s="1651"/>
      <c r="I21" s="1651"/>
      <c r="J21" s="1651"/>
      <c r="K21" s="1651"/>
      <c r="L21" s="1657"/>
    </row>
    <row r="22" spans="2:12" ht="15" customHeight="1" thickBot="1">
      <c r="B22" s="428"/>
      <c r="C22" s="1680" t="s">
        <v>19</v>
      </c>
      <c r="D22" s="1602" t="s">
        <v>270</v>
      </c>
      <c r="E22" s="1602" t="s">
        <v>620</v>
      </c>
      <c r="F22" s="1614" t="s">
        <v>621</v>
      </c>
      <c r="G22" s="1616"/>
      <c r="H22" s="1614" t="s">
        <v>694</v>
      </c>
      <c r="I22" s="1615"/>
      <c r="J22" s="1615"/>
      <c r="K22" s="1616"/>
      <c r="L22" s="116"/>
    </row>
    <row r="23" spans="2:12" ht="34.5" thickBot="1">
      <c r="B23" s="428"/>
      <c r="C23" s="1681"/>
      <c r="D23" s="1604"/>
      <c r="E23" s="1604"/>
      <c r="F23" s="64" t="s">
        <v>622</v>
      </c>
      <c r="G23" s="65" t="s">
        <v>623</v>
      </c>
      <c r="H23" s="64" t="s">
        <v>778</v>
      </c>
      <c r="I23" s="64" t="s">
        <v>344</v>
      </c>
      <c r="J23" s="64" t="s">
        <v>274</v>
      </c>
      <c r="K23" s="64" t="s">
        <v>275</v>
      </c>
      <c r="L23" s="12"/>
    </row>
    <row r="24" spans="2:12" ht="24.75" thickBot="1">
      <c r="B24" s="428"/>
      <c r="C24" s="373">
        <v>1</v>
      </c>
      <c r="D24" s="30" t="s">
        <v>1212</v>
      </c>
      <c r="E24" s="29" t="s">
        <v>837</v>
      </c>
      <c r="F24" s="31"/>
      <c r="G24" s="31"/>
      <c r="H24" s="194"/>
      <c r="I24" s="194"/>
      <c r="J24" s="194"/>
      <c r="K24" s="194"/>
      <c r="L24" s="12"/>
    </row>
    <row r="25" spans="2:12" ht="72.75" thickBot="1">
      <c r="B25" s="428"/>
      <c r="C25" s="373">
        <v>2</v>
      </c>
      <c r="D25" s="30"/>
      <c r="E25" s="29" t="s">
        <v>838</v>
      </c>
      <c r="F25" s="31"/>
      <c r="G25" s="31"/>
      <c r="H25" s="194"/>
      <c r="I25" s="194"/>
      <c r="J25" s="194"/>
      <c r="K25" s="194"/>
      <c r="L25" s="12"/>
    </row>
    <row r="26" spans="2:12" ht="36.75" thickBot="1">
      <c r="B26" s="428"/>
      <c r="C26" s="373">
        <v>3</v>
      </c>
      <c r="D26" s="30" t="s">
        <v>1213</v>
      </c>
      <c r="E26" s="29" t="s">
        <v>839</v>
      </c>
      <c r="F26" s="31"/>
      <c r="G26" s="31"/>
      <c r="H26" s="194"/>
      <c r="I26" s="194"/>
      <c r="J26" s="194"/>
      <c r="K26" s="194"/>
      <c r="L26" s="12"/>
    </row>
    <row r="27" spans="2:12" ht="48.75" thickBot="1">
      <c r="B27" s="428"/>
      <c r="C27" s="373">
        <v>4</v>
      </c>
      <c r="D27" s="30"/>
      <c r="E27" s="29" t="s">
        <v>840</v>
      </c>
      <c r="F27" s="31"/>
      <c r="G27" s="31"/>
      <c r="H27" s="194"/>
      <c r="I27" s="194"/>
      <c r="J27" s="194"/>
      <c r="K27" s="194"/>
      <c r="L27" s="12"/>
    </row>
    <row r="28" spans="2:12" ht="48.75" thickBot="1">
      <c r="B28" s="428"/>
      <c r="C28" s="373">
        <v>5</v>
      </c>
      <c r="D28" s="30"/>
      <c r="E28" s="29" t="s">
        <v>840</v>
      </c>
      <c r="F28" s="31"/>
      <c r="G28" s="31"/>
      <c r="H28" s="194"/>
      <c r="I28" s="194"/>
      <c r="J28" s="194"/>
      <c r="K28" s="194"/>
      <c r="L28" s="12"/>
    </row>
    <row r="29" spans="2:12" ht="24.75" thickBot="1">
      <c r="B29" s="428"/>
      <c r="C29" s="373">
        <v>6</v>
      </c>
      <c r="D29" s="30" t="s">
        <v>1214</v>
      </c>
      <c r="E29" s="29" t="s">
        <v>841</v>
      </c>
      <c r="F29" s="31"/>
      <c r="G29" s="31"/>
      <c r="H29" s="194"/>
      <c r="I29" s="194"/>
      <c r="J29" s="194"/>
      <c r="K29" s="194"/>
      <c r="L29" s="12"/>
    </row>
    <row r="30" spans="2:12" ht="15.75" thickBot="1">
      <c r="B30" s="428"/>
      <c r="C30" s="73"/>
      <c r="D30" s="44" t="s">
        <v>151</v>
      </c>
      <c r="E30" s="129"/>
      <c r="F30" s="130"/>
      <c r="G30" s="131"/>
      <c r="H30" s="140">
        <f>SUM(H24:H29)</f>
        <v>0</v>
      </c>
      <c r="I30" s="140">
        <f>SUM(I24:I29)</f>
        <v>0</v>
      </c>
      <c r="J30" s="140">
        <f>SUM(J24:J29)</f>
        <v>0</v>
      </c>
      <c r="K30" s="140">
        <f>SUM(K24:K29)</f>
        <v>0</v>
      </c>
      <c r="L30" s="13"/>
    </row>
    <row r="31" spans="2:12">
      <c r="B31" s="428"/>
      <c r="C31" s="89"/>
      <c r="D31" s="1622" t="s">
        <v>842</v>
      </c>
      <c r="E31" s="1623"/>
      <c r="F31" s="1623"/>
      <c r="G31" s="1623"/>
      <c r="H31" s="1623"/>
      <c r="I31" s="1623"/>
      <c r="J31" s="1623"/>
      <c r="K31" s="1623"/>
      <c r="L31" s="1655"/>
    </row>
    <row r="32" spans="2:12" ht="24" customHeight="1" thickBot="1">
      <c r="B32" s="428"/>
      <c r="C32" s="89"/>
      <c r="D32" s="1622" t="s">
        <v>843</v>
      </c>
      <c r="E32" s="1623"/>
      <c r="F32" s="1623"/>
      <c r="G32" s="1623"/>
      <c r="H32" s="1623"/>
      <c r="I32" s="1623"/>
      <c r="J32" s="1623"/>
      <c r="K32" s="1623"/>
      <c r="L32" s="1655"/>
    </row>
    <row r="33" spans="2:14" ht="15.75" thickBot="1">
      <c r="B33" s="428"/>
      <c r="C33" s="1755" t="s">
        <v>19</v>
      </c>
      <c r="D33" s="1758" t="s">
        <v>702</v>
      </c>
      <c r="E33" s="66" t="s">
        <v>844</v>
      </c>
      <c r="F33" s="1744" t="s">
        <v>703</v>
      </c>
      <c r="G33" s="1745"/>
      <c r="H33" s="1746" t="s">
        <v>55</v>
      </c>
      <c r="I33" s="6"/>
      <c r="J33" s="6"/>
      <c r="L33" s="21"/>
    </row>
    <row r="34" spans="2:14">
      <c r="B34" s="428"/>
      <c r="C34" s="1756"/>
      <c r="D34" s="1759"/>
      <c r="E34" s="1602" t="s">
        <v>845</v>
      </c>
      <c r="F34" s="1602" t="s">
        <v>704</v>
      </c>
      <c r="G34" s="45" t="s">
        <v>705</v>
      </c>
      <c r="H34" s="1747"/>
      <c r="I34" s="6"/>
      <c r="J34" s="6"/>
      <c r="L34" s="21"/>
    </row>
    <row r="35" spans="2:14" ht="24.75" thickBot="1">
      <c r="B35" s="428"/>
      <c r="C35" s="1757"/>
      <c r="D35" s="1760"/>
      <c r="E35" s="1604"/>
      <c r="F35" s="1604"/>
      <c r="G35" s="40" t="s">
        <v>696</v>
      </c>
      <c r="H35" s="1748"/>
      <c r="I35" s="6"/>
      <c r="J35" s="6"/>
      <c r="L35" s="21"/>
    </row>
    <row r="36" spans="2:14" ht="15.75" thickBot="1">
      <c r="B36" s="428"/>
      <c r="C36" s="445">
        <v>1</v>
      </c>
      <c r="D36" s="471"/>
      <c r="E36" s="31">
        <f t="shared" ref="E36:E41" si="0">+G24</f>
        <v>0</v>
      </c>
      <c r="F36" s="146">
        <f t="shared" ref="F36:G41" si="1">IFERROR(J24/I24,0)</f>
        <v>0</v>
      </c>
      <c r="G36" s="146">
        <f t="shared" si="1"/>
        <v>0</v>
      </c>
      <c r="H36" s="30"/>
      <c r="I36" s="6"/>
      <c r="J36" s="6"/>
      <c r="L36" s="21"/>
    </row>
    <row r="37" spans="2:14" ht="15.75" thickBot="1">
      <c r="B37" s="428"/>
      <c r="C37" s="445">
        <v>2</v>
      </c>
      <c r="D37" s="471"/>
      <c r="E37" s="31">
        <f t="shared" si="0"/>
        <v>0</v>
      </c>
      <c r="F37" s="146">
        <f t="shared" si="1"/>
        <v>0</v>
      </c>
      <c r="G37" s="146">
        <f t="shared" si="1"/>
        <v>0</v>
      </c>
      <c r="H37" s="30"/>
      <c r="I37" s="6"/>
      <c r="J37" s="6"/>
      <c r="L37" s="21"/>
    </row>
    <row r="38" spans="2:14" ht="15.75" thickBot="1">
      <c r="B38" s="428"/>
      <c r="C38" s="445">
        <v>3</v>
      </c>
      <c r="D38" s="471"/>
      <c r="E38" s="31">
        <f t="shared" si="0"/>
        <v>0</v>
      </c>
      <c r="F38" s="146">
        <f t="shared" si="1"/>
        <v>0</v>
      </c>
      <c r="G38" s="146">
        <f t="shared" si="1"/>
        <v>0</v>
      </c>
      <c r="H38" s="30"/>
      <c r="I38" s="6"/>
      <c r="J38" s="6"/>
      <c r="L38" s="21"/>
    </row>
    <row r="39" spans="2:14" ht="15.75" thickBot="1">
      <c r="B39" s="428"/>
      <c r="C39" s="445">
        <v>4</v>
      </c>
      <c r="D39" s="471"/>
      <c r="E39" s="31">
        <f t="shared" si="0"/>
        <v>0</v>
      </c>
      <c r="F39" s="146">
        <f t="shared" si="1"/>
        <v>0</v>
      </c>
      <c r="G39" s="146">
        <f t="shared" si="1"/>
        <v>0</v>
      </c>
      <c r="H39" s="30"/>
      <c r="I39" s="6"/>
      <c r="J39" s="6"/>
      <c r="L39" s="21"/>
    </row>
    <row r="40" spans="2:14" ht="15.75" thickBot="1">
      <c r="B40" s="428"/>
      <c r="C40" s="445">
        <v>5</v>
      </c>
      <c r="D40" s="471"/>
      <c r="E40" s="31">
        <f t="shared" si="0"/>
        <v>0</v>
      </c>
      <c r="F40" s="146">
        <f t="shared" si="1"/>
        <v>0</v>
      </c>
      <c r="G40" s="146">
        <f t="shared" si="1"/>
        <v>0</v>
      </c>
      <c r="H40" s="30"/>
      <c r="I40" s="6"/>
      <c r="J40" s="6"/>
      <c r="L40" s="21"/>
    </row>
    <row r="41" spans="2:14" ht="15.75" thickBot="1">
      <c r="B41" s="428"/>
      <c r="C41" s="445">
        <v>6</v>
      </c>
      <c r="D41" s="471"/>
      <c r="E41" s="31">
        <f t="shared" si="0"/>
        <v>0</v>
      </c>
      <c r="F41" s="146">
        <f t="shared" si="1"/>
        <v>0</v>
      </c>
      <c r="G41" s="146">
        <f t="shared" si="1"/>
        <v>0</v>
      </c>
      <c r="H41" s="30"/>
      <c r="I41" s="6"/>
      <c r="J41" s="6"/>
      <c r="L41" s="21"/>
    </row>
    <row r="42" spans="2:14" ht="15.75" thickBot="1">
      <c r="B42" s="429"/>
      <c r="C42" s="103"/>
      <c r="D42" s="204" t="str">
        <f>Formulas!$D$24</f>
        <v>ERROR: LA SUMA DE LA COLUMNA DEBE SER 100%</v>
      </c>
      <c r="E42" s="210">
        <f>+D36*E36+D37*E37+D38*E38+D39*E39+D40*E40+D41*E41</f>
        <v>0</v>
      </c>
      <c r="F42" s="210">
        <f>+D36*F36+D37*F37+D38*F38+D39*F39+D40*F40+D41*F41</f>
        <v>0</v>
      </c>
      <c r="G42" s="146" t="e">
        <f>Formulas!F24</f>
        <v>#DIV/0!</v>
      </c>
      <c r="H42" s="30"/>
      <c r="I42" s="22"/>
      <c r="J42" s="22"/>
      <c r="K42" s="22"/>
      <c r="L42" s="23"/>
      <c r="N42" t="s">
        <v>1211</v>
      </c>
    </row>
    <row r="43" spans="2:14" ht="15.75" thickBot="1">
      <c r="B43" s="37"/>
      <c r="C43" s="85"/>
      <c r="D43" s="6"/>
      <c r="E43" s="6"/>
      <c r="F43" s="6"/>
      <c r="G43" s="6"/>
      <c r="H43" s="6"/>
      <c r="I43" s="6"/>
      <c r="J43" s="6"/>
      <c r="K43" s="6"/>
    </row>
    <row r="44" spans="2:14" ht="108.75" thickBot="1">
      <c r="B44" s="51" t="s">
        <v>34</v>
      </c>
      <c r="C44" s="95"/>
      <c r="D44" s="43" t="s">
        <v>846</v>
      </c>
      <c r="E44" s="6"/>
      <c r="F44" s="6"/>
      <c r="G44" s="6"/>
      <c r="H44" s="6"/>
      <c r="I44" s="6"/>
      <c r="J44" s="6"/>
      <c r="K44" s="6"/>
    </row>
    <row r="45" spans="2:14" ht="48.6" customHeight="1" thickBot="1">
      <c r="B45" s="46" t="s">
        <v>36</v>
      </c>
      <c r="C45" s="3"/>
      <c r="D45" s="40" t="s">
        <v>346</v>
      </c>
      <c r="E45" s="6"/>
      <c r="F45" s="6"/>
      <c r="G45" s="6"/>
      <c r="H45" s="6"/>
      <c r="I45" s="6"/>
      <c r="J45" s="6"/>
      <c r="K45" s="6"/>
    </row>
    <row r="46" spans="2:14" ht="15.75" thickBot="1">
      <c r="B46" s="2"/>
      <c r="C46" s="73"/>
      <c r="D46" s="6"/>
      <c r="E46" s="6"/>
      <c r="F46" s="6"/>
      <c r="G46" s="6"/>
      <c r="H46" s="6"/>
      <c r="I46" s="6"/>
      <c r="J46" s="6"/>
      <c r="K46" s="6"/>
    </row>
    <row r="47" spans="2:14" ht="24" customHeight="1" thickBot="1">
      <c r="B47" s="1605" t="s">
        <v>38</v>
      </c>
      <c r="C47" s="1606"/>
      <c r="D47" s="1606"/>
      <c r="E47" s="1607"/>
      <c r="F47" s="6"/>
      <c r="G47" s="6"/>
      <c r="H47" s="6"/>
      <c r="I47" s="6"/>
      <c r="J47" s="6"/>
      <c r="K47" s="6"/>
    </row>
    <row r="48" spans="2:14" ht="15.75" thickBot="1">
      <c r="B48" s="1602">
        <v>1</v>
      </c>
      <c r="C48" s="91"/>
      <c r="D48" s="47" t="s">
        <v>39</v>
      </c>
      <c r="E48" s="164"/>
      <c r="F48" s="6"/>
      <c r="G48" s="6"/>
      <c r="H48" s="6"/>
      <c r="I48" s="6"/>
      <c r="J48" s="6"/>
      <c r="K48" s="6"/>
    </row>
    <row r="49" spans="2:11" ht="15.75" thickBot="1">
      <c r="B49" s="1603"/>
      <c r="C49" s="91"/>
      <c r="D49" s="40" t="s">
        <v>40</v>
      </c>
      <c r="E49" s="164"/>
      <c r="F49" s="6"/>
      <c r="G49" s="6"/>
      <c r="H49" s="6"/>
      <c r="I49" s="6"/>
      <c r="J49" s="6"/>
      <c r="K49" s="6"/>
    </row>
    <row r="50" spans="2:11" ht="15.75" thickBot="1">
      <c r="B50" s="1603"/>
      <c r="C50" s="91"/>
      <c r="D50" s="40" t="s">
        <v>41</v>
      </c>
      <c r="E50" s="164"/>
      <c r="F50" s="6"/>
      <c r="G50" s="6"/>
      <c r="H50" s="6"/>
      <c r="I50" s="6"/>
      <c r="J50" s="6"/>
      <c r="K50" s="6"/>
    </row>
    <row r="51" spans="2:11" ht="15.75" thickBot="1">
      <c r="B51" s="1603"/>
      <c r="C51" s="91"/>
      <c r="D51" s="40" t="s">
        <v>42</v>
      </c>
      <c r="E51" s="164"/>
      <c r="F51" s="6"/>
      <c r="G51" s="6"/>
      <c r="H51" s="6"/>
      <c r="I51" s="6"/>
      <c r="J51" s="6"/>
      <c r="K51" s="6"/>
    </row>
    <row r="52" spans="2:11" ht="15.75" thickBot="1">
      <c r="B52" s="1603"/>
      <c r="C52" s="91"/>
      <c r="D52" s="40" t="s">
        <v>43</v>
      </c>
      <c r="E52" s="164"/>
      <c r="F52" s="6"/>
      <c r="G52" s="6"/>
      <c r="H52" s="6"/>
      <c r="I52" s="6"/>
      <c r="J52" s="6"/>
      <c r="K52" s="6"/>
    </row>
    <row r="53" spans="2:11" ht="15.75" thickBot="1">
      <c r="B53" s="1603"/>
      <c r="C53" s="91"/>
      <c r="D53" s="40" t="s">
        <v>44</v>
      </c>
      <c r="E53" s="164"/>
      <c r="F53" s="6"/>
      <c r="G53" s="6"/>
      <c r="H53" s="6"/>
      <c r="I53" s="6"/>
      <c r="J53" s="6"/>
      <c r="K53" s="6"/>
    </row>
    <row r="54" spans="2:11" ht="15.75" thickBot="1">
      <c r="B54" s="1604"/>
      <c r="C54" s="3"/>
      <c r="D54" s="40" t="s">
        <v>45</v>
      </c>
      <c r="E54" s="164"/>
      <c r="F54" s="6"/>
      <c r="G54" s="6"/>
      <c r="H54" s="6"/>
      <c r="I54" s="6"/>
      <c r="J54" s="6"/>
      <c r="K54" s="6"/>
    </row>
    <row r="55" spans="2:11" ht="15.75" thickBot="1">
      <c r="B55" s="2"/>
      <c r="C55" s="73"/>
      <c r="D55" s="6"/>
      <c r="E55" s="6"/>
      <c r="F55" s="6"/>
      <c r="G55" s="6"/>
      <c r="H55" s="6"/>
      <c r="I55" s="6"/>
      <c r="J55" s="6"/>
      <c r="K55" s="6"/>
    </row>
    <row r="56" spans="2:11" ht="15.75" thickBot="1">
      <c r="B56" s="1605" t="s">
        <v>46</v>
      </c>
      <c r="C56" s="1606"/>
      <c r="D56" s="1606"/>
      <c r="E56" s="1607"/>
      <c r="F56" s="6"/>
      <c r="G56" s="6"/>
      <c r="H56" s="6"/>
      <c r="I56" s="6"/>
      <c r="J56" s="6"/>
      <c r="K56" s="6"/>
    </row>
    <row r="57" spans="2:11" ht="15.75" thickBot="1">
      <c r="B57" s="1602">
        <v>1</v>
      </c>
      <c r="C57" s="91"/>
      <c r="D57" s="47" t="s">
        <v>39</v>
      </c>
      <c r="E57" s="436" t="s">
        <v>47</v>
      </c>
      <c r="F57" s="6"/>
      <c r="G57" s="6"/>
      <c r="H57" s="6"/>
      <c r="I57" s="6"/>
      <c r="J57" s="6"/>
      <c r="K57" s="6"/>
    </row>
    <row r="58" spans="2:11" ht="15.75" thickBot="1">
      <c r="B58" s="1603"/>
      <c r="C58" s="91"/>
      <c r="D58" s="40" t="s">
        <v>40</v>
      </c>
      <c r="E58" s="436" t="s">
        <v>160</v>
      </c>
      <c r="F58" s="6"/>
      <c r="G58" s="6"/>
      <c r="H58" s="6"/>
      <c r="I58" s="6"/>
      <c r="J58" s="6"/>
      <c r="K58" s="6"/>
    </row>
    <row r="59" spans="2:11" ht="15.75" thickBot="1">
      <c r="B59" s="1603"/>
      <c r="C59" s="91"/>
      <c r="D59" s="40" t="s">
        <v>41</v>
      </c>
      <c r="E59" s="169"/>
      <c r="F59" s="6"/>
      <c r="G59" s="6"/>
      <c r="H59" s="6"/>
      <c r="I59" s="6"/>
      <c r="J59" s="6"/>
      <c r="K59" s="6"/>
    </row>
    <row r="60" spans="2:11" ht="15.75" thickBot="1">
      <c r="B60" s="1603"/>
      <c r="C60" s="91"/>
      <c r="D60" s="40" t="s">
        <v>42</v>
      </c>
      <c r="E60" s="169"/>
      <c r="F60" s="6"/>
      <c r="G60" s="6"/>
      <c r="H60" s="6"/>
      <c r="I60" s="6"/>
      <c r="J60" s="6"/>
      <c r="K60" s="6"/>
    </row>
    <row r="61" spans="2:11" ht="15.75" thickBot="1">
      <c r="B61" s="1603"/>
      <c r="C61" s="91"/>
      <c r="D61" s="40" t="s">
        <v>43</v>
      </c>
      <c r="E61" s="169"/>
      <c r="F61" s="6"/>
      <c r="G61" s="6"/>
      <c r="H61" s="6"/>
      <c r="I61" s="6"/>
      <c r="J61" s="6"/>
      <c r="K61" s="6"/>
    </row>
    <row r="62" spans="2:11" ht="15.75" thickBot="1">
      <c r="B62" s="1603"/>
      <c r="C62" s="91"/>
      <c r="D62" s="40" t="s">
        <v>44</v>
      </c>
      <c r="E62" s="169"/>
      <c r="F62" s="6"/>
      <c r="G62" s="6"/>
      <c r="H62" s="6"/>
      <c r="I62" s="6"/>
      <c r="J62" s="6"/>
      <c r="K62" s="6"/>
    </row>
    <row r="63" spans="2:11" ht="15.75" thickBot="1">
      <c r="B63" s="1604"/>
      <c r="C63" s="3"/>
      <c r="D63" s="40" t="s">
        <v>45</v>
      </c>
      <c r="E63" s="169"/>
      <c r="F63" s="6"/>
      <c r="G63" s="6"/>
      <c r="H63" s="6"/>
      <c r="I63" s="6"/>
      <c r="J63" s="6"/>
      <c r="K63" s="6"/>
    </row>
    <row r="64" spans="2:11" ht="15.75" thickBot="1">
      <c r="B64" s="2"/>
      <c r="C64" s="73"/>
      <c r="D64" s="6"/>
      <c r="E64" s="6"/>
      <c r="F64" s="6"/>
      <c r="G64" s="6"/>
      <c r="H64" s="6"/>
      <c r="I64" s="6"/>
      <c r="J64" s="6"/>
      <c r="K64" s="6"/>
    </row>
    <row r="65" spans="2:11" ht="15" customHeight="1" thickBot="1">
      <c r="B65" s="122" t="s">
        <v>49</v>
      </c>
      <c r="C65" s="123"/>
      <c r="D65" s="123"/>
      <c r="E65" s="124"/>
      <c r="G65" s="6"/>
      <c r="H65" s="6"/>
      <c r="I65" s="6"/>
      <c r="J65" s="6"/>
      <c r="K65" s="6"/>
    </row>
    <row r="66" spans="2:11" ht="24.75" thickBot="1">
      <c r="B66" s="46" t="s">
        <v>50</v>
      </c>
      <c r="C66" s="40" t="s">
        <v>51</v>
      </c>
      <c r="D66" s="40" t="s">
        <v>52</v>
      </c>
      <c r="E66" s="40" t="s">
        <v>53</v>
      </c>
      <c r="F66" s="6"/>
      <c r="G66" s="6"/>
      <c r="H66" s="6"/>
      <c r="I66" s="6"/>
      <c r="J66" s="6"/>
    </row>
    <row r="67" spans="2:11" ht="72.75" thickBot="1">
      <c r="B67" s="48">
        <v>42401</v>
      </c>
      <c r="C67" s="40">
        <v>0.01</v>
      </c>
      <c r="D67" s="49" t="s">
        <v>847</v>
      </c>
      <c r="E67" s="40"/>
      <c r="F67" s="6"/>
      <c r="G67" s="6"/>
      <c r="H67" s="6"/>
      <c r="I67" s="6"/>
      <c r="J67" s="6"/>
    </row>
    <row r="68" spans="2:11" ht="15.75" thickBot="1">
      <c r="B68" s="4"/>
      <c r="C68" s="92"/>
      <c r="D68" s="6"/>
      <c r="E68" s="6"/>
      <c r="F68" s="6"/>
      <c r="G68" s="6"/>
      <c r="H68" s="6"/>
      <c r="I68" s="6"/>
      <c r="J68" s="6"/>
      <c r="K68" s="6"/>
    </row>
    <row r="69" spans="2:11" ht="15.75" thickBot="1">
      <c r="B69" s="472" t="s">
        <v>55</v>
      </c>
      <c r="C69" s="93"/>
      <c r="D69" s="6"/>
      <c r="E69" s="6"/>
      <c r="F69" s="6"/>
      <c r="G69" s="6"/>
      <c r="H69" s="6"/>
      <c r="I69" s="6"/>
      <c r="J69" s="6"/>
      <c r="K69" s="6"/>
    </row>
    <row r="70" spans="2:11">
      <c r="B70" s="1749"/>
      <c r="C70" s="1750"/>
      <c r="D70" s="1750"/>
      <c r="E70" s="1751"/>
      <c r="F70" s="6"/>
      <c r="G70" s="6"/>
      <c r="H70" s="6"/>
      <c r="I70" s="6"/>
      <c r="J70" s="6"/>
      <c r="K70" s="6"/>
    </row>
    <row r="71" spans="2:11" ht="15.75" thickBot="1">
      <c r="B71" s="1752"/>
      <c r="C71" s="1753"/>
      <c r="D71" s="1753"/>
      <c r="E71" s="1754"/>
      <c r="F71" s="6"/>
      <c r="G71" s="6"/>
      <c r="H71" s="6"/>
      <c r="I71" s="6"/>
      <c r="J71" s="6"/>
      <c r="K71" s="6"/>
    </row>
    <row r="72" spans="2:11">
      <c r="B72" s="2"/>
      <c r="C72" s="73"/>
      <c r="D72" s="6"/>
      <c r="E72" s="6"/>
      <c r="F72" s="6"/>
      <c r="G72" s="6"/>
      <c r="H72" s="6"/>
      <c r="I72" s="6"/>
      <c r="J72" s="6"/>
      <c r="K72" s="6"/>
    </row>
    <row r="73" spans="2:11" ht="15.75" thickBot="1">
      <c r="B73" s="6"/>
      <c r="D73" s="6"/>
      <c r="E73" s="6"/>
      <c r="F73" s="6"/>
      <c r="G73" s="6"/>
      <c r="H73" s="6"/>
      <c r="I73" s="6"/>
      <c r="J73" s="6"/>
      <c r="K73" s="6"/>
    </row>
    <row r="74" spans="2:11" ht="24.75" thickBot="1">
      <c r="B74" s="50" t="s">
        <v>56</v>
      </c>
      <c r="C74" s="94"/>
      <c r="D74" s="6"/>
      <c r="E74" s="6"/>
      <c r="F74" s="6"/>
      <c r="G74" s="6"/>
      <c r="H74" s="6"/>
      <c r="I74" s="6"/>
      <c r="J74" s="6"/>
      <c r="K74" s="6"/>
    </row>
    <row r="75" spans="2:11" ht="15.75" thickBot="1">
      <c r="B75" s="37"/>
      <c r="C75" s="85"/>
      <c r="D75" s="6"/>
      <c r="E75" s="6"/>
      <c r="F75" s="6"/>
      <c r="G75" s="6"/>
      <c r="H75" s="6"/>
      <c r="I75" s="6"/>
      <c r="J75" s="6"/>
      <c r="K75" s="6"/>
    </row>
    <row r="76" spans="2:11" ht="48.75" thickBot="1">
      <c r="B76" s="51" t="s">
        <v>57</v>
      </c>
      <c r="C76" s="95"/>
      <c r="D76" s="43" t="s">
        <v>784</v>
      </c>
      <c r="E76" s="6"/>
      <c r="F76" s="6"/>
      <c r="G76" s="6"/>
      <c r="H76" s="6"/>
      <c r="I76" s="6"/>
      <c r="J76" s="6"/>
      <c r="K76" s="6"/>
    </row>
    <row r="77" spans="2:11">
      <c r="B77" s="1602" t="s">
        <v>59</v>
      </c>
      <c r="C77" s="91"/>
      <c r="D77" s="52" t="s">
        <v>60</v>
      </c>
      <c r="E77" s="6"/>
      <c r="F77" s="6"/>
      <c r="G77" s="6"/>
      <c r="H77" s="6"/>
      <c r="I77" s="6"/>
      <c r="J77" s="6"/>
      <c r="K77" s="6"/>
    </row>
    <row r="78" spans="2:11" ht="108">
      <c r="B78" s="1603"/>
      <c r="C78" s="91"/>
      <c r="D78" s="45" t="s">
        <v>785</v>
      </c>
      <c r="E78" s="6"/>
      <c r="F78" s="6"/>
      <c r="G78" s="6"/>
      <c r="H78" s="6"/>
      <c r="I78" s="6"/>
      <c r="J78" s="6"/>
      <c r="K78" s="6"/>
    </row>
    <row r="79" spans="2:11">
      <c r="B79" s="1603"/>
      <c r="C79" s="91"/>
      <c r="D79" s="45" t="s">
        <v>786</v>
      </c>
      <c r="E79" s="6"/>
      <c r="F79" s="6"/>
      <c r="G79" s="6"/>
      <c r="H79" s="6"/>
      <c r="I79" s="6"/>
      <c r="J79" s="6"/>
      <c r="K79" s="6"/>
    </row>
    <row r="80" spans="2:11" ht="24">
      <c r="B80" s="1603"/>
      <c r="C80" s="91"/>
      <c r="D80" s="45" t="s">
        <v>787</v>
      </c>
      <c r="E80" s="6"/>
      <c r="F80" s="6"/>
      <c r="G80" s="6"/>
      <c r="H80" s="6"/>
      <c r="I80" s="6"/>
      <c r="J80" s="6"/>
      <c r="K80" s="6"/>
    </row>
    <row r="81" spans="2:11" ht="24">
      <c r="B81" s="1603"/>
      <c r="C81" s="91"/>
      <c r="D81" s="45" t="s">
        <v>788</v>
      </c>
      <c r="E81" s="6"/>
      <c r="F81" s="6"/>
      <c r="G81" s="6"/>
      <c r="H81" s="6"/>
      <c r="I81" s="6"/>
      <c r="J81" s="6"/>
      <c r="K81" s="6"/>
    </row>
    <row r="82" spans="2:11">
      <c r="B82" s="1603"/>
      <c r="C82" s="91"/>
      <c r="D82" s="52" t="s">
        <v>288</v>
      </c>
      <c r="E82" s="6"/>
      <c r="F82" s="6"/>
      <c r="G82" s="6"/>
      <c r="H82" s="6"/>
      <c r="I82" s="6"/>
      <c r="J82" s="6"/>
      <c r="K82" s="6"/>
    </row>
    <row r="83" spans="2:11" ht="24">
      <c r="B83" s="1603"/>
      <c r="C83" s="91"/>
      <c r="D83" s="45" t="s">
        <v>789</v>
      </c>
      <c r="E83" s="6"/>
      <c r="F83" s="6"/>
      <c r="G83" s="6"/>
      <c r="H83" s="6"/>
      <c r="I83" s="6"/>
      <c r="J83" s="6"/>
      <c r="K83" s="6"/>
    </row>
    <row r="84" spans="2:11">
      <c r="B84" s="1603"/>
      <c r="C84" s="91"/>
      <c r="D84" s="45" t="s">
        <v>790</v>
      </c>
      <c r="E84" s="6"/>
      <c r="F84" s="6"/>
      <c r="G84" s="6"/>
      <c r="H84" s="6"/>
      <c r="I84" s="6"/>
      <c r="J84" s="6"/>
      <c r="K84" s="6"/>
    </row>
    <row r="85" spans="2:11" ht="36">
      <c r="B85" s="1603"/>
      <c r="C85" s="91"/>
      <c r="D85" s="45" t="s">
        <v>791</v>
      </c>
      <c r="E85" s="6"/>
      <c r="F85" s="6"/>
      <c r="G85" s="6"/>
      <c r="H85" s="6"/>
      <c r="I85" s="6"/>
      <c r="J85" s="6"/>
      <c r="K85" s="6"/>
    </row>
    <row r="86" spans="2:11" ht="36">
      <c r="B86" s="1603"/>
      <c r="C86" s="91"/>
      <c r="D86" s="45" t="s">
        <v>792</v>
      </c>
      <c r="E86" s="6"/>
      <c r="F86" s="6"/>
      <c r="G86" s="6"/>
      <c r="H86" s="6"/>
      <c r="I86" s="6"/>
      <c r="J86" s="6"/>
      <c r="K86" s="6"/>
    </row>
    <row r="87" spans="2:11" ht="24">
      <c r="B87" s="1603"/>
      <c r="C87" s="91"/>
      <c r="D87" s="45" t="s">
        <v>793</v>
      </c>
      <c r="E87" s="6"/>
      <c r="F87" s="6"/>
      <c r="G87" s="6"/>
      <c r="H87" s="6"/>
      <c r="I87" s="6"/>
      <c r="J87" s="6"/>
      <c r="K87" s="6"/>
    </row>
    <row r="88" spans="2:11" ht="48">
      <c r="B88" s="1603"/>
      <c r="C88" s="91"/>
      <c r="D88" s="45" t="s">
        <v>794</v>
      </c>
      <c r="E88" s="6"/>
      <c r="F88" s="6"/>
      <c r="G88" s="6"/>
      <c r="H88" s="6"/>
      <c r="I88" s="6"/>
      <c r="J88" s="6"/>
      <c r="K88" s="6"/>
    </row>
    <row r="89" spans="2:11" ht="36">
      <c r="B89" s="1603"/>
      <c r="C89" s="91"/>
      <c r="D89" s="45" t="s">
        <v>795</v>
      </c>
      <c r="E89" s="6"/>
      <c r="F89" s="6"/>
      <c r="G89" s="6"/>
      <c r="H89" s="6"/>
      <c r="I89" s="6"/>
      <c r="J89" s="6"/>
      <c r="K89" s="6"/>
    </row>
    <row r="90" spans="2:11" ht="24">
      <c r="B90" s="1603"/>
      <c r="C90" s="91"/>
      <c r="D90" s="45" t="s">
        <v>796</v>
      </c>
      <c r="E90" s="6"/>
      <c r="F90" s="6"/>
      <c r="G90" s="6"/>
      <c r="H90" s="6"/>
      <c r="I90" s="6"/>
      <c r="J90" s="6"/>
      <c r="K90" s="6"/>
    </row>
    <row r="91" spans="2:11" ht="24">
      <c r="B91" s="1603"/>
      <c r="C91" s="91"/>
      <c r="D91" s="45" t="s">
        <v>797</v>
      </c>
      <c r="E91" s="6"/>
      <c r="F91" s="6"/>
      <c r="G91" s="6"/>
      <c r="H91" s="6"/>
      <c r="I91" s="6"/>
      <c r="J91" s="6"/>
      <c r="K91" s="6"/>
    </row>
    <row r="92" spans="2:11" ht="60.75" thickBot="1">
      <c r="B92" s="1604"/>
      <c r="C92" s="3"/>
      <c r="D92" s="55" t="s">
        <v>798</v>
      </c>
      <c r="E92" s="6"/>
      <c r="F92" s="6"/>
      <c r="G92" s="6"/>
      <c r="H92" s="6"/>
      <c r="I92" s="6"/>
      <c r="J92" s="6"/>
      <c r="K92" s="6"/>
    </row>
    <row r="93" spans="2:11">
      <c r="B93" s="1602" t="s">
        <v>72</v>
      </c>
      <c r="C93" s="96"/>
      <c r="D93" s="1602"/>
      <c r="E93" s="6"/>
      <c r="F93" s="6"/>
      <c r="G93" s="6"/>
      <c r="H93" s="6"/>
      <c r="I93" s="6"/>
      <c r="J93" s="6"/>
      <c r="K93" s="6"/>
    </row>
    <row r="94" spans="2:11" ht="15.75" thickBot="1">
      <c r="B94" s="1604"/>
      <c r="C94" s="97"/>
      <c r="D94" s="1604"/>
      <c r="E94" s="6"/>
      <c r="F94" s="6"/>
      <c r="G94" s="6"/>
      <c r="H94" s="6"/>
      <c r="I94" s="6"/>
      <c r="J94" s="6"/>
      <c r="K94" s="6"/>
    </row>
    <row r="95" spans="2:11" ht="144">
      <c r="B95" s="1602" t="s">
        <v>73</v>
      </c>
      <c r="C95" s="91"/>
      <c r="D95" s="45" t="s">
        <v>799</v>
      </c>
      <c r="E95" s="6"/>
      <c r="F95" s="6"/>
      <c r="G95" s="6"/>
      <c r="H95" s="6"/>
      <c r="I95" s="6"/>
      <c r="J95" s="6"/>
      <c r="K95" s="6"/>
    </row>
    <row r="96" spans="2:11" ht="192">
      <c r="B96" s="1603"/>
      <c r="C96" s="91"/>
      <c r="D96" s="45" t="s">
        <v>800</v>
      </c>
      <c r="E96" s="6"/>
      <c r="F96" s="6"/>
      <c r="G96" s="6"/>
      <c r="H96" s="6"/>
      <c r="I96" s="6"/>
      <c r="J96" s="6"/>
      <c r="K96" s="6"/>
    </row>
    <row r="97" spans="2:11" ht="36">
      <c r="B97" s="1603"/>
      <c r="C97" s="91"/>
      <c r="D97" s="45" t="s">
        <v>801</v>
      </c>
      <c r="E97" s="6"/>
      <c r="F97" s="6"/>
      <c r="G97" s="6"/>
      <c r="H97" s="6"/>
      <c r="I97" s="6"/>
      <c r="J97" s="6"/>
      <c r="K97" s="6"/>
    </row>
    <row r="98" spans="2:11" ht="36">
      <c r="B98" s="1603"/>
      <c r="C98" s="91"/>
      <c r="D98" s="45" t="s">
        <v>802</v>
      </c>
      <c r="E98" s="6"/>
      <c r="F98" s="6"/>
      <c r="G98" s="6"/>
      <c r="H98" s="6"/>
      <c r="I98" s="6"/>
      <c r="J98" s="6"/>
      <c r="K98" s="6"/>
    </row>
    <row r="99" spans="2:11" ht="36">
      <c r="B99" s="1603"/>
      <c r="C99" s="91"/>
      <c r="D99" s="45" t="s">
        <v>803</v>
      </c>
      <c r="E99" s="6"/>
      <c r="F99" s="6"/>
      <c r="G99" s="6"/>
      <c r="H99" s="6"/>
      <c r="I99" s="6"/>
      <c r="J99" s="6"/>
      <c r="K99" s="6"/>
    </row>
    <row r="100" spans="2:11" ht="48">
      <c r="B100" s="1603"/>
      <c r="C100" s="91"/>
      <c r="D100" s="45" t="s">
        <v>804</v>
      </c>
      <c r="E100" s="6"/>
      <c r="F100" s="6"/>
      <c r="G100" s="6"/>
      <c r="H100" s="6"/>
      <c r="I100" s="6"/>
      <c r="J100" s="6"/>
      <c r="K100" s="6"/>
    </row>
    <row r="101" spans="2:11" ht="48">
      <c r="B101" s="1603"/>
      <c r="C101" s="91"/>
      <c r="D101" s="45" t="s">
        <v>805</v>
      </c>
      <c r="E101" s="6"/>
      <c r="F101" s="6"/>
      <c r="G101" s="6"/>
      <c r="H101" s="6"/>
      <c r="I101" s="6"/>
      <c r="J101" s="6"/>
      <c r="K101" s="6"/>
    </row>
    <row r="102" spans="2:11" ht="36">
      <c r="B102" s="1603"/>
      <c r="C102" s="91"/>
      <c r="D102" s="25" t="s">
        <v>806</v>
      </c>
      <c r="E102" s="6"/>
      <c r="F102" s="6"/>
      <c r="G102" s="6"/>
      <c r="H102" s="6"/>
      <c r="I102" s="6"/>
      <c r="J102" s="6"/>
      <c r="K102" s="6"/>
    </row>
    <row r="103" spans="2:11" ht="36">
      <c r="B103" s="1603"/>
      <c r="C103" s="91"/>
      <c r="D103" s="25" t="s">
        <v>807</v>
      </c>
      <c r="E103" s="6"/>
      <c r="F103" s="6"/>
      <c r="G103" s="6"/>
      <c r="H103" s="6"/>
      <c r="I103" s="6"/>
      <c r="J103" s="6"/>
      <c r="K103" s="6"/>
    </row>
    <row r="104" spans="2:11" ht="24">
      <c r="B104" s="1603"/>
      <c r="C104" s="91"/>
      <c r="D104" s="25" t="s">
        <v>808</v>
      </c>
      <c r="E104" s="6"/>
      <c r="F104" s="6"/>
      <c r="G104" s="6"/>
      <c r="H104" s="6"/>
      <c r="I104" s="6"/>
      <c r="J104" s="6"/>
      <c r="K104" s="6"/>
    </row>
    <row r="105" spans="2:11" ht="24">
      <c r="B105" s="1603"/>
      <c r="C105" s="91"/>
      <c r="D105" s="25" t="s">
        <v>809</v>
      </c>
      <c r="E105" s="6"/>
      <c r="F105" s="6"/>
      <c r="G105" s="6"/>
      <c r="H105" s="6"/>
      <c r="I105" s="6"/>
      <c r="J105" s="6"/>
      <c r="K105" s="6"/>
    </row>
    <row r="106" spans="2:11" ht="60">
      <c r="B106" s="1603"/>
      <c r="C106" s="91"/>
      <c r="D106" s="25" t="s">
        <v>810</v>
      </c>
      <c r="E106" s="6"/>
      <c r="F106" s="6"/>
      <c r="G106" s="6"/>
      <c r="H106" s="6"/>
      <c r="I106" s="6"/>
      <c r="J106" s="6"/>
      <c r="K106" s="6"/>
    </row>
    <row r="107" spans="2:11" ht="36">
      <c r="B107" s="1603"/>
      <c r="C107" s="91"/>
      <c r="D107" s="25" t="s">
        <v>811</v>
      </c>
      <c r="E107" s="6"/>
      <c r="F107" s="6"/>
      <c r="G107" s="6"/>
      <c r="H107" s="6"/>
      <c r="I107" s="6"/>
      <c r="J107" s="6"/>
      <c r="K107" s="6"/>
    </row>
    <row r="108" spans="2:11" ht="36">
      <c r="B108" s="1603"/>
      <c r="C108" s="91"/>
      <c r="D108" s="25" t="s">
        <v>812</v>
      </c>
      <c r="E108" s="6"/>
      <c r="F108" s="6"/>
      <c r="G108" s="6"/>
      <c r="H108" s="6"/>
      <c r="I108" s="6"/>
      <c r="J108" s="6"/>
      <c r="K108" s="6"/>
    </row>
    <row r="109" spans="2:11" ht="60">
      <c r="B109" s="1603"/>
      <c r="C109" s="91"/>
      <c r="D109" s="25" t="s">
        <v>813</v>
      </c>
      <c r="E109" s="6"/>
      <c r="F109" s="6"/>
      <c r="G109" s="6"/>
      <c r="H109" s="6"/>
      <c r="I109" s="6"/>
      <c r="J109" s="6"/>
      <c r="K109" s="6"/>
    </row>
    <row r="110" spans="2:11" ht="24">
      <c r="B110" s="1603"/>
      <c r="C110" s="91"/>
      <c r="D110" s="25" t="s">
        <v>814</v>
      </c>
      <c r="E110" s="6"/>
      <c r="F110" s="6"/>
      <c r="G110" s="6"/>
      <c r="H110" s="6"/>
      <c r="I110" s="6"/>
      <c r="J110" s="6"/>
      <c r="K110" s="6"/>
    </row>
    <row r="111" spans="2:11" ht="24">
      <c r="B111" s="1603"/>
      <c r="C111" s="91"/>
      <c r="D111" s="25" t="s">
        <v>815</v>
      </c>
      <c r="E111" s="6"/>
      <c r="F111" s="6"/>
      <c r="G111" s="6"/>
      <c r="H111" s="6"/>
      <c r="I111" s="6"/>
      <c r="J111" s="6"/>
      <c r="K111" s="6"/>
    </row>
    <row r="112" spans="2:11">
      <c r="B112" s="1603"/>
      <c r="C112" s="91"/>
      <c r="D112" s="25" t="s">
        <v>816</v>
      </c>
      <c r="E112" s="6"/>
      <c r="F112" s="6"/>
      <c r="G112" s="6"/>
      <c r="H112" s="6"/>
      <c r="I112" s="6"/>
      <c r="J112" s="6"/>
      <c r="K112" s="6"/>
    </row>
    <row r="113" spans="2:11" ht="36">
      <c r="B113" s="1603"/>
      <c r="C113" s="91"/>
      <c r="D113" s="25" t="s">
        <v>817</v>
      </c>
      <c r="E113" s="6"/>
      <c r="F113" s="6"/>
      <c r="G113" s="6"/>
      <c r="H113" s="6"/>
      <c r="I113" s="6"/>
      <c r="J113" s="6"/>
      <c r="K113" s="6"/>
    </row>
    <row r="114" spans="2:11" ht="36">
      <c r="B114" s="1603"/>
      <c r="C114" s="91"/>
      <c r="D114" s="25" t="s">
        <v>818</v>
      </c>
      <c r="E114" s="6"/>
      <c r="F114" s="6"/>
      <c r="G114" s="6"/>
      <c r="H114" s="6"/>
      <c r="I114" s="6"/>
      <c r="J114" s="6"/>
      <c r="K114" s="6"/>
    </row>
    <row r="115" spans="2:11" ht="36">
      <c r="B115" s="1603"/>
      <c r="C115" s="91"/>
      <c r="D115" s="25" t="s">
        <v>819</v>
      </c>
      <c r="E115" s="6"/>
      <c r="F115" s="6"/>
      <c r="G115" s="6"/>
      <c r="H115" s="6"/>
      <c r="I115" s="6"/>
      <c r="J115" s="6"/>
      <c r="K115" s="6"/>
    </row>
    <row r="116" spans="2:11" ht="252">
      <c r="B116" s="1603"/>
      <c r="C116" s="91"/>
      <c r="D116" s="45" t="s">
        <v>820</v>
      </c>
      <c r="E116" s="6"/>
      <c r="F116" s="6"/>
      <c r="G116" s="6"/>
      <c r="H116" s="6"/>
      <c r="I116" s="6"/>
      <c r="J116" s="6"/>
      <c r="K116" s="6"/>
    </row>
    <row r="117" spans="2:11" ht="60.75" thickBot="1">
      <c r="B117" s="1604"/>
      <c r="C117" s="3"/>
      <c r="D117" s="40" t="s">
        <v>821</v>
      </c>
      <c r="E117" s="6"/>
      <c r="F117" s="6"/>
      <c r="G117" s="6"/>
      <c r="H117" s="6"/>
      <c r="I117" s="6"/>
      <c r="J117" s="6"/>
      <c r="K117" s="6"/>
    </row>
    <row r="118" spans="2:11" ht="24">
      <c r="B118" s="1602" t="s">
        <v>90</v>
      </c>
      <c r="C118" s="91"/>
      <c r="D118" s="52" t="s">
        <v>783</v>
      </c>
      <c r="E118" s="6"/>
      <c r="F118" s="6"/>
      <c r="G118" s="6"/>
      <c r="H118" s="6"/>
      <c r="I118" s="6"/>
      <c r="J118" s="6"/>
      <c r="K118" s="6"/>
    </row>
    <row r="119" spans="2:11" ht="20.45" customHeight="1">
      <c r="B119" s="1603"/>
      <c r="C119" s="91"/>
      <c r="D119" s="16"/>
      <c r="E119" s="6"/>
      <c r="F119" s="6"/>
      <c r="G119" s="6"/>
      <c r="H119" s="6"/>
      <c r="I119" s="6"/>
      <c r="J119" s="6"/>
      <c r="K119" s="6"/>
    </row>
    <row r="120" spans="2:11">
      <c r="B120" s="1603"/>
      <c r="C120" s="91"/>
      <c r="D120" s="45" t="s">
        <v>91</v>
      </c>
      <c r="E120" s="6"/>
      <c r="F120" s="6"/>
      <c r="G120" s="6"/>
      <c r="H120" s="6"/>
      <c r="I120" s="6"/>
      <c r="J120" s="6"/>
      <c r="K120" s="6"/>
    </row>
    <row r="121" spans="2:11" ht="37.5">
      <c r="B121" s="1603"/>
      <c r="C121" s="91"/>
      <c r="D121" s="45" t="s">
        <v>822</v>
      </c>
      <c r="E121" s="6"/>
      <c r="F121" s="6"/>
      <c r="G121" s="6"/>
      <c r="H121" s="6"/>
      <c r="I121" s="6"/>
      <c r="J121" s="6"/>
      <c r="K121" s="6"/>
    </row>
    <row r="122" spans="2:11" ht="37.5">
      <c r="B122" s="1603"/>
      <c r="C122" s="91"/>
      <c r="D122" s="45" t="s">
        <v>823</v>
      </c>
      <c r="E122" s="6"/>
      <c r="F122" s="6"/>
      <c r="G122" s="6"/>
      <c r="H122" s="6"/>
      <c r="I122" s="6"/>
      <c r="J122" s="6"/>
      <c r="K122" s="6"/>
    </row>
    <row r="123" spans="2:11" ht="37.5">
      <c r="B123" s="1603"/>
      <c r="C123" s="91"/>
      <c r="D123" s="45" t="s">
        <v>824</v>
      </c>
      <c r="E123" s="6"/>
      <c r="F123" s="6"/>
      <c r="G123" s="6"/>
      <c r="H123" s="6"/>
      <c r="I123" s="6"/>
      <c r="J123" s="6"/>
      <c r="K123" s="6"/>
    </row>
    <row r="124" spans="2:11" ht="37.5">
      <c r="B124" s="1603"/>
      <c r="C124" s="91"/>
      <c r="D124" s="45" t="s">
        <v>825</v>
      </c>
      <c r="E124" s="6"/>
      <c r="F124" s="6"/>
      <c r="G124" s="6"/>
      <c r="H124" s="6"/>
      <c r="I124" s="6"/>
      <c r="J124" s="6"/>
      <c r="K124" s="6"/>
    </row>
    <row r="125" spans="2:11">
      <c r="B125" s="1603"/>
      <c r="C125" s="91"/>
      <c r="D125" s="45" t="s">
        <v>826</v>
      </c>
      <c r="E125" s="6"/>
      <c r="F125" s="6"/>
      <c r="G125" s="6"/>
      <c r="H125" s="6"/>
      <c r="I125" s="6"/>
      <c r="J125" s="6"/>
      <c r="K125" s="6"/>
    </row>
    <row r="126" spans="2:11">
      <c r="B126" s="1603"/>
      <c r="C126" s="91"/>
      <c r="D126" s="45" t="s">
        <v>827</v>
      </c>
      <c r="E126" s="6"/>
      <c r="F126" s="6"/>
      <c r="G126" s="6"/>
      <c r="H126" s="6"/>
      <c r="I126" s="6"/>
      <c r="J126" s="6"/>
      <c r="K126" s="6"/>
    </row>
    <row r="127" spans="2:11">
      <c r="B127" s="1603"/>
      <c r="C127" s="91"/>
      <c r="D127" s="45" t="s">
        <v>828</v>
      </c>
      <c r="E127" s="6"/>
      <c r="F127" s="6"/>
      <c r="G127" s="6"/>
      <c r="H127" s="6"/>
      <c r="I127" s="6"/>
      <c r="J127" s="6"/>
      <c r="K127" s="6"/>
    </row>
    <row r="128" spans="2:11">
      <c r="B128" s="1603"/>
      <c r="C128" s="91"/>
      <c r="D128" s="45" t="s">
        <v>829</v>
      </c>
      <c r="E128" s="6"/>
      <c r="F128" s="6"/>
      <c r="G128" s="6"/>
      <c r="H128" s="6"/>
      <c r="I128" s="6"/>
      <c r="J128" s="6"/>
      <c r="K128" s="6"/>
    </row>
    <row r="129" spans="2:11" ht="84">
      <c r="B129" s="1603"/>
      <c r="C129" s="91"/>
      <c r="D129" s="53" t="s">
        <v>235</v>
      </c>
      <c r="E129" s="6"/>
      <c r="F129" s="6"/>
      <c r="G129" s="6"/>
      <c r="H129" s="6"/>
      <c r="I129" s="6"/>
      <c r="J129" s="6"/>
      <c r="K129" s="6"/>
    </row>
    <row r="130" spans="2:11">
      <c r="B130" s="1603"/>
      <c r="C130" s="91"/>
      <c r="D130" s="45" t="s">
        <v>246</v>
      </c>
      <c r="E130" s="6"/>
      <c r="F130" s="6"/>
      <c r="G130" s="6"/>
      <c r="H130" s="6"/>
      <c r="I130" s="6"/>
      <c r="J130" s="6"/>
      <c r="K130" s="6"/>
    </row>
    <row r="131" spans="2:11" ht="48">
      <c r="B131" s="1603"/>
      <c r="C131" s="91"/>
      <c r="D131" s="52" t="s">
        <v>830</v>
      </c>
      <c r="E131" s="6"/>
      <c r="F131" s="6"/>
      <c r="G131" s="6"/>
      <c r="H131" s="6"/>
      <c r="I131" s="6"/>
      <c r="J131" s="6"/>
      <c r="K131" s="6"/>
    </row>
    <row r="132" spans="2:11">
      <c r="B132" s="1603"/>
      <c r="C132" s="91"/>
      <c r="D132" s="16"/>
      <c r="E132" s="6"/>
      <c r="F132" s="6"/>
      <c r="G132" s="6"/>
      <c r="H132" s="6"/>
      <c r="I132" s="6"/>
      <c r="J132" s="6"/>
      <c r="K132" s="6"/>
    </row>
    <row r="133" spans="2:11">
      <c r="B133" s="1603"/>
      <c r="C133" s="91"/>
      <c r="D133" s="45" t="s">
        <v>91</v>
      </c>
      <c r="E133" s="6"/>
      <c r="F133" s="6"/>
      <c r="G133" s="6"/>
      <c r="H133" s="6"/>
      <c r="I133" s="6"/>
      <c r="J133" s="6"/>
      <c r="K133" s="6"/>
    </row>
    <row r="134" spans="2:11" ht="49.5">
      <c r="B134" s="1603"/>
      <c r="C134" s="91"/>
      <c r="D134" s="45" t="s">
        <v>831</v>
      </c>
      <c r="E134" s="6"/>
      <c r="F134" s="6"/>
      <c r="G134" s="6"/>
      <c r="H134" s="6"/>
      <c r="I134" s="6"/>
      <c r="J134" s="6"/>
      <c r="K134" s="6"/>
    </row>
    <row r="135" spans="2:11" ht="49.5">
      <c r="B135" s="1603"/>
      <c r="C135" s="91"/>
      <c r="D135" s="45" t="s">
        <v>832</v>
      </c>
      <c r="E135" s="6"/>
      <c r="F135" s="6"/>
      <c r="G135" s="6"/>
      <c r="H135" s="6"/>
      <c r="I135" s="6"/>
      <c r="J135" s="6"/>
      <c r="K135" s="6"/>
    </row>
    <row r="136" spans="2:11" ht="38.25" thickBot="1">
      <c r="B136" s="1604"/>
      <c r="C136" s="3"/>
      <c r="D136" s="40" t="s">
        <v>833</v>
      </c>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row r="180" spans="2:11">
      <c r="B180" s="6"/>
      <c r="D180" s="6"/>
      <c r="E180" s="6"/>
      <c r="F180" s="6"/>
      <c r="G180" s="6"/>
      <c r="H180" s="6"/>
      <c r="I180" s="6"/>
      <c r="J180" s="6"/>
      <c r="K180" s="6"/>
    </row>
  </sheetData>
  <mergeCells count="37">
    <mergeCell ref="B10:D10"/>
    <mergeCell ref="F10:S10"/>
    <mergeCell ref="F11:S11"/>
    <mergeCell ref="E12:R12"/>
    <mergeCell ref="E13:R13"/>
    <mergeCell ref="B118:B136"/>
    <mergeCell ref="B70:E71"/>
    <mergeCell ref="C22:C23"/>
    <mergeCell ref="B77:B92"/>
    <mergeCell ref="B93:B94"/>
    <mergeCell ref="D93:D94"/>
    <mergeCell ref="B95:B117"/>
    <mergeCell ref="C33:C35"/>
    <mergeCell ref="D33:D35"/>
    <mergeCell ref="B47:E47"/>
    <mergeCell ref="B48:B54"/>
    <mergeCell ref="B56:E56"/>
    <mergeCell ref="B57:B63"/>
    <mergeCell ref="F33:G33"/>
    <mergeCell ref="H33:H35"/>
    <mergeCell ref="E34:E35"/>
    <mergeCell ref="F34:F35"/>
    <mergeCell ref="D31:L31"/>
    <mergeCell ref="D32:L32"/>
    <mergeCell ref="B15:B19"/>
    <mergeCell ref="D21:L21"/>
    <mergeCell ref="D22:D23"/>
    <mergeCell ref="E22:E23"/>
    <mergeCell ref="F22:G22"/>
    <mergeCell ref="H22:K22"/>
    <mergeCell ref="D15:L15"/>
    <mergeCell ref="D20:L20"/>
    <mergeCell ref="A1:P1"/>
    <mergeCell ref="A2:P2"/>
    <mergeCell ref="A3:P3"/>
    <mergeCell ref="A4:D4"/>
    <mergeCell ref="A5:P5"/>
  </mergeCells>
  <conditionalFormatting sqref="D42">
    <cfRule type="containsText" dxfId="49" priority="5" operator="containsText" text="ERROR">
      <formula>NOT(ISERROR(SEARCH("ERROR",D42)))</formula>
    </cfRule>
  </conditionalFormatting>
  <conditionalFormatting sqref="F10">
    <cfRule type="notContainsBlanks" dxfId="48" priority="4">
      <formula>LEN(TRIM(F10))&gt;0</formula>
    </cfRule>
  </conditionalFormatting>
  <conditionalFormatting sqref="F11:S11">
    <cfRule type="expression" dxfId="47" priority="2">
      <formula>E11="NO SE REPORTA"</formula>
    </cfRule>
    <cfRule type="expression" dxfId="46" priority="3">
      <formula>E10="NO APLICA"</formula>
    </cfRule>
  </conditionalFormatting>
  <conditionalFormatting sqref="E12:R12">
    <cfRule type="expression" dxfId="45"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formula1>0</formula1>
    </dataValidation>
    <dataValidation type="whole" operator="greaterThanOrEqual" allowBlank="1" showInputMessage="1" showErrorMessage="1" errorTitle="ERROR" error="Valor en PESOS (sin centavos)" sqref="E18:H19 H24:K29">
      <formula1>0</formula1>
    </dataValidation>
    <dataValidation type="decimal" allowBlank="1" showInputMessage="1" showErrorMessage="1" errorTitle="ERROR" error="Escriba un valor entre 0% y 100%" sqref="F24:G29 E36:E41">
      <formula1>0</formula1>
      <formula2>1</formula2>
    </dataValidation>
    <dataValidation allowBlank="1" showInputMessage="1" showErrorMessage="1" sqref="H30:K30 F36:G42 D42:E42"/>
    <dataValidation type="list" allowBlank="1" showInputMessage="1" showErrorMessage="1" sqref="E11">
      <formula1>REPORTE</formula1>
    </dataValidation>
    <dataValidation type="list" allowBlank="1" showInputMessage="1" showErrorMessage="1" sqref="E10">
      <formula1>SI</formula1>
    </dataValidation>
  </dataValidations>
  <hyperlinks>
    <hyperlink ref="D92" r:id="rId1"/>
    <hyperlink ref="B9" location="'ANEXO 3'!A1" display="VOLVER AL INDICE"/>
  </hyperlinks>
  <pageMargins left="0.25" right="0.25" top="0.75" bottom="0.75" header="0.3" footer="0.3"/>
  <pageSetup paperSize="178"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3" workbookViewId="0">
      <selection sqref="A1:XFD1048576"/>
    </sheetView>
  </sheetViews>
  <sheetFormatPr baseColWidth="10" defaultRowHeight="12.75"/>
  <cols>
    <col min="1" max="16384" width="11.42578125" style="655"/>
  </cols>
  <sheetData>
    <row r="1" spans="1:2">
      <c r="A1" s="655" t="s">
        <v>1943</v>
      </c>
      <c r="B1" s="656" t="s">
        <v>1165</v>
      </c>
    </row>
    <row r="2" spans="1:2">
      <c r="A2" s="655" t="s">
        <v>1944</v>
      </c>
      <c r="B2" s="656" t="s">
        <v>131</v>
      </c>
    </row>
    <row r="3" spans="1:2">
      <c r="A3" s="655" t="s">
        <v>1945</v>
      </c>
      <c r="B3" s="656" t="s">
        <v>162</v>
      </c>
    </row>
    <row r="4" spans="1:2">
      <c r="A4" s="655" t="s">
        <v>1946</v>
      </c>
      <c r="B4" s="656" t="s">
        <v>183</v>
      </c>
    </row>
    <row r="5" spans="1:2">
      <c r="A5" s="655" t="s">
        <v>1947</v>
      </c>
      <c r="B5" s="656" t="s">
        <v>200</v>
      </c>
    </row>
    <row r="6" spans="1:2">
      <c r="A6" s="655" t="s">
        <v>1948</v>
      </c>
      <c r="B6" s="656" t="s">
        <v>220</v>
      </c>
    </row>
    <row r="7" spans="1:2">
      <c r="A7" s="655" t="s">
        <v>1949</v>
      </c>
      <c r="B7" s="656" t="s">
        <v>280</v>
      </c>
    </row>
    <row r="8" spans="1:2">
      <c r="A8" s="655" t="s">
        <v>1950</v>
      </c>
      <c r="B8" s="656" t="s">
        <v>314</v>
      </c>
    </row>
    <row r="9" spans="1:2">
      <c r="A9" s="655" t="s">
        <v>1951</v>
      </c>
      <c r="B9" s="656" t="s">
        <v>348</v>
      </c>
    </row>
    <row r="10" spans="1:2">
      <c r="A10" s="655" t="s">
        <v>1952</v>
      </c>
      <c r="B10" s="656" t="s">
        <v>396</v>
      </c>
    </row>
    <row r="11" spans="1:2">
      <c r="B11" s="656" t="s">
        <v>419</v>
      </c>
    </row>
    <row r="12" spans="1:2">
      <c r="B12" s="656" t="s">
        <v>450</v>
      </c>
    </row>
    <row r="13" spans="1:2">
      <c r="B13" s="656" t="s">
        <v>481</v>
      </c>
    </row>
    <row r="14" spans="1:2">
      <c r="B14" s="656" t="s">
        <v>527</v>
      </c>
    </row>
    <row r="15" spans="1:2">
      <c r="B15" s="656" t="s">
        <v>558</v>
      </c>
    </row>
    <row r="16" spans="1:2">
      <c r="B16" s="656" t="s">
        <v>586</v>
      </c>
    </row>
    <row r="17" spans="2:2">
      <c r="B17" s="656" t="s">
        <v>635</v>
      </c>
    </row>
    <row r="18" spans="2:2">
      <c r="B18" s="656" t="s">
        <v>656</v>
      </c>
    </row>
    <row r="19" spans="2:2">
      <c r="B19" s="656" t="s">
        <v>708</v>
      </c>
    </row>
    <row r="20" spans="2:2">
      <c r="B20" s="656" t="s">
        <v>783</v>
      </c>
    </row>
    <row r="21" spans="2:2">
      <c r="B21" s="656" t="s">
        <v>848</v>
      </c>
    </row>
    <row r="22" spans="2:2">
      <c r="B22" s="656" t="s">
        <v>896</v>
      </c>
    </row>
    <row r="23" spans="2:2">
      <c r="B23" s="656" t="s">
        <v>960</v>
      </c>
    </row>
    <row r="24" spans="2:2">
      <c r="B24" s="656" t="s">
        <v>981</v>
      </c>
    </row>
    <row r="25" spans="2:2">
      <c r="B25" s="656" t="s">
        <v>1010</v>
      </c>
    </row>
    <row r="26" spans="2:2">
      <c r="B26" s="656" t="s">
        <v>1083</v>
      </c>
    </row>
    <row r="27" spans="2:2">
      <c r="B27" s="656" t="s">
        <v>1130</v>
      </c>
    </row>
    <row r="28" spans="2:2">
      <c r="B28" s="655" t="s">
        <v>1952</v>
      </c>
    </row>
  </sheetData>
  <hyperlinks>
    <hyperlink ref="B1" location="'1POMCAS'!A1" display="Porcentaje de avance en la formulación y/o ajuste de los Planes de Ordenación y Manejo de Cuencas (POMCAS), Planes de Manejo de Acuíferos (PMA) y Planes de Manejo de Microcuencas (PMM)"/>
    <hyperlink ref="B2" location="'2PORH'!A1" display="Porcentaje de cuerpos de agua con planes de ordenamiento del recurso hídrico (PORH) adoptados"/>
    <hyperlink ref="B3" location="'3PSMV'!_Toc467769470" display="Porcentaje de Planes de Saneamiento y Manejo de Vertimientos (PSMV) con seguimiento"/>
    <hyperlink ref="B4" location="'4UsoAguas'!_Toc467769471" display="Porcentaje de cuerpos de agua con reglamentación del uso de las aguas"/>
    <hyperlink ref="B5" location="'5PUEAA'!_Toc467769472" display="Porcentaje de Programas de Uso Eficiente y Ahorro del Agua (PUEAA) con seguimiento"/>
    <hyperlink ref="B6" location="'6POMCASejec'!_Toc467769473" display="Porcentaje de Planes de Ordenación y Manejo de Cuencas (POMCAS), Planes de Manejo de Acuíferos (PMA) y Planes de Manejo de Microcuencas (PMM) en ejecución"/>
    <hyperlink ref="B7" location="'7Clima'!_Toc467769474" display="Porcentaje de entes territoriales asesorados en la incorporación, planificación y ejecución de acciones relacionadas con cambio climático en el marco de los instrumentos de planificación territorial"/>
    <hyperlink ref="B8" location="'8Suelo'!_Toc467769475" display="Porcentaje de suelos degradados en recuperación o rehabilitación"/>
    <hyperlink ref="B9" location="'9RUNAP'!_Toc467769476" display="Porcentaje de la superficie de áreas protegidas regionales declaradas, homologadas o recategorizadas, inscritas en el RUNAP"/>
    <hyperlink ref="B10" location="'10Paramos'!_Toc467769477" display="Porcentaje de páramos delimitados por el MADS, con zonificación y régimen de usos adoptados por la CAR"/>
    <hyperlink ref="B11" location="'11Forest'!_Toc467769478" display="Porcentaje de avance en la formulación del Plan de Ordenación Forestal"/>
    <hyperlink ref="B12" location="'12PlanesAP'!_Toc467769479" display="Porcentaje de áreas protegidas con planes de manejo en ejecución"/>
    <hyperlink ref="B13" location="'13Amenaz'!_Toc467769480" display="Porcentaje de especies amenazadas con medidas de conservación y manejo en ejecución"/>
    <hyperlink ref="B14" location="'14Invasor'!_Toc467769481" display="Porcentaje de especies invasoras con medidas de prevención, control y manejo en ejecución"/>
    <hyperlink ref="B15" location="'15Restaura'!_Toc467769482" display="Porcentaje de áreas de ecosistemas en restauración, rehabilitación y reforestación"/>
    <hyperlink ref="B16" location="'16MIZC'!_Toc467769483" display="Implementación de acciones en manejo integrado de zonas costeras"/>
    <hyperlink ref="B17" location="'17PGIRS'!_Toc467769484" display="Porcentaje de Planes de Gestión Integral de Residuos Sólidos (PGIRS) con seguimiento a metas de aprovechamiento"/>
    <hyperlink ref="B18" location="'18Sector'!_Toc467769485" display="Porcentaje de sectores con acompañamiento para la reconversión hacia sistemas sostenibles de producción"/>
    <hyperlink ref="B19" location="'19GAU'!_Toc467769486" display="Porcentaje de ejecución de acciones en Gestión Ambiental Urbana"/>
    <hyperlink ref="B20" location="'20Negoc'!_Toc467769487" display="Implementación del Programa Regional de Negocios Verdes por la autoridad ambiental"/>
    <hyperlink ref="B22" location="'22Autor'!_Toc467769489" display="Porcentaje de autorizaciones ambientales con seguimiento"/>
    <hyperlink ref="B23" location="'23Sanc'!_Toc467769490" display="Porcentaje de Procesos Sancionatorios Resueltos"/>
    <hyperlink ref="B24"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hyperlink ref="B25" location="'25Redes'!_Toc467769492" display="Porcentaje de redes y estaciones de monitoreo en operación"/>
    <hyperlink ref="B26" location="'26SIAC'!_Toc467769493" display="Porcentaje de actualización y reporte de la información en el SIAC"/>
    <hyperlink ref="B27" location="'27Educa'!_Toc467769494" display="Ejecución de Acciones en Educación Ambiental"/>
    <hyperlink ref="B21" location="'21TiempoT'!_Toc467769488" display="Tiempo promedio de trámite para la resolución de autorizaciones ambientales otorgadas por la corporació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9"/>
  <sheetViews>
    <sheetView showGridLines="0" topLeftCell="A46" zoomScale="98" zoomScaleNormal="98" workbookViewId="0">
      <selection activeCell="G57" sqref="G57"/>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 min="9" max="9" width="11.5703125" style="137"/>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848</v>
      </c>
      <c r="B5" s="1515"/>
      <c r="C5" s="1515"/>
      <c r="D5" s="1515"/>
      <c r="E5" s="1515"/>
      <c r="F5" s="1515"/>
      <c r="G5" s="1515"/>
      <c r="H5" s="1515"/>
      <c r="I5" s="1515"/>
      <c r="J5" s="1515"/>
      <c r="K5" s="1515"/>
      <c r="L5" s="1515"/>
      <c r="M5" s="1515"/>
      <c r="N5" s="1515"/>
      <c r="O5" s="1515"/>
      <c r="P5" s="1516"/>
    </row>
    <row r="6" spans="1:21">
      <c r="B6" s="4" t="s">
        <v>1</v>
      </c>
      <c r="C6" s="92"/>
      <c r="D6" s="6"/>
      <c r="E6" s="71"/>
      <c r="F6" s="6" t="s">
        <v>128</v>
      </c>
      <c r="G6" s="6"/>
      <c r="H6" s="6"/>
      <c r="I6" s="84"/>
      <c r="J6" s="6"/>
      <c r="K6" s="6"/>
    </row>
    <row r="7" spans="1:21" ht="15.75" thickBot="1">
      <c r="B7" s="72"/>
      <c r="C7" s="74"/>
      <c r="D7" s="6"/>
      <c r="E7" s="17"/>
      <c r="F7" s="6" t="s">
        <v>129</v>
      </c>
      <c r="G7" s="6"/>
      <c r="H7" s="6"/>
      <c r="I7" s="84"/>
      <c r="J7" s="6"/>
      <c r="K7" s="6"/>
    </row>
    <row r="8" spans="1:21" ht="15.75" thickBot="1">
      <c r="B8" s="175" t="s">
        <v>1201</v>
      </c>
      <c r="C8" s="216">
        <v>2020</v>
      </c>
      <c r="D8" s="220">
        <f>IF(E10="NO APLICA","NO APLICA",IF(E11="NO SE REPORTA","SIN INFORMACION",+G57))</f>
        <v>0.8720496894409937</v>
      </c>
      <c r="E8" s="217"/>
      <c r="F8" s="6" t="s">
        <v>130</v>
      </c>
      <c r="G8" s="6"/>
      <c r="H8" s="6"/>
      <c r="I8" s="84"/>
      <c r="J8" s="6"/>
      <c r="K8" s="6"/>
    </row>
    <row r="9" spans="1:21">
      <c r="B9" s="486" t="s">
        <v>1202</v>
      </c>
      <c r="D9" s="6"/>
      <c r="E9" s="6"/>
      <c r="F9" s="6"/>
      <c r="G9" s="6"/>
      <c r="H9" s="6"/>
      <c r="I9" s="84"/>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84"/>
      <c r="J14" s="6"/>
      <c r="K14" s="6"/>
    </row>
    <row r="15" spans="1:21">
      <c r="B15" s="1602" t="s">
        <v>2</v>
      </c>
      <c r="C15" s="86"/>
      <c r="D15" s="1619" t="s">
        <v>3</v>
      </c>
      <c r="E15" s="1620"/>
      <c r="F15" s="1620"/>
      <c r="G15" s="1620"/>
      <c r="H15" s="1620"/>
      <c r="I15" s="1621"/>
      <c r="J15" s="6"/>
      <c r="K15" s="6"/>
    </row>
    <row r="16" spans="1:21">
      <c r="B16" s="1603"/>
      <c r="C16" s="89"/>
      <c r="D16" s="1706" t="s">
        <v>875</v>
      </c>
      <c r="E16" s="1707"/>
      <c r="F16" s="1707"/>
      <c r="G16" s="1707"/>
      <c r="H16" s="1707"/>
      <c r="I16" s="1708"/>
      <c r="J16" s="6"/>
      <c r="K16" s="6"/>
    </row>
    <row r="17" spans="2:11" ht="15.75" thickBot="1">
      <c r="B17" s="1603"/>
      <c r="C17" s="89"/>
      <c r="D17" s="1650"/>
      <c r="E17" s="1651"/>
      <c r="F17" s="1651"/>
      <c r="G17" s="1651"/>
      <c r="H17" s="1651"/>
      <c r="I17" s="1652"/>
      <c r="J17" s="6"/>
      <c r="K17" s="6"/>
    </row>
    <row r="18" spans="2:11" ht="15.75" thickBot="1">
      <c r="B18" s="1603"/>
      <c r="C18" s="91"/>
      <c r="D18" s="43" t="s">
        <v>150</v>
      </c>
      <c r="E18" s="1225" t="s">
        <v>20</v>
      </c>
      <c r="F18" s="1225" t="s">
        <v>21</v>
      </c>
      <c r="G18" s="1225" t="s">
        <v>22</v>
      </c>
      <c r="H18" s="1225" t="s">
        <v>23</v>
      </c>
      <c r="I18" s="87" t="s">
        <v>151</v>
      </c>
      <c r="J18" s="6"/>
      <c r="K18" s="6"/>
    </row>
    <row r="19" spans="2:11" ht="36.75" thickBot="1">
      <c r="B19" s="1603"/>
      <c r="C19" s="91"/>
      <c r="D19" s="729" t="s">
        <v>876</v>
      </c>
      <c r="E19" s="678">
        <v>0</v>
      </c>
      <c r="F19" s="678"/>
      <c r="G19" s="678"/>
      <c r="H19" s="678"/>
      <c r="I19" s="1219">
        <f>SUM(E19:H19)</f>
        <v>0</v>
      </c>
      <c r="J19" s="6"/>
      <c r="K19" s="6"/>
    </row>
    <row r="20" spans="2:11" ht="24.75" thickBot="1">
      <c r="B20" s="1603"/>
      <c r="C20" s="91"/>
      <c r="D20" s="729" t="s">
        <v>877</v>
      </c>
      <c r="E20" s="678">
        <v>0</v>
      </c>
      <c r="F20" s="678"/>
      <c r="G20" s="678"/>
      <c r="H20" s="678"/>
      <c r="I20" s="1219">
        <f>SUM(E20:H20)</f>
        <v>0</v>
      </c>
      <c r="J20" s="6"/>
      <c r="K20" s="6"/>
    </row>
    <row r="21" spans="2:11" ht="36.75" thickBot="1">
      <c r="B21" s="1603"/>
      <c r="C21" s="91"/>
      <c r="D21" s="729" t="s">
        <v>878</v>
      </c>
      <c r="E21" s="1317" t="e">
        <f>+E19/E20</f>
        <v>#DIV/0!</v>
      </c>
      <c r="F21" s="1317" t="e">
        <f>+F19/F20</f>
        <v>#DIV/0!</v>
      </c>
      <c r="G21" s="1317" t="e">
        <f>+G19/G20</f>
        <v>#DIV/0!</v>
      </c>
      <c r="H21" s="1317" t="e">
        <f>+H19/H20</f>
        <v>#DIV/0!</v>
      </c>
      <c r="I21" s="1317" t="e">
        <f>+I19/I20</f>
        <v>#DIV/0!</v>
      </c>
      <c r="J21" s="6"/>
      <c r="K21" s="6"/>
    </row>
    <row r="22" spans="2:11">
      <c r="B22" s="1603"/>
      <c r="C22" s="89"/>
      <c r="D22" s="1619"/>
      <c r="E22" s="1620"/>
      <c r="F22" s="1620"/>
      <c r="G22" s="1620"/>
      <c r="H22" s="1620"/>
      <c r="I22" s="1621"/>
      <c r="J22" s="6"/>
      <c r="K22" s="6"/>
    </row>
    <row r="23" spans="2:11">
      <c r="B23" s="1603"/>
      <c r="C23" s="89"/>
      <c r="D23" s="1706" t="s">
        <v>879</v>
      </c>
      <c r="E23" s="1707"/>
      <c r="F23" s="1707"/>
      <c r="G23" s="1707"/>
      <c r="H23" s="1707"/>
      <c r="I23" s="1708"/>
      <c r="J23" s="6"/>
      <c r="K23" s="6"/>
    </row>
    <row r="24" spans="2:11" ht="15.75" thickBot="1">
      <c r="B24" s="1603"/>
      <c r="C24" s="89"/>
      <c r="D24" s="1611"/>
      <c r="E24" s="1612"/>
      <c r="F24" s="1612"/>
      <c r="G24" s="1612"/>
      <c r="H24" s="1612"/>
      <c r="I24" s="1613"/>
      <c r="J24" s="6"/>
      <c r="K24" s="6"/>
    </row>
    <row r="25" spans="2:11" ht="15.75" thickBot="1">
      <c r="B25" s="1603"/>
      <c r="C25" s="91"/>
      <c r="D25" s="43" t="s">
        <v>150</v>
      </c>
      <c r="E25" s="1305" t="s">
        <v>20</v>
      </c>
      <c r="F25" s="1305" t="s">
        <v>21</v>
      </c>
      <c r="G25" s="1305" t="s">
        <v>22</v>
      </c>
      <c r="H25" s="1305" t="s">
        <v>23</v>
      </c>
      <c r="I25" s="87" t="s">
        <v>151</v>
      </c>
      <c r="J25" s="6"/>
      <c r="K25" s="6"/>
    </row>
    <row r="26" spans="2:11" ht="36.75" thickBot="1">
      <c r="B26" s="1603"/>
      <c r="C26" s="91"/>
      <c r="D26" s="729" t="s">
        <v>2335</v>
      </c>
      <c r="E26" s="678">
        <v>1575</v>
      </c>
      <c r="F26" s="678"/>
      <c r="G26" s="678"/>
      <c r="H26" s="678"/>
      <c r="I26" s="148">
        <f>SUM(E26:H26)</f>
        <v>1575</v>
      </c>
      <c r="J26" s="6"/>
      <c r="K26" s="6"/>
    </row>
    <row r="27" spans="2:11" ht="36.75" thickBot="1">
      <c r="B27" s="1603"/>
      <c r="C27" s="91"/>
      <c r="D27" s="729" t="s">
        <v>880</v>
      </c>
      <c r="E27" s="678">
        <v>13</v>
      </c>
      <c r="F27" s="678"/>
      <c r="G27" s="678"/>
      <c r="H27" s="678"/>
      <c r="I27" s="148">
        <f>SUM(E27:H27)</f>
        <v>13</v>
      </c>
      <c r="J27" s="6"/>
      <c r="K27" s="6"/>
    </row>
    <row r="28" spans="2:11" ht="36.75" thickBot="1">
      <c r="B28" s="1603"/>
      <c r="C28" s="91"/>
      <c r="D28" s="729" t="s">
        <v>881</v>
      </c>
      <c r="E28" s="1317">
        <f>+E26/E27</f>
        <v>121.15384615384616</v>
      </c>
      <c r="F28" s="1317" t="e">
        <f>+F26/F27</f>
        <v>#DIV/0!</v>
      </c>
      <c r="G28" s="1317" t="e">
        <f>+G26/G27</f>
        <v>#DIV/0!</v>
      </c>
      <c r="H28" s="1317" t="e">
        <f>+H26/H27</f>
        <v>#DIV/0!</v>
      </c>
      <c r="I28" s="149">
        <f>+I26/I27</f>
        <v>121.15384615384616</v>
      </c>
      <c r="J28" s="6"/>
      <c r="K28" s="6"/>
    </row>
    <row r="29" spans="2:11">
      <c r="B29" s="1603"/>
      <c r="C29" s="89"/>
      <c r="D29" s="1619"/>
      <c r="E29" s="1620"/>
      <c r="F29" s="1620"/>
      <c r="G29" s="1620"/>
      <c r="H29" s="1620"/>
      <c r="I29" s="1621"/>
      <c r="J29" s="6"/>
      <c r="K29" s="6"/>
    </row>
    <row r="30" spans="2:11">
      <c r="B30" s="1603"/>
      <c r="C30" s="89"/>
      <c r="D30" s="1706" t="s">
        <v>882</v>
      </c>
      <c r="E30" s="1707"/>
      <c r="F30" s="1707"/>
      <c r="G30" s="1707"/>
      <c r="H30" s="1707"/>
      <c r="I30" s="1708"/>
      <c r="J30" s="6"/>
      <c r="K30" s="6"/>
    </row>
    <row r="31" spans="2:11" ht="15.75" thickBot="1">
      <c r="B31" s="1603"/>
      <c r="C31" s="89"/>
      <c r="D31" s="1650"/>
      <c r="E31" s="1651"/>
      <c r="F31" s="1651"/>
      <c r="G31" s="1651"/>
      <c r="H31" s="1651"/>
      <c r="I31" s="1652"/>
      <c r="J31" s="6"/>
      <c r="K31" s="6"/>
    </row>
    <row r="32" spans="2:11" ht="15.75" thickBot="1">
      <c r="B32" s="1603"/>
      <c r="C32" s="91"/>
      <c r="D32" s="43" t="s">
        <v>150</v>
      </c>
      <c r="E32" s="38" t="s">
        <v>20</v>
      </c>
      <c r="F32" s="38" t="s">
        <v>21</v>
      </c>
      <c r="G32" s="38" t="s">
        <v>22</v>
      </c>
      <c r="H32" s="38" t="s">
        <v>23</v>
      </c>
      <c r="I32" s="87" t="s">
        <v>151</v>
      </c>
      <c r="J32" s="6"/>
      <c r="K32" s="6"/>
    </row>
    <row r="33" spans="2:11" ht="36.75" thickBot="1">
      <c r="B33" s="1603"/>
      <c r="C33" s="91"/>
      <c r="D33" s="729" t="s">
        <v>883</v>
      </c>
      <c r="E33" s="678">
        <v>483</v>
      </c>
      <c r="F33" s="7"/>
      <c r="G33" s="7"/>
      <c r="H33" s="7"/>
      <c r="I33" s="148">
        <f>SUM(E33:H33)</f>
        <v>483</v>
      </c>
      <c r="J33" s="6"/>
      <c r="K33" s="6"/>
    </row>
    <row r="34" spans="2:11" ht="24.75" thickBot="1">
      <c r="B34" s="1603"/>
      <c r="C34" s="91"/>
      <c r="D34" s="729" t="s">
        <v>884</v>
      </c>
      <c r="E34" s="678">
        <v>4</v>
      </c>
      <c r="F34" s="7"/>
      <c r="G34" s="7"/>
      <c r="H34" s="7"/>
      <c r="I34" s="148">
        <f>SUM(E34:H34)</f>
        <v>4</v>
      </c>
      <c r="J34" s="6"/>
      <c r="K34" s="6"/>
    </row>
    <row r="35" spans="2:11" ht="36.75" thickBot="1">
      <c r="B35" s="1603"/>
      <c r="C35" s="91"/>
      <c r="D35" s="729" t="s">
        <v>885</v>
      </c>
      <c r="E35" s="1317">
        <f>+E33/E34</f>
        <v>120.75</v>
      </c>
      <c r="F35" s="1317" t="e">
        <f>+F33/F34</f>
        <v>#DIV/0!</v>
      </c>
      <c r="G35" s="1317" t="e">
        <f>+G33/G34</f>
        <v>#DIV/0!</v>
      </c>
      <c r="H35" s="1317" t="e">
        <f>+H33/H34</f>
        <v>#DIV/0!</v>
      </c>
      <c r="I35" s="1317">
        <f>+I33/I34</f>
        <v>120.75</v>
      </c>
      <c r="J35" s="6"/>
      <c r="K35" s="6"/>
    </row>
    <row r="36" spans="2:11">
      <c r="B36" s="1603"/>
      <c r="C36" s="89"/>
      <c r="D36" s="1619"/>
      <c r="E36" s="1620"/>
      <c r="F36" s="1620"/>
      <c r="G36" s="1620"/>
      <c r="H36" s="1620"/>
      <c r="I36" s="1621"/>
      <c r="J36" s="6"/>
      <c r="K36" s="6"/>
    </row>
    <row r="37" spans="2:11">
      <c r="B37" s="1603"/>
      <c r="C37" s="89"/>
      <c r="D37" s="1706" t="s">
        <v>886</v>
      </c>
      <c r="E37" s="1707"/>
      <c r="F37" s="1707"/>
      <c r="G37" s="1707"/>
      <c r="H37" s="1707"/>
      <c r="I37" s="1708"/>
      <c r="J37" s="6"/>
      <c r="K37" s="6"/>
    </row>
    <row r="38" spans="2:11" ht="15.75" thickBot="1">
      <c r="B38" s="1603"/>
      <c r="C38" s="89"/>
      <c r="D38" s="1650"/>
      <c r="E38" s="1651"/>
      <c r="F38" s="1651"/>
      <c r="G38" s="1651"/>
      <c r="H38" s="1651"/>
      <c r="I38" s="1652"/>
      <c r="J38" s="6"/>
      <c r="K38" s="6"/>
    </row>
    <row r="39" spans="2:11" ht="15.75" thickBot="1">
      <c r="B39" s="1603"/>
      <c r="C39" s="91"/>
      <c r="D39" s="43" t="s">
        <v>150</v>
      </c>
      <c r="E39" s="38" t="s">
        <v>20</v>
      </c>
      <c r="F39" s="38" t="s">
        <v>21</v>
      </c>
      <c r="G39" s="38" t="s">
        <v>22</v>
      </c>
      <c r="H39" s="38" t="s">
        <v>23</v>
      </c>
      <c r="I39" s="87" t="s">
        <v>151</v>
      </c>
      <c r="J39" s="6"/>
      <c r="K39" s="6"/>
    </row>
    <row r="40" spans="2:11" ht="36.75" thickBot="1">
      <c r="B40" s="1603"/>
      <c r="C40" s="91"/>
      <c r="D40" s="207" t="s">
        <v>887</v>
      </c>
      <c r="E40" s="678">
        <v>58</v>
      </c>
      <c r="F40" s="7"/>
      <c r="G40" s="7"/>
      <c r="H40" s="7"/>
      <c r="I40" s="148">
        <f>SUM(E40:H40)</f>
        <v>58</v>
      </c>
      <c r="J40" s="6"/>
      <c r="K40" s="6"/>
    </row>
    <row r="41" spans="2:11" ht="36.75" thickBot="1">
      <c r="B41" s="1603"/>
      <c r="C41" s="91"/>
      <c r="D41" s="207" t="s">
        <v>888</v>
      </c>
      <c r="E41" s="678">
        <v>13</v>
      </c>
      <c r="F41" s="7"/>
      <c r="G41" s="7"/>
      <c r="H41" s="7"/>
      <c r="I41" s="148">
        <f>SUM(E41:H41)</f>
        <v>13</v>
      </c>
      <c r="J41" s="6"/>
      <c r="K41" s="6"/>
    </row>
    <row r="42" spans="2:11" ht="36.75" thickBot="1">
      <c r="B42" s="1603"/>
      <c r="C42" s="91"/>
      <c r="D42" s="207" t="s">
        <v>889</v>
      </c>
      <c r="E42" s="1317">
        <f>+E40/E41</f>
        <v>4.4615384615384617</v>
      </c>
      <c r="F42" s="1317" t="e">
        <f>+F40/F41</f>
        <v>#DIV/0!</v>
      </c>
      <c r="G42" s="1317" t="e">
        <f>+G40/G41</f>
        <v>#DIV/0!</v>
      </c>
      <c r="H42" s="1317" t="e">
        <f>+H40/H41</f>
        <v>#DIV/0!</v>
      </c>
      <c r="I42" s="1317">
        <f>+I40/I41</f>
        <v>4.4615384615384617</v>
      </c>
      <c r="J42" s="6"/>
      <c r="K42" s="6"/>
    </row>
    <row r="43" spans="2:11">
      <c r="B43" s="1603"/>
      <c r="C43" s="89"/>
      <c r="D43" s="1619"/>
      <c r="E43" s="1620"/>
      <c r="F43" s="1620"/>
      <c r="G43" s="1620"/>
      <c r="H43" s="1620"/>
      <c r="I43" s="1621"/>
      <c r="J43" s="6"/>
      <c r="K43" s="6"/>
    </row>
    <row r="44" spans="2:11">
      <c r="B44" s="1603"/>
      <c r="C44" s="89"/>
      <c r="D44" s="1706" t="s">
        <v>890</v>
      </c>
      <c r="E44" s="1707"/>
      <c r="F44" s="1707"/>
      <c r="G44" s="1707"/>
      <c r="H44" s="1707"/>
      <c r="I44" s="1708"/>
      <c r="J44" s="6"/>
      <c r="K44" s="6"/>
    </row>
    <row r="45" spans="2:11" ht="15.75" thickBot="1">
      <c r="B45" s="1603"/>
      <c r="C45" s="89"/>
      <c r="D45" s="1650"/>
      <c r="E45" s="1651"/>
      <c r="F45" s="1651"/>
      <c r="G45" s="1651"/>
      <c r="H45" s="1651"/>
      <c r="I45" s="1652"/>
      <c r="J45" s="6"/>
      <c r="K45" s="6"/>
    </row>
    <row r="46" spans="2:11" ht="15.75" thickBot="1">
      <c r="B46" s="1603"/>
      <c r="C46" s="91"/>
      <c r="D46" s="43" t="s">
        <v>150</v>
      </c>
      <c r="E46" s="38" t="s">
        <v>20</v>
      </c>
      <c r="F46" s="38" t="s">
        <v>21</v>
      </c>
      <c r="G46" s="38" t="s">
        <v>22</v>
      </c>
      <c r="H46" s="38" t="s">
        <v>23</v>
      </c>
      <c r="I46" s="87" t="s">
        <v>151</v>
      </c>
      <c r="J46" s="6"/>
      <c r="K46" s="6"/>
    </row>
    <row r="47" spans="2:11" ht="36.75" thickBot="1">
      <c r="B47" s="1603"/>
      <c r="C47" s="91"/>
      <c r="D47" s="729" t="s">
        <v>891</v>
      </c>
      <c r="E47" s="678">
        <v>45</v>
      </c>
      <c r="F47" s="678"/>
      <c r="G47" s="678"/>
      <c r="H47" s="678"/>
      <c r="I47" s="1219">
        <f>SUM(E47:H47)</f>
        <v>45</v>
      </c>
      <c r="J47" s="6"/>
      <c r="K47" s="6"/>
    </row>
    <row r="48" spans="2:11" ht="36.75" thickBot="1">
      <c r="B48" s="1603"/>
      <c r="C48" s="91"/>
      <c r="D48" s="729" t="s">
        <v>892</v>
      </c>
      <c r="E48" s="678">
        <v>1</v>
      </c>
      <c r="F48" s="678"/>
      <c r="G48" s="678"/>
      <c r="H48" s="678"/>
      <c r="I48" s="1219">
        <f>SUM(E48:H48)</f>
        <v>1</v>
      </c>
      <c r="J48" s="6"/>
      <c r="K48" s="6"/>
    </row>
    <row r="49" spans="2:11" ht="36.75" thickBot="1">
      <c r="B49" s="1604"/>
      <c r="C49" s="3"/>
      <c r="D49" s="729" t="s">
        <v>893</v>
      </c>
      <c r="E49" s="1317">
        <f>+E47/E48</f>
        <v>45</v>
      </c>
      <c r="F49" s="1317" t="e">
        <f>+F47/F48</f>
        <v>#DIV/0!</v>
      </c>
      <c r="G49" s="1317" t="e">
        <f>+G47/G48</f>
        <v>#DIV/0!</v>
      </c>
      <c r="H49" s="1317" t="e">
        <f>+H47/H48</f>
        <v>#DIV/0!</v>
      </c>
      <c r="I49" s="1317">
        <f>+I47/I48</f>
        <v>45</v>
      </c>
      <c r="J49" s="6"/>
      <c r="K49" s="6"/>
    </row>
    <row r="50" spans="2:11" s="406" customFormat="1" ht="15.75" thickBot="1"/>
    <row r="51" spans="2:11" s="406" customFormat="1" ht="24.75" thickBot="1">
      <c r="D51" s="293" t="s">
        <v>1250</v>
      </c>
      <c r="E51" s="444" t="s">
        <v>1253</v>
      </c>
      <c r="F51" s="444" t="s">
        <v>1254</v>
      </c>
      <c r="G51" s="444" t="s">
        <v>1255</v>
      </c>
    </row>
    <row r="52" spans="2:11" s="406" customFormat="1" ht="15.75" thickBot="1">
      <c r="D52" s="293" t="str">
        <f>+D16</f>
        <v>Licencias ambientales</v>
      </c>
      <c r="E52" s="149"/>
      <c r="F52" s="473">
        <v>90</v>
      </c>
      <c r="G52" s="193"/>
    </row>
    <row r="53" spans="2:11" s="406" customFormat="1" ht="15.75" thickBot="1">
      <c r="D53" s="293" t="str">
        <f>+D23</f>
        <v>Concesiones de agua</v>
      </c>
      <c r="E53" s="149">
        <f>+E28</f>
        <v>121.15384615384616</v>
      </c>
      <c r="F53" s="473">
        <v>90</v>
      </c>
      <c r="G53" s="193">
        <f>IF(F53/E53&gt;1,1,F53/E53)</f>
        <v>0.74285714285714277</v>
      </c>
    </row>
    <row r="54" spans="2:11" s="406" customFormat="1" ht="15.75" thickBot="1">
      <c r="D54" s="293" t="str">
        <f>+D30</f>
        <v>Permisos de vertimiento de agua</v>
      </c>
      <c r="E54" s="149">
        <f>+E35</f>
        <v>120.75</v>
      </c>
      <c r="F54" s="473">
        <v>90</v>
      </c>
      <c r="G54" s="193">
        <f>IF(F54/E54&gt;1,1,F54/E54)</f>
        <v>0.74534161490683226</v>
      </c>
    </row>
    <row r="55" spans="2:11" s="406" customFormat="1" ht="15.75" thickBot="1">
      <c r="D55" s="293" t="str">
        <f>+D37</f>
        <v>Permisos de aprovechamiento forestal</v>
      </c>
      <c r="E55" s="149">
        <f>+E42</f>
        <v>4.4615384615384617</v>
      </c>
      <c r="F55" s="473">
        <v>90</v>
      </c>
      <c r="G55" s="193">
        <f>IF(F55/E55&gt;1,1,F55/E55)</f>
        <v>1</v>
      </c>
    </row>
    <row r="56" spans="2:11" s="406" customFormat="1" ht="15.75" thickBot="1">
      <c r="D56" s="293" t="str">
        <f>+D44</f>
        <v>Permisos de emisiones atmosféricas</v>
      </c>
      <c r="E56" s="149">
        <f>+E49</f>
        <v>45</v>
      </c>
      <c r="F56" s="473">
        <v>90</v>
      </c>
      <c r="G56" s="193">
        <f>IF(F56/E56&gt;1,1,F56/E56)</f>
        <v>1</v>
      </c>
    </row>
    <row r="57" spans="2:11" s="406" customFormat="1" ht="24.75" thickBot="1">
      <c r="D57" s="293" t="s">
        <v>1249</v>
      </c>
      <c r="E57" s="1317">
        <f>AVERAGE(E52:E56)</f>
        <v>72.84134615384616</v>
      </c>
      <c r="F57" s="1317">
        <f>AVERAGE(F52:F56)</f>
        <v>90</v>
      </c>
      <c r="G57" s="726">
        <f>AVERAGE(G52:G56)</f>
        <v>0.8720496894409937</v>
      </c>
    </row>
    <row r="58" spans="2:11" s="406" customFormat="1"/>
    <row r="59" spans="2:11" s="406" customFormat="1" ht="15.75" thickBot="1"/>
    <row r="60" spans="2:11" ht="60" customHeight="1" thickBot="1">
      <c r="B60" s="51" t="s">
        <v>34</v>
      </c>
      <c r="C60" s="209"/>
      <c r="D60" s="1614" t="s">
        <v>894</v>
      </c>
      <c r="E60" s="1615"/>
      <c r="F60" s="1615"/>
      <c r="G60" s="1615"/>
      <c r="H60" s="1615"/>
      <c r="I60" s="1616"/>
      <c r="J60" s="6"/>
      <c r="K60" s="6"/>
    </row>
    <row r="61" spans="2:11" ht="36" customHeight="1" thickBot="1">
      <c r="B61" s="46" t="s">
        <v>36</v>
      </c>
      <c r="C61" s="90"/>
      <c r="D61" s="1614" t="s">
        <v>159</v>
      </c>
      <c r="E61" s="1615"/>
      <c r="F61" s="1615"/>
      <c r="G61" s="1615"/>
      <c r="H61" s="1615"/>
      <c r="I61" s="1616"/>
      <c r="J61" s="6"/>
      <c r="K61" s="6"/>
    </row>
    <row r="62" spans="2:11" ht="15.75" thickBot="1">
      <c r="B62" s="2"/>
      <c r="C62" s="73"/>
      <c r="D62" s="6"/>
      <c r="E62" s="6"/>
      <c r="F62" s="6"/>
      <c r="G62" s="6"/>
      <c r="H62" s="6"/>
      <c r="I62" s="84"/>
      <c r="J62" s="6"/>
      <c r="K62" s="6"/>
    </row>
    <row r="63" spans="2:11" ht="24" customHeight="1" thickBot="1">
      <c r="B63" s="1605" t="s">
        <v>38</v>
      </c>
      <c r="C63" s="1606"/>
      <c r="D63" s="1606"/>
      <c r="E63" s="1607"/>
      <c r="F63" s="6"/>
      <c r="G63" s="6"/>
      <c r="H63" s="6"/>
      <c r="I63" s="84"/>
      <c r="J63" s="6"/>
      <c r="K63" s="6"/>
    </row>
    <row r="64" spans="2:11" ht="15.75" thickBot="1">
      <c r="B64" s="1602">
        <v>1</v>
      </c>
      <c r="C64" s="91"/>
      <c r="D64" s="47" t="s">
        <v>39</v>
      </c>
      <c r="E64" s="138"/>
      <c r="F64" s="6"/>
      <c r="G64" s="6"/>
      <c r="H64" s="6"/>
      <c r="I64" s="84"/>
      <c r="J64" s="6"/>
      <c r="K64" s="6"/>
    </row>
    <row r="65" spans="2:11" ht="15.75" thickBot="1">
      <c r="B65" s="1603"/>
      <c r="C65" s="91"/>
      <c r="D65" s="40" t="s">
        <v>40</v>
      </c>
      <c r="E65" s="138"/>
      <c r="F65" s="6"/>
      <c r="G65" s="6"/>
      <c r="H65" s="6"/>
      <c r="I65" s="84"/>
      <c r="J65" s="6"/>
      <c r="K65" s="6"/>
    </row>
    <row r="66" spans="2:11" ht="15.75" thickBot="1">
      <c r="B66" s="1603"/>
      <c r="C66" s="91"/>
      <c r="D66" s="40" t="s">
        <v>41</v>
      </c>
      <c r="E66" s="138"/>
      <c r="F66" s="6"/>
      <c r="G66" s="6"/>
      <c r="H66" s="6"/>
      <c r="I66" s="84"/>
      <c r="J66" s="6"/>
      <c r="K66" s="6"/>
    </row>
    <row r="67" spans="2:11" ht="15.75" thickBot="1">
      <c r="B67" s="1603"/>
      <c r="C67" s="91"/>
      <c r="D67" s="40" t="s">
        <v>42</v>
      </c>
      <c r="E67" s="138"/>
      <c r="F67" s="6"/>
      <c r="G67" s="6"/>
      <c r="H67" s="6"/>
      <c r="I67" s="84"/>
      <c r="J67" s="6"/>
      <c r="K67" s="6"/>
    </row>
    <row r="68" spans="2:11" ht="15.75" thickBot="1">
      <c r="B68" s="1603"/>
      <c r="C68" s="91"/>
      <c r="D68" s="40" t="s">
        <v>43</v>
      </c>
      <c r="E68" s="138"/>
      <c r="F68" s="6"/>
      <c r="G68" s="6"/>
      <c r="H68" s="6"/>
      <c r="I68" s="84"/>
      <c r="J68" s="6"/>
      <c r="K68" s="6"/>
    </row>
    <row r="69" spans="2:11" ht="15.75" thickBot="1">
      <c r="B69" s="1603"/>
      <c r="C69" s="91"/>
      <c r="D69" s="40" t="s">
        <v>44</v>
      </c>
      <c r="E69" s="138"/>
      <c r="F69" s="6"/>
      <c r="G69" s="6"/>
      <c r="H69" s="6"/>
      <c r="I69" s="84"/>
      <c r="J69" s="6"/>
      <c r="K69" s="6"/>
    </row>
    <row r="70" spans="2:11" ht="15.75" thickBot="1">
      <c r="B70" s="1604"/>
      <c r="C70" s="3"/>
      <c r="D70" s="40" t="s">
        <v>45</v>
      </c>
      <c r="E70" s="138"/>
      <c r="F70" s="6"/>
      <c r="G70" s="6"/>
      <c r="H70" s="6"/>
      <c r="I70" s="84"/>
      <c r="J70" s="6"/>
      <c r="K70" s="6"/>
    </row>
    <row r="71" spans="2:11" ht="15.75" thickBot="1">
      <c r="B71" s="2"/>
      <c r="C71" s="73"/>
      <c r="D71" s="6"/>
      <c r="E71" s="6"/>
      <c r="F71" s="6"/>
      <c r="G71" s="6"/>
      <c r="H71" s="6"/>
      <c r="I71" s="84"/>
      <c r="J71" s="6"/>
      <c r="K71" s="6"/>
    </row>
    <row r="72" spans="2:11" ht="15.75" thickBot="1">
      <c r="B72" s="1605" t="s">
        <v>46</v>
      </c>
      <c r="C72" s="1606"/>
      <c r="D72" s="1606"/>
      <c r="E72" s="1607"/>
      <c r="F72" s="6"/>
      <c r="G72" s="6"/>
      <c r="H72" s="6"/>
      <c r="I72" s="84"/>
      <c r="J72" s="6"/>
      <c r="K72" s="6"/>
    </row>
    <row r="73" spans="2:11" ht="15.75" thickBot="1">
      <c r="B73" s="1602">
        <v>1</v>
      </c>
      <c r="C73" s="91"/>
      <c r="D73" s="47" t="s">
        <v>39</v>
      </c>
      <c r="E73" s="129" t="s">
        <v>47</v>
      </c>
      <c r="F73" s="6"/>
      <c r="G73" s="6"/>
      <c r="H73" s="6"/>
      <c r="I73" s="84"/>
      <c r="J73" s="6"/>
      <c r="K73" s="6"/>
    </row>
    <row r="74" spans="2:11" ht="15.75" thickBot="1">
      <c r="B74" s="1603"/>
      <c r="C74" s="91"/>
      <c r="D74" s="40" t="s">
        <v>40</v>
      </c>
      <c r="E74" s="129" t="s">
        <v>160</v>
      </c>
      <c r="F74" s="6"/>
      <c r="G74" s="6"/>
      <c r="H74" s="6"/>
      <c r="I74" s="84"/>
      <c r="J74" s="6"/>
      <c r="K74" s="6"/>
    </row>
    <row r="75" spans="2:11" ht="15.75" thickBot="1">
      <c r="B75" s="1603"/>
      <c r="C75" s="91"/>
      <c r="D75" s="40" t="s">
        <v>41</v>
      </c>
      <c r="E75" s="173"/>
      <c r="F75" s="6"/>
      <c r="G75" s="6"/>
      <c r="H75" s="6"/>
      <c r="I75" s="84"/>
      <c r="J75" s="6"/>
      <c r="K75" s="6"/>
    </row>
    <row r="76" spans="2:11" ht="15.75" thickBot="1">
      <c r="B76" s="1603"/>
      <c r="C76" s="91"/>
      <c r="D76" s="40" t="s">
        <v>42</v>
      </c>
      <c r="E76" s="173"/>
      <c r="F76" s="6"/>
      <c r="G76" s="6"/>
      <c r="H76" s="6"/>
      <c r="I76" s="84"/>
      <c r="J76" s="6"/>
      <c r="K76" s="6"/>
    </row>
    <row r="77" spans="2:11" ht="15.75" thickBot="1">
      <c r="B77" s="1603"/>
      <c r="C77" s="91"/>
      <c r="D77" s="40" t="s">
        <v>43</v>
      </c>
      <c r="E77" s="173"/>
      <c r="F77" s="6"/>
      <c r="G77" s="6"/>
      <c r="H77" s="6"/>
      <c r="I77" s="84"/>
      <c r="J77" s="6"/>
      <c r="K77" s="6"/>
    </row>
    <row r="78" spans="2:11" ht="15.75" thickBot="1">
      <c r="B78" s="1603"/>
      <c r="C78" s="91"/>
      <c r="D78" s="40" t="s">
        <v>44</v>
      </c>
      <c r="E78" s="173"/>
      <c r="F78" s="6"/>
      <c r="G78" s="6"/>
      <c r="H78" s="6"/>
      <c r="I78" s="84"/>
      <c r="J78" s="6"/>
      <c r="K78" s="6"/>
    </row>
    <row r="79" spans="2:11" ht="15.75" thickBot="1">
      <c r="B79" s="1604"/>
      <c r="C79" s="3"/>
      <c r="D79" s="40" t="s">
        <v>45</v>
      </c>
      <c r="E79" s="173"/>
      <c r="F79" s="6"/>
      <c r="G79" s="6"/>
      <c r="H79" s="6"/>
      <c r="I79" s="84"/>
      <c r="J79" s="6"/>
      <c r="K79" s="6"/>
    </row>
    <row r="80" spans="2:11" ht="15.75" thickBot="1">
      <c r="B80" s="2"/>
      <c r="C80" s="73"/>
      <c r="D80" s="6"/>
      <c r="E80" s="6"/>
      <c r="F80" s="6"/>
      <c r="G80" s="6"/>
      <c r="H80" s="6"/>
      <c r="I80" s="84"/>
      <c r="J80" s="6"/>
      <c r="K80" s="6"/>
    </row>
    <row r="81" spans="2:11" ht="15" customHeight="1" thickBot="1">
      <c r="B81" s="118" t="s">
        <v>49</v>
      </c>
      <c r="C81" s="119"/>
      <c r="D81" s="119"/>
      <c r="E81" s="120"/>
      <c r="G81" s="6"/>
      <c r="H81" s="6"/>
      <c r="I81" s="84"/>
      <c r="J81" s="6"/>
      <c r="K81" s="6"/>
    </row>
    <row r="82" spans="2:11" ht="24.75" thickBot="1">
      <c r="B82" s="46" t="s">
        <v>50</v>
      </c>
      <c r="C82" s="40" t="s">
        <v>51</v>
      </c>
      <c r="D82" s="40" t="s">
        <v>52</v>
      </c>
      <c r="E82" s="40" t="s">
        <v>53</v>
      </c>
      <c r="F82" s="6"/>
      <c r="G82" s="6"/>
      <c r="H82" s="6"/>
      <c r="I82" s="84"/>
      <c r="J82" s="6"/>
    </row>
    <row r="83" spans="2:11" ht="72.75" thickBot="1">
      <c r="B83" s="48">
        <v>42401</v>
      </c>
      <c r="C83" s="40">
        <v>0.01</v>
      </c>
      <c r="D83" s="49" t="s">
        <v>895</v>
      </c>
      <c r="E83" s="40"/>
      <c r="F83" s="6"/>
      <c r="G83" s="6"/>
      <c r="H83" s="6"/>
      <c r="I83" s="84"/>
      <c r="J83" s="6"/>
    </row>
    <row r="84" spans="2:11" ht="15.75" thickBot="1">
      <c r="B84" s="2"/>
      <c r="C84" s="73"/>
      <c r="D84" s="6"/>
      <c r="E84" s="6"/>
      <c r="F84" s="6"/>
      <c r="G84" s="6"/>
      <c r="H84" s="6"/>
      <c r="I84" s="84"/>
      <c r="J84" s="6"/>
      <c r="K84" s="6"/>
    </row>
    <row r="85" spans="2:11" ht="15.75" thickBot="1">
      <c r="B85" s="435" t="s">
        <v>55</v>
      </c>
      <c r="C85" s="93"/>
      <c r="D85" s="6"/>
      <c r="E85" s="6"/>
      <c r="F85" s="6"/>
      <c r="G85" s="6"/>
      <c r="H85" s="6"/>
      <c r="I85" s="84"/>
      <c r="J85" s="6"/>
      <c r="K85" s="6"/>
    </row>
    <row r="86" spans="2:11">
      <c r="B86" s="1749"/>
      <c r="C86" s="1750"/>
      <c r="D86" s="1751"/>
      <c r="E86" s="6"/>
      <c r="F86" s="6"/>
      <c r="G86" s="6"/>
      <c r="H86" s="6"/>
      <c r="I86" s="84"/>
      <c r="J86" s="6"/>
      <c r="K86" s="6"/>
    </row>
    <row r="87" spans="2:11" ht="15.75" thickBot="1">
      <c r="B87" s="1752"/>
      <c r="C87" s="1753"/>
      <c r="D87" s="1754"/>
      <c r="E87" s="6"/>
      <c r="F87" s="6"/>
      <c r="G87" s="6"/>
      <c r="H87" s="6"/>
      <c r="I87" s="84"/>
      <c r="J87" s="6"/>
      <c r="K87" s="6"/>
    </row>
    <row r="88" spans="2:11" ht="15.75" thickBot="1">
      <c r="B88" s="6"/>
      <c r="D88" s="6"/>
      <c r="E88" s="6"/>
      <c r="F88" s="6"/>
      <c r="G88" s="6"/>
      <c r="H88" s="6"/>
      <c r="I88" s="84"/>
      <c r="J88" s="6"/>
      <c r="K88" s="6"/>
    </row>
    <row r="89" spans="2:11" ht="24.75" thickBot="1">
      <c r="B89" s="50" t="s">
        <v>56</v>
      </c>
      <c r="C89" s="94"/>
      <c r="D89" s="6"/>
      <c r="E89" s="6"/>
      <c r="F89" s="6"/>
      <c r="G89" s="6"/>
      <c r="H89" s="6"/>
      <c r="I89" s="84"/>
      <c r="J89" s="6"/>
      <c r="K89" s="6"/>
    </row>
    <row r="90" spans="2:11" ht="15.75" thickBot="1">
      <c r="B90" s="2"/>
      <c r="C90" s="73"/>
      <c r="D90" s="6"/>
      <c r="E90" s="6"/>
      <c r="F90" s="6"/>
      <c r="G90" s="6"/>
      <c r="H90" s="6"/>
      <c r="I90" s="84"/>
      <c r="J90" s="6"/>
      <c r="K90" s="6"/>
    </row>
    <row r="91" spans="2:11" ht="144">
      <c r="B91" s="1602" t="s">
        <v>57</v>
      </c>
      <c r="C91" s="102"/>
      <c r="D91" s="62" t="s">
        <v>849</v>
      </c>
      <c r="E91" s="6"/>
      <c r="F91" s="6"/>
      <c r="G91" s="6"/>
      <c r="H91" s="6"/>
      <c r="I91" s="84"/>
      <c r="J91" s="6"/>
      <c r="K91" s="6"/>
    </row>
    <row r="92" spans="2:11" ht="120.75" thickBot="1">
      <c r="B92" s="1604"/>
      <c r="C92" s="3"/>
      <c r="D92" s="40" t="s">
        <v>850</v>
      </c>
      <c r="E92" s="6"/>
      <c r="F92" s="6"/>
      <c r="G92" s="6"/>
      <c r="H92" s="6"/>
      <c r="I92" s="84"/>
      <c r="J92" s="6"/>
      <c r="K92" s="6"/>
    </row>
    <row r="93" spans="2:11">
      <c r="B93" s="1602" t="s">
        <v>59</v>
      </c>
      <c r="C93" s="91"/>
      <c r="D93" s="52" t="s">
        <v>60</v>
      </c>
      <c r="E93" s="6"/>
      <c r="F93" s="6"/>
      <c r="G93" s="6"/>
      <c r="H93" s="6"/>
      <c r="I93" s="84"/>
      <c r="J93" s="6"/>
      <c r="K93" s="6"/>
    </row>
    <row r="94" spans="2:11" ht="108">
      <c r="B94" s="1603"/>
      <c r="C94" s="91"/>
      <c r="D94" s="45" t="s">
        <v>851</v>
      </c>
      <c r="E94" s="6"/>
      <c r="F94" s="6"/>
      <c r="G94" s="6"/>
      <c r="H94" s="6"/>
      <c r="I94" s="84"/>
      <c r="J94" s="6"/>
      <c r="K94" s="6"/>
    </row>
    <row r="95" spans="2:11">
      <c r="B95" s="1603"/>
      <c r="C95" s="91"/>
      <c r="D95" s="52" t="s">
        <v>134</v>
      </c>
      <c r="E95" s="6"/>
      <c r="F95" s="6"/>
      <c r="G95" s="6"/>
      <c r="H95" s="6"/>
      <c r="I95" s="84"/>
      <c r="J95" s="6"/>
      <c r="K95" s="6"/>
    </row>
    <row r="96" spans="2:11">
      <c r="B96" s="1603"/>
      <c r="C96" s="91"/>
      <c r="D96" s="45" t="s">
        <v>64</v>
      </c>
      <c r="E96" s="6"/>
      <c r="F96" s="6"/>
      <c r="G96" s="6"/>
      <c r="H96" s="6"/>
      <c r="I96" s="84"/>
      <c r="J96" s="6"/>
      <c r="K96" s="6"/>
    </row>
    <row r="97" spans="2:11">
      <c r="B97" s="1603"/>
      <c r="C97" s="91"/>
      <c r="D97" s="45" t="s">
        <v>65</v>
      </c>
      <c r="E97" s="6"/>
      <c r="F97" s="6"/>
      <c r="G97" s="6"/>
      <c r="H97" s="6"/>
      <c r="I97" s="84"/>
      <c r="J97" s="6"/>
      <c r="K97" s="6"/>
    </row>
    <row r="98" spans="2:11">
      <c r="B98" s="1603"/>
      <c r="C98" s="91"/>
      <c r="D98" s="45" t="s">
        <v>852</v>
      </c>
      <c r="E98" s="6"/>
      <c r="F98" s="6"/>
      <c r="G98" s="6"/>
      <c r="H98" s="6"/>
      <c r="I98" s="84"/>
      <c r="J98" s="6"/>
      <c r="K98" s="6"/>
    </row>
    <row r="99" spans="2:11" ht="24">
      <c r="B99" s="1603"/>
      <c r="C99" s="91"/>
      <c r="D99" s="45" t="s">
        <v>853</v>
      </c>
      <c r="E99" s="6"/>
      <c r="F99" s="6"/>
      <c r="G99" s="6"/>
      <c r="H99" s="6"/>
      <c r="I99" s="84"/>
      <c r="J99" s="6"/>
      <c r="K99" s="6"/>
    </row>
    <row r="100" spans="2:11" ht="24">
      <c r="B100" s="1603"/>
      <c r="C100" s="91"/>
      <c r="D100" s="45" t="s">
        <v>854</v>
      </c>
      <c r="E100" s="6"/>
      <c r="F100" s="6"/>
      <c r="G100" s="6"/>
      <c r="H100" s="6"/>
      <c r="I100" s="84"/>
      <c r="J100" s="6"/>
      <c r="K100" s="6"/>
    </row>
    <row r="101" spans="2:11" ht="24">
      <c r="B101" s="1603"/>
      <c r="C101" s="91"/>
      <c r="D101" s="45" t="s">
        <v>855</v>
      </c>
      <c r="E101" s="6"/>
      <c r="F101" s="6"/>
      <c r="G101" s="6"/>
      <c r="H101" s="6"/>
      <c r="I101" s="84"/>
      <c r="J101" s="6"/>
      <c r="K101" s="6"/>
    </row>
    <row r="102" spans="2:11" ht="48">
      <c r="B102" s="1603"/>
      <c r="C102" s="91"/>
      <c r="D102" s="45" t="s">
        <v>856</v>
      </c>
      <c r="E102" s="6"/>
      <c r="F102" s="6"/>
      <c r="G102" s="6"/>
      <c r="H102" s="6"/>
      <c r="I102" s="84"/>
      <c r="J102" s="6"/>
      <c r="K102" s="6"/>
    </row>
    <row r="103" spans="2:11" ht="36.75" thickBot="1">
      <c r="B103" s="1604"/>
      <c r="C103" s="3"/>
      <c r="D103" s="40" t="s">
        <v>857</v>
      </c>
      <c r="E103" s="6"/>
      <c r="F103" s="6"/>
      <c r="G103" s="6"/>
      <c r="H103" s="6"/>
      <c r="I103" s="84"/>
      <c r="J103" s="6"/>
      <c r="K103" s="6"/>
    </row>
    <row r="104" spans="2:11" ht="24.75" thickBot="1">
      <c r="B104" s="46" t="s">
        <v>72</v>
      </c>
      <c r="C104" s="3"/>
      <c r="D104" s="40"/>
      <c r="E104" s="6"/>
      <c r="F104" s="6"/>
      <c r="G104" s="6"/>
      <c r="H104" s="6"/>
      <c r="I104" s="84"/>
      <c r="J104" s="6"/>
      <c r="K104" s="6"/>
    </row>
    <row r="105" spans="2:11" ht="252">
      <c r="B105" s="1602" t="s">
        <v>73</v>
      </c>
      <c r="C105" s="91"/>
      <c r="D105" s="45" t="s">
        <v>858</v>
      </c>
      <c r="E105" s="6"/>
      <c r="F105" s="6"/>
      <c r="G105" s="6"/>
      <c r="H105" s="6"/>
      <c r="I105" s="84"/>
      <c r="J105" s="6"/>
      <c r="K105" s="6"/>
    </row>
    <row r="106" spans="2:11" ht="72">
      <c r="B106" s="1603"/>
      <c r="C106" s="91"/>
      <c r="D106" s="45" t="s">
        <v>859</v>
      </c>
      <c r="E106" s="6"/>
      <c r="F106" s="6"/>
      <c r="G106" s="6"/>
      <c r="H106" s="6"/>
      <c r="I106" s="84"/>
      <c r="J106" s="6"/>
      <c r="K106" s="6"/>
    </row>
    <row r="107" spans="2:11" ht="72">
      <c r="B107" s="1603"/>
      <c r="C107" s="91"/>
      <c r="D107" s="45" t="s">
        <v>860</v>
      </c>
      <c r="E107" s="6"/>
      <c r="F107" s="6"/>
      <c r="G107" s="6"/>
      <c r="H107" s="6"/>
      <c r="I107" s="84"/>
      <c r="J107" s="6"/>
      <c r="K107" s="6"/>
    </row>
    <row r="108" spans="2:11" ht="156">
      <c r="B108" s="1603"/>
      <c r="C108" s="91"/>
      <c r="D108" s="45" t="s">
        <v>861</v>
      </c>
      <c r="E108" s="6"/>
      <c r="F108" s="6"/>
      <c r="G108" s="6"/>
      <c r="H108" s="6"/>
      <c r="I108" s="84"/>
      <c r="J108" s="6"/>
      <c r="K108" s="6"/>
    </row>
    <row r="109" spans="2:11" ht="168">
      <c r="B109" s="1603"/>
      <c r="C109" s="91"/>
      <c r="D109" s="45" t="s">
        <v>862</v>
      </c>
      <c r="E109" s="6"/>
      <c r="F109" s="6"/>
      <c r="G109" s="6"/>
      <c r="H109" s="6"/>
      <c r="I109" s="84"/>
      <c r="J109" s="6"/>
      <c r="K109" s="6"/>
    </row>
    <row r="110" spans="2:11" ht="108">
      <c r="B110" s="1603"/>
      <c r="C110" s="91"/>
      <c r="D110" s="45" t="s">
        <v>863</v>
      </c>
      <c r="E110" s="6"/>
      <c r="F110" s="6"/>
      <c r="G110" s="6"/>
      <c r="H110" s="6"/>
      <c r="I110" s="84"/>
      <c r="J110" s="6"/>
      <c r="K110" s="6"/>
    </row>
    <row r="111" spans="2:11" ht="60.75" thickBot="1">
      <c r="B111" s="1604"/>
      <c r="C111" s="3"/>
      <c r="D111" s="40" t="s">
        <v>864</v>
      </c>
      <c r="E111" s="6"/>
      <c r="F111" s="6"/>
      <c r="G111" s="6"/>
      <c r="H111" s="6"/>
      <c r="I111" s="84"/>
      <c r="J111" s="6"/>
      <c r="K111" s="6"/>
    </row>
    <row r="112" spans="2:11" ht="36">
      <c r="B112" s="1602" t="s">
        <v>90</v>
      </c>
      <c r="C112" s="91"/>
      <c r="D112" s="52" t="s">
        <v>848</v>
      </c>
      <c r="E112" s="6"/>
      <c r="F112" s="6"/>
      <c r="G112" s="6"/>
      <c r="H112" s="6"/>
      <c r="I112" s="84"/>
      <c r="J112" s="6"/>
      <c r="K112" s="6"/>
    </row>
    <row r="113" spans="2:11">
      <c r="B113" s="1603"/>
      <c r="C113" s="91"/>
      <c r="D113" s="16"/>
      <c r="E113" s="6"/>
      <c r="F113" s="6"/>
      <c r="G113" s="6"/>
      <c r="H113" s="6"/>
      <c r="I113" s="84"/>
      <c r="J113" s="6"/>
      <c r="K113" s="6"/>
    </row>
    <row r="114" spans="2:11">
      <c r="B114" s="1603"/>
      <c r="C114" s="91"/>
      <c r="D114" s="45" t="s">
        <v>91</v>
      </c>
      <c r="E114" s="6"/>
      <c r="F114" s="6"/>
      <c r="G114" s="6"/>
      <c r="H114" s="6"/>
      <c r="I114" s="84"/>
      <c r="J114" s="6"/>
      <c r="K114" s="6"/>
    </row>
    <row r="115" spans="2:11" ht="24">
      <c r="B115" s="1603"/>
      <c r="C115" s="91"/>
      <c r="D115" s="45" t="s">
        <v>865</v>
      </c>
      <c r="E115" s="6"/>
      <c r="F115" s="6"/>
      <c r="G115" s="6"/>
      <c r="H115" s="6"/>
      <c r="I115" s="84"/>
      <c r="J115" s="6"/>
      <c r="K115" s="6"/>
    </row>
    <row r="116" spans="2:11" ht="24">
      <c r="B116" s="1603"/>
      <c r="C116" s="91"/>
      <c r="D116" s="45" t="s">
        <v>866</v>
      </c>
      <c r="E116" s="6"/>
      <c r="F116" s="6"/>
      <c r="G116" s="6"/>
      <c r="H116" s="6"/>
      <c r="I116" s="84"/>
      <c r="J116" s="6"/>
      <c r="K116" s="6"/>
    </row>
    <row r="117" spans="2:11" ht="60">
      <c r="B117" s="1603"/>
      <c r="C117" s="91"/>
      <c r="D117" s="45" t="s">
        <v>867</v>
      </c>
      <c r="E117" s="6"/>
      <c r="F117" s="6"/>
      <c r="G117" s="6"/>
      <c r="H117" s="6"/>
      <c r="I117" s="84"/>
      <c r="J117" s="6"/>
      <c r="K117" s="6"/>
    </row>
    <row r="118" spans="2:11" ht="60">
      <c r="B118" s="1603"/>
      <c r="C118" s="91"/>
      <c r="D118" s="45" t="s">
        <v>868</v>
      </c>
      <c r="E118" s="6"/>
      <c r="F118" s="6"/>
      <c r="G118" s="6"/>
      <c r="H118" s="6"/>
      <c r="I118" s="84"/>
      <c r="J118" s="6"/>
      <c r="K118" s="6"/>
    </row>
    <row r="119" spans="2:11" ht="60">
      <c r="B119" s="1603"/>
      <c r="C119" s="91"/>
      <c r="D119" s="57" t="s">
        <v>869</v>
      </c>
      <c r="E119" s="6"/>
      <c r="F119" s="6"/>
      <c r="G119" s="6"/>
      <c r="H119" s="6"/>
      <c r="I119" s="84"/>
      <c r="J119" s="6"/>
      <c r="K119" s="6"/>
    </row>
    <row r="120" spans="2:11" ht="36">
      <c r="B120" s="1603"/>
      <c r="C120" s="91"/>
      <c r="D120" s="45" t="s">
        <v>870</v>
      </c>
      <c r="E120" s="6"/>
      <c r="F120" s="6"/>
      <c r="G120" s="6"/>
      <c r="H120" s="6"/>
      <c r="I120" s="84"/>
      <c r="J120" s="6"/>
      <c r="K120" s="6"/>
    </row>
    <row r="121" spans="2:11" ht="36">
      <c r="B121" s="1603"/>
      <c r="C121" s="91"/>
      <c r="D121" s="45" t="s">
        <v>871</v>
      </c>
      <c r="E121" s="6"/>
      <c r="F121" s="6"/>
      <c r="G121" s="6"/>
      <c r="H121" s="6"/>
      <c r="I121" s="84"/>
      <c r="J121" s="6"/>
      <c r="K121" s="6"/>
    </row>
    <row r="122" spans="2:11" ht="36">
      <c r="B122" s="1603"/>
      <c r="C122" s="91"/>
      <c r="D122" s="45" t="s">
        <v>872</v>
      </c>
      <c r="E122" s="6"/>
      <c r="F122" s="6"/>
      <c r="G122" s="6"/>
      <c r="H122" s="6"/>
      <c r="I122" s="84"/>
      <c r="J122" s="6"/>
      <c r="K122" s="6"/>
    </row>
    <row r="123" spans="2:11" ht="36">
      <c r="B123" s="1603"/>
      <c r="C123" s="91"/>
      <c r="D123" s="45" t="s">
        <v>873</v>
      </c>
      <c r="E123" s="6"/>
      <c r="F123" s="6"/>
      <c r="G123" s="6"/>
      <c r="H123" s="6"/>
      <c r="I123" s="84"/>
      <c r="J123" s="6"/>
      <c r="K123" s="6"/>
    </row>
    <row r="124" spans="2:11" ht="36.75" thickBot="1">
      <c r="B124" s="1604"/>
      <c r="C124" s="3"/>
      <c r="D124" s="40" t="s">
        <v>874</v>
      </c>
      <c r="E124" s="6"/>
      <c r="F124" s="6"/>
      <c r="G124" s="6"/>
      <c r="H124" s="6"/>
      <c r="I124" s="84"/>
      <c r="J124" s="6"/>
      <c r="K124" s="6"/>
    </row>
    <row r="125" spans="2:11">
      <c r="B125" s="6"/>
      <c r="D125" s="6"/>
      <c r="E125" s="6"/>
      <c r="F125" s="6"/>
      <c r="G125" s="6"/>
      <c r="H125" s="6"/>
      <c r="I125" s="84"/>
      <c r="J125" s="6"/>
      <c r="K125" s="6"/>
    </row>
    <row r="126" spans="2:11">
      <c r="B126" s="6"/>
      <c r="D126" s="6"/>
      <c r="E126" s="6"/>
      <c r="F126" s="6"/>
      <c r="G126" s="6"/>
      <c r="H126" s="6"/>
      <c r="I126" s="84"/>
      <c r="J126" s="6"/>
      <c r="K126" s="6"/>
    </row>
    <row r="127" spans="2:11">
      <c r="B127" s="6"/>
      <c r="D127" s="6"/>
      <c r="E127" s="6"/>
      <c r="F127" s="6"/>
      <c r="G127" s="6"/>
      <c r="H127" s="6"/>
      <c r="I127" s="84"/>
      <c r="J127" s="6"/>
      <c r="K127" s="6"/>
    </row>
    <row r="128" spans="2:11">
      <c r="B128" s="6"/>
      <c r="D128" s="6"/>
      <c r="E128" s="6"/>
      <c r="F128" s="6"/>
      <c r="G128" s="6"/>
      <c r="H128" s="6"/>
      <c r="I128" s="84"/>
      <c r="J128" s="6"/>
      <c r="K128" s="6"/>
    </row>
    <row r="129" spans="2:11">
      <c r="B129" s="6"/>
      <c r="D129" s="6"/>
      <c r="E129" s="6"/>
      <c r="F129" s="6"/>
      <c r="G129" s="6"/>
      <c r="H129" s="6"/>
      <c r="I129" s="84"/>
      <c r="J129" s="6"/>
      <c r="K129" s="6"/>
    </row>
    <row r="130" spans="2:11">
      <c r="B130" s="6"/>
      <c r="D130" s="6"/>
      <c r="E130" s="6"/>
      <c r="F130" s="6"/>
      <c r="G130" s="6"/>
      <c r="H130" s="6"/>
      <c r="I130" s="84"/>
      <c r="J130" s="6"/>
      <c r="K130" s="6"/>
    </row>
    <row r="131" spans="2:11">
      <c r="B131" s="6"/>
      <c r="D131" s="6"/>
      <c r="E131" s="6"/>
      <c r="F131" s="6"/>
      <c r="G131" s="6"/>
      <c r="H131" s="6"/>
      <c r="I131" s="84"/>
      <c r="J131" s="6"/>
      <c r="K131" s="6"/>
    </row>
    <row r="132" spans="2:11">
      <c r="B132" s="6"/>
      <c r="D132" s="6"/>
      <c r="E132" s="6"/>
      <c r="F132" s="6"/>
      <c r="G132" s="6"/>
      <c r="H132" s="6"/>
      <c r="I132" s="84"/>
      <c r="J132" s="6"/>
      <c r="K132" s="6"/>
    </row>
    <row r="133" spans="2:11">
      <c r="B133" s="6"/>
      <c r="D133" s="6"/>
      <c r="E133" s="6"/>
      <c r="F133" s="6"/>
      <c r="G133" s="6"/>
      <c r="H133" s="6"/>
      <c r="I133" s="84"/>
      <c r="J133" s="6"/>
      <c r="K133" s="6"/>
    </row>
    <row r="134" spans="2:11">
      <c r="B134" s="6"/>
      <c r="D134" s="6"/>
      <c r="E134" s="6"/>
      <c r="F134" s="6"/>
      <c r="G134" s="6"/>
      <c r="H134" s="6"/>
      <c r="I134" s="84"/>
      <c r="J134" s="6"/>
      <c r="K134" s="6"/>
    </row>
    <row r="135" spans="2:11">
      <c r="B135" s="6"/>
      <c r="D135" s="6"/>
      <c r="E135" s="6"/>
      <c r="F135" s="6"/>
      <c r="G135" s="6"/>
      <c r="H135" s="6"/>
      <c r="I135" s="84"/>
      <c r="J135" s="6"/>
      <c r="K135" s="6"/>
    </row>
    <row r="136" spans="2:11">
      <c r="B136" s="6"/>
      <c r="D136" s="6"/>
      <c r="E136" s="6"/>
      <c r="F136" s="6"/>
      <c r="G136" s="6"/>
      <c r="H136" s="6"/>
      <c r="I136" s="84"/>
      <c r="J136" s="6"/>
      <c r="K136" s="6"/>
    </row>
    <row r="137" spans="2:11">
      <c r="B137" s="6"/>
      <c r="D137" s="6"/>
      <c r="E137" s="6"/>
      <c r="F137" s="6"/>
      <c r="G137" s="6"/>
      <c r="H137" s="6"/>
      <c r="I137" s="84"/>
      <c r="J137" s="6"/>
      <c r="K137" s="6"/>
    </row>
    <row r="138" spans="2:11">
      <c r="B138" s="6"/>
      <c r="D138" s="6"/>
      <c r="E138" s="6"/>
      <c r="F138" s="6"/>
      <c r="G138" s="6"/>
      <c r="H138" s="6"/>
      <c r="I138" s="84"/>
      <c r="J138" s="6"/>
      <c r="K138" s="6"/>
    </row>
    <row r="139" spans="2:11">
      <c r="B139" s="6"/>
      <c r="D139" s="6"/>
      <c r="E139" s="6"/>
      <c r="F139" s="6"/>
      <c r="G139" s="6"/>
      <c r="H139" s="6"/>
      <c r="I139" s="84"/>
      <c r="J139" s="6"/>
      <c r="K139" s="6"/>
    </row>
    <row r="140" spans="2:11">
      <c r="B140" s="6"/>
      <c r="D140" s="6"/>
      <c r="E140" s="6"/>
      <c r="F140" s="6"/>
      <c r="G140" s="6"/>
      <c r="H140" s="6"/>
      <c r="I140" s="84"/>
      <c r="J140" s="6"/>
      <c r="K140" s="6"/>
    </row>
    <row r="141" spans="2:11">
      <c r="B141" s="6"/>
      <c r="D141" s="6"/>
      <c r="E141" s="6"/>
      <c r="F141" s="6"/>
      <c r="G141" s="6"/>
      <c r="H141" s="6"/>
      <c r="I141" s="84"/>
      <c r="J141" s="6"/>
      <c r="K141" s="6"/>
    </row>
    <row r="142" spans="2:11">
      <c r="B142" s="6"/>
      <c r="D142" s="6"/>
      <c r="E142" s="6"/>
      <c r="F142" s="6"/>
      <c r="G142" s="6"/>
      <c r="H142" s="6"/>
      <c r="I142" s="84"/>
      <c r="J142" s="6"/>
      <c r="K142" s="6"/>
    </row>
    <row r="143" spans="2:11">
      <c r="B143" s="6"/>
      <c r="D143" s="6"/>
      <c r="E143" s="6"/>
      <c r="F143" s="6"/>
      <c r="G143" s="6"/>
      <c r="H143" s="6"/>
      <c r="I143" s="84"/>
      <c r="J143" s="6"/>
      <c r="K143" s="6"/>
    </row>
    <row r="144" spans="2:11">
      <c r="B144" s="6"/>
      <c r="D144" s="6"/>
      <c r="E144" s="6"/>
      <c r="F144" s="6"/>
      <c r="G144" s="6"/>
      <c r="H144" s="6"/>
      <c r="I144" s="84"/>
      <c r="J144" s="6"/>
      <c r="K144" s="6"/>
    </row>
    <row r="145" spans="2:11">
      <c r="B145" s="6"/>
      <c r="D145" s="6"/>
      <c r="E145" s="6"/>
      <c r="F145" s="6"/>
      <c r="G145" s="6"/>
      <c r="H145" s="6"/>
      <c r="I145" s="84"/>
      <c r="J145" s="6"/>
      <c r="K145" s="6"/>
    </row>
    <row r="146" spans="2:11">
      <c r="B146" s="6"/>
      <c r="D146" s="6"/>
      <c r="E146" s="6"/>
      <c r="F146" s="6"/>
      <c r="G146" s="6"/>
      <c r="H146" s="6"/>
      <c r="I146" s="84"/>
      <c r="J146" s="6"/>
      <c r="K146" s="6"/>
    </row>
    <row r="147" spans="2:11">
      <c r="B147" s="6"/>
      <c r="D147" s="6"/>
      <c r="E147" s="6"/>
      <c r="F147" s="6"/>
      <c r="G147" s="6"/>
      <c r="H147" s="6"/>
      <c r="I147" s="84"/>
      <c r="J147" s="6"/>
      <c r="K147" s="6"/>
    </row>
    <row r="148" spans="2:11">
      <c r="B148" s="6"/>
      <c r="D148" s="6"/>
      <c r="E148" s="6"/>
      <c r="F148" s="6"/>
      <c r="G148" s="6"/>
      <c r="H148" s="6"/>
      <c r="I148" s="84"/>
      <c r="J148" s="6"/>
      <c r="K148" s="6"/>
    </row>
    <row r="149" spans="2:11">
      <c r="B149" s="6"/>
      <c r="D149" s="6"/>
      <c r="E149" s="6"/>
      <c r="F149" s="6"/>
      <c r="G149" s="6"/>
      <c r="H149" s="6"/>
      <c r="I149" s="84"/>
      <c r="J149" s="6"/>
      <c r="K149" s="6"/>
    </row>
    <row r="150" spans="2:11">
      <c r="B150" s="6"/>
      <c r="D150" s="6"/>
      <c r="E150" s="6"/>
      <c r="F150" s="6"/>
      <c r="G150" s="6"/>
      <c r="H150" s="6"/>
      <c r="I150" s="84"/>
      <c r="J150" s="6"/>
      <c r="K150" s="6"/>
    </row>
    <row r="151" spans="2:11">
      <c r="B151" s="6"/>
      <c r="D151" s="6"/>
      <c r="E151" s="6"/>
      <c r="F151" s="6"/>
      <c r="G151" s="6"/>
      <c r="H151" s="6"/>
      <c r="I151" s="84"/>
      <c r="J151" s="6"/>
      <c r="K151" s="6"/>
    </row>
    <row r="152" spans="2:11">
      <c r="B152" s="6"/>
      <c r="D152" s="6"/>
      <c r="E152" s="6"/>
      <c r="F152" s="6"/>
      <c r="G152" s="6"/>
      <c r="H152" s="6"/>
      <c r="I152" s="84"/>
      <c r="J152" s="6"/>
      <c r="K152" s="6"/>
    </row>
    <row r="153" spans="2:11">
      <c r="B153" s="6"/>
      <c r="D153" s="6"/>
      <c r="E153" s="6"/>
      <c r="F153" s="6"/>
      <c r="G153" s="6"/>
      <c r="H153" s="6"/>
      <c r="I153" s="84"/>
      <c r="J153" s="6"/>
      <c r="K153" s="6"/>
    </row>
    <row r="154" spans="2:11">
      <c r="B154" s="6"/>
      <c r="D154" s="6"/>
      <c r="E154" s="6"/>
      <c r="F154" s="6"/>
      <c r="G154" s="6"/>
      <c r="H154" s="6"/>
      <c r="I154" s="84"/>
      <c r="J154" s="6"/>
      <c r="K154" s="6"/>
    </row>
    <row r="155" spans="2:11">
      <c r="B155" s="6"/>
      <c r="D155" s="6"/>
      <c r="E155" s="6"/>
      <c r="F155" s="6"/>
      <c r="G155" s="6"/>
      <c r="H155" s="6"/>
      <c r="I155" s="84"/>
      <c r="J155" s="6"/>
      <c r="K155" s="6"/>
    </row>
    <row r="156" spans="2:11">
      <c r="B156" s="6"/>
      <c r="D156" s="6"/>
      <c r="E156" s="6"/>
      <c r="F156" s="6"/>
      <c r="G156" s="6"/>
      <c r="H156" s="6"/>
      <c r="I156" s="84"/>
      <c r="J156" s="6"/>
      <c r="K156" s="6"/>
    </row>
    <row r="157" spans="2:11">
      <c r="B157" s="6"/>
      <c r="D157" s="6"/>
      <c r="E157" s="6"/>
      <c r="F157" s="6"/>
      <c r="G157" s="6"/>
      <c r="H157" s="6"/>
      <c r="I157" s="84"/>
      <c r="J157" s="6"/>
      <c r="K157" s="6"/>
    </row>
    <row r="158" spans="2:11">
      <c r="B158" s="6"/>
      <c r="D158" s="6"/>
      <c r="E158" s="6"/>
      <c r="F158" s="6"/>
      <c r="G158" s="6"/>
      <c r="H158" s="6"/>
      <c r="I158" s="84"/>
      <c r="J158" s="6"/>
      <c r="K158" s="6"/>
    </row>
    <row r="159" spans="2:11">
      <c r="B159" s="6"/>
      <c r="D159" s="6"/>
      <c r="E159" s="6"/>
      <c r="F159" s="6"/>
      <c r="G159" s="6"/>
      <c r="H159" s="6"/>
      <c r="I159" s="84"/>
      <c r="J159" s="6"/>
      <c r="K159" s="6"/>
    </row>
    <row r="160" spans="2:11">
      <c r="B160" s="6"/>
      <c r="D160" s="6"/>
      <c r="E160" s="6"/>
      <c r="F160" s="6"/>
      <c r="G160" s="6"/>
      <c r="H160" s="6"/>
      <c r="I160" s="84"/>
      <c r="J160" s="6"/>
      <c r="K160" s="6"/>
    </row>
    <row r="161" spans="2:11">
      <c r="B161" s="6"/>
      <c r="D161" s="6"/>
      <c r="E161" s="6"/>
      <c r="F161" s="6"/>
      <c r="G161" s="6"/>
      <c r="H161" s="6"/>
      <c r="I161" s="84"/>
      <c r="J161" s="6"/>
      <c r="K161" s="6"/>
    </row>
    <row r="162" spans="2:11">
      <c r="B162" s="6"/>
      <c r="D162" s="6"/>
      <c r="E162" s="6"/>
      <c r="F162" s="6"/>
      <c r="G162" s="6"/>
      <c r="H162" s="6"/>
      <c r="I162" s="84"/>
      <c r="J162" s="6"/>
      <c r="K162" s="6"/>
    </row>
    <row r="163" spans="2:11">
      <c r="B163" s="6"/>
      <c r="D163" s="6"/>
      <c r="E163" s="6"/>
      <c r="F163" s="6"/>
      <c r="G163" s="6"/>
      <c r="H163" s="6"/>
      <c r="I163" s="84"/>
      <c r="J163" s="6"/>
      <c r="K163" s="6"/>
    </row>
    <row r="164" spans="2:11">
      <c r="B164" s="6"/>
      <c r="D164" s="6"/>
      <c r="E164" s="6"/>
      <c r="F164" s="6"/>
      <c r="G164" s="6"/>
      <c r="H164" s="6"/>
      <c r="I164" s="84"/>
      <c r="J164" s="6"/>
      <c r="K164" s="6"/>
    </row>
    <row r="165" spans="2:11">
      <c r="B165" s="6"/>
      <c r="D165" s="6"/>
      <c r="E165" s="6"/>
      <c r="F165" s="6"/>
      <c r="G165" s="6"/>
      <c r="H165" s="6"/>
      <c r="I165" s="84"/>
      <c r="J165" s="6"/>
      <c r="K165" s="6"/>
    </row>
    <row r="166" spans="2:11">
      <c r="B166" s="6"/>
      <c r="D166" s="6"/>
      <c r="E166" s="6"/>
      <c r="F166" s="6"/>
      <c r="G166" s="6"/>
      <c r="H166" s="6"/>
      <c r="I166" s="84"/>
      <c r="J166" s="6"/>
      <c r="K166" s="6"/>
    </row>
    <row r="167" spans="2:11">
      <c r="B167" s="6"/>
      <c r="D167" s="6"/>
      <c r="E167" s="6"/>
      <c r="F167" s="6"/>
      <c r="G167" s="6"/>
      <c r="H167" s="6"/>
      <c r="I167" s="84"/>
      <c r="J167" s="6"/>
      <c r="K167" s="6"/>
    </row>
    <row r="168" spans="2:11">
      <c r="B168" s="6"/>
      <c r="D168" s="6"/>
      <c r="E168" s="6"/>
      <c r="F168" s="6"/>
      <c r="G168" s="6"/>
      <c r="H168" s="6"/>
      <c r="I168" s="84"/>
      <c r="J168" s="6"/>
      <c r="K168" s="6"/>
    </row>
    <row r="169" spans="2:11">
      <c r="B169" s="6"/>
      <c r="D169" s="6"/>
      <c r="E169" s="6"/>
      <c r="F169" s="6"/>
      <c r="G169" s="6"/>
      <c r="H169" s="6"/>
      <c r="I169" s="84"/>
      <c r="J169" s="6"/>
      <c r="K169" s="6"/>
    </row>
    <row r="170" spans="2:11">
      <c r="B170" s="6"/>
      <c r="D170" s="6"/>
      <c r="E170" s="6"/>
      <c r="F170" s="6"/>
      <c r="G170" s="6"/>
      <c r="H170" s="6"/>
      <c r="I170" s="84"/>
      <c r="J170" s="6"/>
      <c r="K170" s="6"/>
    </row>
    <row r="171" spans="2:11">
      <c r="B171" s="6"/>
      <c r="D171" s="6"/>
      <c r="E171" s="6"/>
      <c r="F171" s="6"/>
      <c r="G171" s="6"/>
      <c r="H171" s="6"/>
      <c r="I171" s="84"/>
      <c r="J171" s="6"/>
      <c r="K171" s="6"/>
    </row>
    <row r="172" spans="2:11">
      <c r="B172" s="6"/>
      <c r="D172" s="6"/>
      <c r="E172" s="6"/>
      <c r="F172" s="6"/>
      <c r="G172" s="6"/>
      <c r="H172" s="6"/>
      <c r="I172" s="84"/>
      <c r="J172" s="6"/>
      <c r="K172" s="6"/>
    </row>
    <row r="173" spans="2:11">
      <c r="B173" s="6"/>
      <c r="D173" s="6"/>
      <c r="E173" s="6"/>
      <c r="F173" s="6"/>
      <c r="G173" s="6"/>
      <c r="H173" s="6"/>
      <c r="I173" s="84"/>
      <c r="J173" s="6"/>
      <c r="K173" s="6"/>
    </row>
    <row r="174" spans="2:11">
      <c r="B174" s="6"/>
      <c r="D174" s="6"/>
      <c r="E174" s="6"/>
      <c r="F174" s="6"/>
      <c r="G174" s="6"/>
      <c r="H174" s="6"/>
      <c r="I174" s="84"/>
      <c r="J174" s="6"/>
      <c r="K174" s="6"/>
    </row>
    <row r="175" spans="2:11">
      <c r="B175" s="6"/>
      <c r="D175" s="6"/>
      <c r="E175" s="6"/>
      <c r="F175" s="6"/>
      <c r="G175" s="6"/>
      <c r="H175" s="6"/>
      <c r="I175" s="84"/>
      <c r="J175" s="6"/>
      <c r="K175" s="6"/>
    </row>
    <row r="176" spans="2:11">
      <c r="B176" s="6"/>
      <c r="D176" s="6"/>
      <c r="E176" s="6"/>
      <c r="F176" s="6"/>
      <c r="G176" s="6"/>
      <c r="H176" s="6"/>
      <c r="I176" s="84"/>
      <c r="J176" s="6"/>
      <c r="K176" s="6"/>
    </row>
    <row r="177" spans="2:11">
      <c r="B177" s="6"/>
      <c r="D177" s="6"/>
      <c r="E177" s="6"/>
      <c r="F177" s="6"/>
      <c r="G177" s="6"/>
      <c r="H177" s="6"/>
      <c r="I177" s="84"/>
      <c r="J177" s="6"/>
      <c r="K177" s="6"/>
    </row>
    <row r="178" spans="2:11">
      <c r="B178" s="6"/>
      <c r="D178" s="6"/>
      <c r="E178" s="6"/>
      <c r="F178" s="6"/>
      <c r="G178" s="6"/>
      <c r="H178" s="6"/>
      <c r="I178" s="84"/>
      <c r="J178" s="6"/>
      <c r="K178" s="6"/>
    </row>
    <row r="179" spans="2:11">
      <c r="B179" s="6"/>
      <c r="D179" s="6"/>
      <c r="E179" s="6"/>
      <c r="F179" s="6"/>
      <c r="G179" s="6"/>
      <c r="H179" s="6"/>
      <c r="I179" s="84"/>
      <c r="J179" s="6"/>
      <c r="K179" s="6"/>
    </row>
    <row r="180" spans="2:11">
      <c r="B180" s="6"/>
      <c r="D180" s="6"/>
      <c r="E180" s="6"/>
      <c r="F180" s="6"/>
      <c r="G180" s="6"/>
      <c r="H180" s="6"/>
      <c r="I180" s="84"/>
      <c r="J180" s="6"/>
      <c r="K180" s="6"/>
    </row>
    <row r="181" spans="2:11">
      <c r="B181" s="6"/>
      <c r="D181" s="6"/>
      <c r="E181" s="6"/>
      <c r="F181" s="6"/>
      <c r="G181" s="6"/>
      <c r="H181" s="6"/>
      <c r="I181" s="84"/>
      <c r="J181" s="6"/>
      <c r="K181" s="6"/>
    </row>
    <row r="182" spans="2:11">
      <c r="B182" s="6"/>
      <c r="D182" s="6"/>
      <c r="E182" s="6"/>
      <c r="F182" s="6"/>
      <c r="G182" s="6"/>
      <c r="H182" s="6"/>
      <c r="I182" s="84"/>
      <c r="J182" s="6"/>
      <c r="K182" s="6"/>
    </row>
    <row r="183" spans="2:11">
      <c r="B183" s="6"/>
      <c r="D183" s="6"/>
      <c r="E183" s="6"/>
      <c r="F183" s="6"/>
      <c r="G183" s="6"/>
      <c r="H183" s="6"/>
      <c r="I183" s="84"/>
      <c r="J183" s="6"/>
      <c r="K183" s="6"/>
    </row>
    <row r="184" spans="2:11">
      <c r="B184" s="6"/>
      <c r="D184" s="6"/>
      <c r="E184" s="6"/>
      <c r="F184" s="6"/>
      <c r="G184" s="6"/>
      <c r="H184" s="6"/>
      <c r="I184" s="84"/>
      <c r="J184" s="6"/>
      <c r="K184" s="6"/>
    </row>
    <row r="185" spans="2:11">
      <c r="B185" s="6"/>
      <c r="D185" s="6"/>
      <c r="E185" s="6"/>
      <c r="F185" s="6"/>
      <c r="G185" s="6"/>
      <c r="H185" s="6"/>
      <c r="I185" s="84"/>
      <c r="J185" s="6"/>
      <c r="K185" s="6"/>
    </row>
    <row r="186" spans="2:11">
      <c r="B186" s="6"/>
      <c r="D186" s="6"/>
      <c r="E186" s="6"/>
      <c r="F186" s="6"/>
      <c r="G186" s="6"/>
      <c r="H186" s="6"/>
      <c r="I186" s="84"/>
      <c r="J186" s="6"/>
      <c r="K186" s="6"/>
    </row>
    <row r="187" spans="2:11">
      <c r="B187" s="6"/>
      <c r="D187" s="6"/>
      <c r="E187" s="6"/>
      <c r="F187" s="6"/>
      <c r="G187" s="6"/>
      <c r="H187" s="6"/>
      <c r="I187" s="84"/>
      <c r="J187" s="6"/>
      <c r="K187" s="6"/>
    </row>
    <row r="188" spans="2:11">
      <c r="B188" s="6"/>
      <c r="D188" s="6"/>
      <c r="E188" s="6"/>
      <c r="F188" s="6"/>
      <c r="G188" s="6"/>
      <c r="H188" s="6"/>
      <c r="I188" s="84"/>
      <c r="J188" s="6"/>
      <c r="K188" s="6"/>
    </row>
    <row r="189" spans="2:11">
      <c r="B189" s="6"/>
      <c r="D189" s="6"/>
      <c r="E189" s="6"/>
      <c r="F189" s="6"/>
      <c r="G189" s="6"/>
      <c r="H189" s="6"/>
      <c r="I189" s="84"/>
      <c r="J189" s="6"/>
      <c r="K189" s="6"/>
    </row>
  </sheetData>
  <sheetProtection insertColumns="0" insertRows="0"/>
  <mergeCells count="37">
    <mergeCell ref="B10:D10"/>
    <mergeCell ref="F10:S10"/>
    <mergeCell ref="F11:S11"/>
    <mergeCell ref="E12:R12"/>
    <mergeCell ref="E13:R13"/>
    <mergeCell ref="D37:I37"/>
    <mergeCell ref="B91:B92"/>
    <mergeCell ref="B93:B103"/>
    <mergeCell ref="B105:B111"/>
    <mergeCell ref="B112:B124"/>
    <mergeCell ref="B15:B49"/>
    <mergeCell ref="D15:I15"/>
    <mergeCell ref="D16:I16"/>
    <mergeCell ref="D17:I17"/>
    <mergeCell ref="D22:I22"/>
    <mergeCell ref="D23:I23"/>
    <mergeCell ref="D24:I24"/>
    <mergeCell ref="D29:I29"/>
    <mergeCell ref="D30:I30"/>
    <mergeCell ref="D31:I31"/>
    <mergeCell ref="D36:I36"/>
    <mergeCell ref="D38:I38"/>
    <mergeCell ref="D43:I43"/>
    <mergeCell ref="D44:I44"/>
    <mergeCell ref="D45:I45"/>
    <mergeCell ref="D60:I60"/>
    <mergeCell ref="B86:D87"/>
    <mergeCell ref="D61:I61"/>
    <mergeCell ref="B63:E63"/>
    <mergeCell ref="B64:B70"/>
    <mergeCell ref="B72:E72"/>
    <mergeCell ref="B73:B79"/>
    <mergeCell ref="A1:P1"/>
    <mergeCell ref="A2:P2"/>
    <mergeCell ref="A3:P3"/>
    <mergeCell ref="A4:D4"/>
    <mergeCell ref="A5:P5"/>
  </mergeCells>
  <conditionalFormatting sqref="F10">
    <cfRule type="notContainsBlanks" dxfId="44" priority="4">
      <formula>LEN(TRIM(F10))&gt;0</formula>
    </cfRule>
  </conditionalFormatting>
  <conditionalFormatting sqref="F11:S11">
    <cfRule type="expression" dxfId="43" priority="2">
      <formula>E11="NO SE REPORTA"</formula>
    </cfRule>
    <cfRule type="expression" dxfId="42" priority="3">
      <formula>E10="NO APLICA"</formula>
    </cfRule>
  </conditionalFormatting>
  <conditionalFormatting sqref="E12:R12">
    <cfRule type="expression" dxfId="41" priority="1">
      <formula>E11="SI SE REPORTA"</formula>
    </cfRule>
  </conditionalFormatting>
  <dataValidations xWindow="979" yWindow="476" count="4">
    <dataValidation type="whole" operator="greaterThanOrEqual" allowBlank="1" showErrorMessage="1" errorTitle="ERROR" error="Escriba un número igual o mayor que 0" promptTitle="ERROR" prompt="Escriba un número igual o mayor que 0" sqref="E19:H20 E26:H27 E33:H34 E40:H41 E47:H48">
      <formula1>0</formula1>
    </dataValidation>
    <dataValidation allowBlank="1" showInputMessage="1" showErrorMessage="1" sqref="E49:H49 E52:E57 G52:G57 F57 E21:H21 I26:I28 E28:H28 E35:I35 I33:I34 I40:I42 E42:H42 I47:I49"/>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7"/>
  <sheetViews>
    <sheetView showGridLines="0" topLeftCell="A4" zoomScale="98" zoomScaleNormal="98" workbookViewId="0">
      <selection activeCell="D8" sqref="D8"/>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 min="9" max="9" width="11.5703125" style="137"/>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896</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84"/>
      <c r="J6" s="6"/>
      <c r="K6" s="6"/>
    </row>
    <row r="7" spans="1:21" ht="15.75" thickBot="1">
      <c r="B7" s="72"/>
      <c r="C7" s="74"/>
      <c r="D7" s="6"/>
      <c r="E7" s="17"/>
      <c r="F7" s="6" t="s">
        <v>129</v>
      </c>
      <c r="G7" s="6"/>
      <c r="H7" s="6"/>
      <c r="I7" s="84"/>
      <c r="J7" s="6"/>
      <c r="K7" s="6"/>
    </row>
    <row r="8" spans="1:21" ht="15.75" thickBot="1">
      <c r="B8" s="175" t="s">
        <v>1201</v>
      </c>
      <c r="C8" s="216">
        <v>2020</v>
      </c>
      <c r="D8" s="220">
        <f>IF(E10="NO APLICA","NO APLICA",IF(E11="NO SE REPORTA","SIN INFORMACION",+G122))</f>
        <v>0.34166666666666667</v>
      </c>
      <c r="E8" s="217"/>
      <c r="F8" s="6" t="s">
        <v>130</v>
      </c>
      <c r="G8" s="6"/>
      <c r="H8" s="6"/>
      <c r="I8" s="84"/>
      <c r="J8" s="6"/>
      <c r="K8" s="6"/>
    </row>
    <row r="9" spans="1:21">
      <c r="A9" s="239"/>
      <c r="B9" s="486" t="s">
        <v>1202</v>
      </c>
      <c r="C9" s="298"/>
      <c r="D9" s="242"/>
      <c r="E9" s="242"/>
      <c r="F9" s="242"/>
      <c r="G9" s="242"/>
      <c r="H9" s="242"/>
      <c r="I9" s="259"/>
      <c r="J9" s="242"/>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t="s">
        <v>2318</v>
      </c>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98"/>
      <c r="D14" s="242"/>
      <c r="E14" s="242"/>
      <c r="F14" s="242"/>
      <c r="G14" s="242"/>
      <c r="H14" s="242"/>
      <c r="I14" s="259"/>
      <c r="J14" s="242"/>
      <c r="K14" s="6"/>
    </row>
    <row r="15" spans="1:21">
      <c r="A15" s="239"/>
      <c r="B15" s="1552" t="s">
        <v>2</v>
      </c>
      <c r="C15" s="262"/>
      <c r="D15" s="1543" t="s">
        <v>3</v>
      </c>
      <c r="E15" s="1544"/>
      <c r="F15" s="1544"/>
      <c r="G15" s="1544"/>
      <c r="H15" s="1544"/>
      <c r="I15" s="1545"/>
      <c r="J15" s="242"/>
      <c r="K15" s="6"/>
    </row>
    <row r="16" spans="1:21">
      <c r="A16" s="239"/>
      <c r="B16" s="1553"/>
      <c r="C16" s="270"/>
      <c r="D16" s="1761" t="s">
        <v>914</v>
      </c>
      <c r="E16" s="1762"/>
      <c r="F16" s="1762"/>
      <c r="G16" s="1762"/>
      <c r="H16" s="1762"/>
      <c r="I16" s="1763"/>
      <c r="J16" s="242"/>
      <c r="K16" s="6"/>
    </row>
    <row r="17" spans="1:14" ht="15.75" thickBot="1">
      <c r="A17" s="239"/>
      <c r="B17" s="1553"/>
      <c r="C17" s="270"/>
      <c r="D17" s="1534"/>
      <c r="E17" s="1577"/>
      <c r="F17" s="1577"/>
      <c r="G17" s="1577"/>
      <c r="H17" s="1577"/>
      <c r="I17" s="1536"/>
      <c r="J17" s="242"/>
      <c r="K17" s="6"/>
    </row>
    <row r="18" spans="1:14" ht="36.75" thickBot="1">
      <c r="A18" s="239"/>
      <c r="B18" s="1553"/>
      <c r="C18" s="266"/>
      <c r="D18" s="1287" t="s">
        <v>1878</v>
      </c>
      <c r="E18" s="686">
        <v>33</v>
      </c>
      <c r="F18" s="242"/>
      <c r="G18" s="242"/>
      <c r="H18" s="242"/>
      <c r="I18" s="438"/>
      <c r="J18" s="242"/>
      <c r="K18" s="6"/>
    </row>
    <row r="19" spans="1:14" ht="36.75" thickBot="1">
      <c r="A19" s="239"/>
      <c r="B19" s="1553"/>
      <c r="C19" s="266"/>
      <c r="D19" s="1288" t="s">
        <v>915</v>
      </c>
      <c r="E19" s="686">
        <v>25</v>
      </c>
      <c r="F19" s="242"/>
      <c r="G19" s="242"/>
      <c r="H19" s="242"/>
      <c r="I19" s="438"/>
      <c r="J19" s="242"/>
      <c r="K19" s="6"/>
    </row>
    <row r="20" spans="1:14" ht="15.75" thickBot="1">
      <c r="A20" s="239"/>
      <c r="B20" s="1553"/>
      <c r="C20" s="270"/>
      <c r="D20" s="1558"/>
      <c r="E20" s="1559"/>
      <c r="F20" s="1559"/>
      <c r="G20" s="1559"/>
      <c r="H20" s="1559"/>
      <c r="I20" s="1560"/>
      <c r="J20" s="242"/>
      <c r="K20" s="6"/>
    </row>
    <row r="21" spans="1:14" ht="15.75" thickBot="1">
      <c r="A21" s="239"/>
      <c r="B21" s="1553"/>
      <c r="C21" s="266"/>
      <c r="D21" s="413" t="s">
        <v>150</v>
      </c>
      <c r="E21" s="1277" t="s">
        <v>20</v>
      </c>
      <c r="F21" s="1277" t="s">
        <v>21</v>
      </c>
      <c r="G21" s="1277" t="s">
        <v>22</v>
      </c>
      <c r="H21" s="1277" t="s">
        <v>23</v>
      </c>
      <c r="I21" s="1277" t="s">
        <v>151</v>
      </c>
      <c r="J21" s="242"/>
      <c r="K21" s="6"/>
    </row>
    <row r="22" spans="1:14" ht="24.75" thickBot="1">
      <c r="A22" s="239"/>
      <c r="B22" s="1553"/>
      <c r="C22" s="266"/>
      <c r="D22" s="418" t="s">
        <v>916</v>
      </c>
      <c r="E22" s="686">
        <v>20</v>
      </c>
      <c r="F22" s="150"/>
      <c r="G22" s="150"/>
      <c r="H22" s="150"/>
      <c r="I22" s="951">
        <f>SUM(E22:H22)</f>
        <v>20</v>
      </c>
      <c r="J22" s="242"/>
      <c r="K22" s="6"/>
      <c r="L22">
        <f>20+200+25+16+15</f>
        <v>276</v>
      </c>
    </row>
    <row r="23" spans="1:14" ht="24.75" thickBot="1">
      <c r="A23" s="239"/>
      <c r="B23" s="1553"/>
      <c r="C23" s="266"/>
      <c r="D23" s="418" t="s">
        <v>917</v>
      </c>
      <c r="E23" s="686">
        <v>11</v>
      </c>
      <c r="F23" s="150"/>
      <c r="G23" s="150"/>
      <c r="H23" s="150"/>
      <c r="I23" s="951">
        <f>SUM(E23:H23)</f>
        <v>11</v>
      </c>
      <c r="J23" s="242"/>
      <c r="K23" s="6"/>
      <c r="L23">
        <f>11+83+4+4+5</f>
        <v>107</v>
      </c>
      <c r="N23">
        <f>L23/L22</f>
        <v>0.38768115942028986</v>
      </c>
    </row>
    <row r="24" spans="1:14" ht="24.75" thickBot="1">
      <c r="A24" s="239"/>
      <c r="B24" s="1553"/>
      <c r="C24" s="266"/>
      <c r="D24" s="418" t="s">
        <v>918</v>
      </c>
      <c r="E24" s="193">
        <f>+E23/E22</f>
        <v>0.55000000000000004</v>
      </c>
      <c r="F24" s="193" t="e">
        <f>+F23/F22</f>
        <v>#DIV/0!</v>
      </c>
      <c r="G24" s="193" t="e">
        <f>+G23/G22</f>
        <v>#DIV/0!</v>
      </c>
      <c r="H24" s="193" t="e">
        <f>+H23/H22</f>
        <v>#DIV/0!</v>
      </c>
      <c r="I24" s="193">
        <f>+I23/I22</f>
        <v>0.55000000000000004</v>
      </c>
      <c r="J24" s="242"/>
      <c r="K24" s="6"/>
    </row>
    <row r="25" spans="1:14">
      <c r="A25" s="239"/>
      <c r="B25" s="1553"/>
      <c r="C25" s="270"/>
      <c r="D25" s="1543" t="s">
        <v>919</v>
      </c>
      <c r="E25" s="1544"/>
      <c r="F25" s="1544"/>
      <c r="G25" s="1544"/>
      <c r="H25" s="1544"/>
      <c r="I25" s="1545"/>
      <c r="J25" s="242"/>
      <c r="K25" s="6"/>
    </row>
    <row r="26" spans="1:14" ht="15.75" thickBot="1">
      <c r="A26" s="239"/>
      <c r="B26" s="1553"/>
      <c r="C26" s="270"/>
      <c r="D26" s="1534"/>
      <c r="E26" s="1577"/>
      <c r="F26" s="1577"/>
      <c r="G26" s="1577"/>
      <c r="H26" s="1577"/>
      <c r="I26" s="1536"/>
      <c r="J26" s="242"/>
      <c r="K26" s="6"/>
    </row>
    <row r="27" spans="1:14" ht="24">
      <c r="A27" s="239"/>
      <c r="B27" s="1553"/>
      <c r="C27" s="266"/>
      <c r="D27" s="1635" t="s">
        <v>920</v>
      </c>
      <c r="E27" s="1635" t="s">
        <v>921</v>
      </c>
      <c r="F27" s="1635" t="s">
        <v>922</v>
      </c>
      <c r="G27" s="1635" t="s">
        <v>923</v>
      </c>
      <c r="H27" s="1290" t="s">
        <v>924</v>
      </c>
      <c r="I27" s="438"/>
      <c r="J27" s="242"/>
      <c r="K27" s="6"/>
    </row>
    <row r="28" spans="1:14" ht="15.75" thickBot="1">
      <c r="A28" s="239"/>
      <c r="B28" s="1553"/>
      <c r="C28" s="266"/>
      <c r="D28" s="1636"/>
      <c r="E28" s="1636"/>
      <c r="F28" s="1636"/>
      <c r="G28" s="1636"/>
      <c r="H28" s="1270" t="s">
        <v>925</v>
      </c>
      <c r="I28" s="438"/>
      <c r="J28" s="242"/>
      <c r="K28" s="6"/>
    </row>
    <row r="29" spans="1:14" ht="15.75" thickBot="1">
      <c r="A29" s="239"/>
      <c r="B29" s="1553"/>
      <c r="C29" s="266"/>
      <c r="D29" s="30" t="s">
        <v>1210</v>
      </c>
      <c r="E29" s="1289">
        <v>11</v>
      </c>
      <c r="F29" s="1289">
        <v>11</v>
      </c>
      <c r="G29" s="1289">
        <v>11</v>
      </c>
      <c r="H29" s="1289">
        <v>11</v>
      </c>
      <c r="I29" s="438"/>
      <c r="J29" s="242"/>
      <c r="K29" s="6"/>
    </row>
    <row r="30" spans="1:14" ht="15.75" thickBot="1">
      <c r="A30" s="239"/>
      <c r="B30" s="1553"/>
      <c r="C30" s="266"/>
      <c r="D30" s="30" t="s">
        <v>2320</v>
      </c>
      <c r="E30" s="1289">
        <v>6</v>
      </c>
      <c r="F30" s="1289">
        <v>6</v>
      </c>
      <c r="G30" s="1289">
        <v>6</v>
      </c>
      <c r="H30" s="1289">
        <v>6</v>
      </c>
      <c r="I30" s="438"/>
      <c r="J30" s="242"/>
      <c r="K30" s="6"/>
    </row>
    <row r="31" spans="1:14" ht="15.75" thickBot="1">
      <c r="A31" s="239"/>
      <c r="B31" s="1553"/>
      <c r="C31" s="266"/>
      <c r="D31" s="30" t="s">
        <v>2321</v>
      </c>
      <c r="E31" s="1289">
        <v>1</v>
      </c>
      <c r="F31" s="1289">
        <v>1</v>
      </c>
      <c r="G31" s="1289">
        <v>1</v>
      </c>
      <c r="H31" s="1289">
        <v>1</v>
      </c>
      <c r="I31" s="438"/>
      <c r="J31" s="242"/>
      <c r="K31" s="6"/>
    </row>
    <row r="32" spans="1:14" s="406" customFormat="1" ht="15.75" thickBot="1">
      <c r="A32" s="239"/>
      <c r="B32" s="1553"/>
      <c r="C32" s="266"/>
      <c r="D32" s="30" t="s">
        <v>2322</v>
      </c>
      <c r="E32" s="1289">
        <v>5</v>
      </c>
      <c r="F32" s="1289">
        <v>5</v>
      </c>
      <c r="G32" s="1289">
        <v>5</v>
      </c>
      <c r="H32" s="1289">
        <v>5</v>
      </c>
      <c r="I32" s="438"/>
      <c r="J32" s="242"/>
      <c r="K32" s="6"/>
    </row>
    <row r="33" spans="1:11" s="406" customFormat="1" ht="15.75" thickBot="1">
      <c r="A33" s="239"/>
      <c r="B33" s="1553"/>
      <c r="C33" s="266"/>
      <c r="D33" s="30" t="s">
        <v>2323</v>
      </c>
      <c r="E33" s="1289">
        <v>1</v>
      </c>
      <c r="F33" s="1289">
        <v>1</v>
      </c>
      <c r="G33" s="1289">
        <v>1</v>
      </c>
      <c r="H33" s="1289">
        <v>1</v>
      </c>
      <c r="I33" s="438"/>
      <c r="J33" s="242"/>
      <c r="K33" s="6"/>
    </row>
    <row r="34" spans="1:11" s="406" customFormat="1" ht="15.75" thickBot="1">
      <c r="A34" s="239"/>
      <c r="B34" s="1553"/>
      <c r="C34" s="266"/>
      <c r="D34" s="30" t="s">
        <v>2324</v>
      </c>
      <c r="E34" s="686">
        <v>9</v>
      </c>
      <c r="F34" s="686">
        <v>9</v>
      </c>
      <c r="G34" s="686">
        <v>9</v>
      </c>
      <c r="H34" s="1289">
        <v>9</v>
      </c>
      <c r="I34" s="438"/>
      <c r="J34" s="242"/>
      <c r="K34" s="6"/>
    </row>
    <row r="35" spans="1:11" s="406" customFormat="1" ht="15.75" thickBot="1">
      <c r="A35" s="239"/>
      <c r="B35" s="1553"/>
      <c r="C35" s="266"/>
      <c r="D35" s="30"/>
      <c r="E35" s="150"/>
      <c r="F35" s="150"/>
      <c r="G35" s="150"/>
      <c r="H35" s="150"/>
      <c r="I35" s="438"/>
      <c r="J35" s="242"/>
      <c r="K35" s="6"/>
    </row>
    <row r="36" spans="1:11" s="406" customFormat="1" ht="15.75" thickBot="1">
      <c r="A36" s="239"/>
      <c r="B36" s="1553"/>
      <c r="C36" s="266"/>
      <c r="D36" s="30"/>
      <c r="E36" s="150"/>
      <c r="F36" s="150"/>
      <c r="G36" s="150"/>
      <c r="H36" s="150"/>
      <c r="I36" s="438"/>
      <c r="J36" s="242"/>
      <c r="K36" s="6"/>
    </row>
    <row r="37" spans="1:11" s="406" customFormat="1" ht="15.75" thickBot="1">
      <c r="A37" s="239"/>
      <c r="B37" s="1553"/>
      <c r="C37" s="266"/>
      <c r="D37" s="30"/>
      <c r="E37" s="150"/>
      <c r="F37" s="150"/>
      <c r="G37" s="150"/>
      <c r="H37" s="150"/>
      <c r="I37" s="438"/>
      <c r="J37" s="242"/>
      <c r="K37" s="6"/>
    </row>
    <row r="38" spans="1:11" s="406" customFormat="1" ht="15.75" thickBot="1">
      <c r="A38" s="239"/>
      <c r="B38" s="1553"/>
      <c r="C38" s="266"/>
      <c r="D38" s="30"/>
      <c r="E38" s="150"/>
      <c r="F38" s="150"/>
      <c r="G38" s="150"/>
      <c r="H38" s="150"/>
      <c r="I38" s="438"/>
      <c r="J38" s="242"/>
      <c r="K38" s="6"/>
    </row>
    <row r="39" spans="1:11" s="406" customFormat="1" ht="15.75" thickBot="1">
      <c r="A39" s="239"/>
      <c r="B39" s="1553"/>
      <c r="C39" s="266"/>
      <c r="D39" s="30"/>
      <c r="E39" s="150"/>
      <c r="F39" s="150"/>
      <c r="G39" s="150"/>
      <c r="H39" s="150"/>
      <c r="I39" s="438"/>
      <c r="J39" s="242"/>
      <c r="K39" s="6"/>
    </row>
    <row r="40" spans="1:11" ht="15.75" thickBot="1">
      <c r="A40" s="239"/>
      <c r="B40" s="1553"/>
      <c r="C40" s="266"/>
      <c r="D40" s="30"/>
      <c r="E40" s="150"/>
      <c r="F40" s="150"/>
      <c r="G40" s="150"/>
      <c r="H40" s="150"/>
      <c r="I40" s="438"/>
      <c r="J40" s="242"/>
      <c r="K40" s="6"/>
    </row>
    <row r="41" spans="1:11" ht="15.75" thickBot="1">
      <c r="A41" s="239"/>
      <c r="B41" s="1553"/>
      <c r="C41" s="266"/>
      <c r="D41" s="418" t="s">
        <v>151</v>
      </c>
      <c r="E41" s="1292">
        <f>SUM(E29:E40)</f>
        <v>33</v>
      </c>
      <c r="F41" s="1292">
        <f>SUM(F29:F40)</f>
        <v>33</v>
      </c>
      <c r="G41" s="1292">
        <f>SUM(G29:G40)</f>
        <v>33</v>
      </c>
      <c r="H41" s="1292">
        <f>SUM(H29:H40)</f>
        <v>33</v>
      </c>
      <c r="I41" s="438"/>
      <c r="J41" s="242"/>
      <c r="K41" s="6"/>
    </row>
    <row r="42" spans="1:11">
      <c r="A42" s="239"/>
      <c r="B42" s="1553"/>
      <c r="C42" s="270"/>
      <c r="D42" s="1534"/>
      <c r="E42" s="1577"/>
      <c r="F42" s="1577"/>
      <c r="G42" s="1577"/>
      <c r="H42" s="1577"/>
      <c r="I42" s="1536"/>
      <c r="J42" s="242"/>
      <c r="K42" s="6"/>
    </row>
    <row r="43" spans="1:11">
      <c r="A43" s="239"/>
      <c r="B43" s="1553"/>
      <c r="C43" s="270"/>
      <c r="D43" s="1761" t="s">
        <v>926</v>
      </c>
      <c r="E43" s="1762"/>
      <c r="F43" s="1762"/>
      <c r="G43" s="1762"/>
      <c r="H43" s="1762"/>
      <c r="I43" s="1763"/>
      <c r="J43" s="242"/>
      <c r="K43" s="6"/>
    </row>
    <row r="44" spans="1:11" ht="15.75" thickBot="1">
      <c r="A44" s="239"/>
      <c r="B44" s="1553"/>
      <c r="C44" s="270"/>
      <c r="D44" s="1534"/>
      <c r="E44" s="1577"/>
      <c r="F44" s="1577"/>
      <c r="G44" s="1577"/>
      <c r="H44" s="1577"/>
      <c r="I44" s="1536"/>
      <c r="J44" s="242"/>
      <c r="K44" s="6"/>
    </row>
    <row r="45" spans="1:11" ht="15.75" thickBot="1">
      <c r="A45" s="239"/>
      <c r="B45" s="1553"/>
      <c r="C45" s="266"/>
      <c r="D45" s="413" t="s">
        <v>150</v>
      </c>
      <c r="E45" s="274" t="s">
        <v>927</v>
      </c>
      <c r="F45" s="242"/>
      <c r="G45" s="242"/>
      <c r="H45" s="242"/>
      <c r="I45" s="438"/>
      <c r="J45" s="242"/>
      <c r="K45" s="6"/>
    </row>
    <row r="46" spans="1:11" ht="15.75" thickBot="1">
      <c r="A46" s="239"/>
      <c r="B46" s="1553"/>
      <c r="C46" s="266"/>
      <c r="D46" s="418" t="s">
        <v>1879</v>
      </c>
      <c r="E46" s="686">
        <v>1557</v>
      </c>
      <c r="F46" s="242"/>
      <c r="G46" s="242"/>
      <c r="H46" s="242"/>
      <c r="I46" s="438"/>
      <c r="J46" s="242"/>
      <c r="K46" s="6"/>
    </row>
    <row r="47" spans="1:11" ht="24.75" thickBot="1">
      <c r="A47" s="239"/>
      <c r="B47" s="1553"/>
      <c r="C47" s="266"/>
      <c r="D47" s="418" t="s">
        <v>1880</v>
      </c>
      <c r="E47" s="686">
        <v>1560</v>
      </c>
      <c r="F47" s="242"/>
      <c r="G47" s="242"/>
      <c r="H47" s="242"/>
      <c r="I47" s="438"/>
      <c r="J47" s="242"/>
      <c r="K47" s="6"/>
    </row>
    <row r="48" spans="1:11" ht="24.75" thickBot="1">
      <c r="A48" s="239"/>
      <c r="B48" s="1553"/>
      <c r="C48" s="266"/>
      <c r="D48" s="418" t="s">
        <v>1881</v>
      </c>
      <c r="E48" s="686">
        <v>1560</v>
      </c>
      <c r="F48" s="242"/>
      <c r="G48" s="242"/>
      <c r="H48" s="242"/>
      <c r="I48" s="438"/>
      <c r="J48" s="242"/>
      <c r="K48" s="6"/>
    </row>
    <row r="49" spans="1:11">
      <c r="A49" s="239"/>
      <c r="B49" s="1553"/>
      <c r="C49" s="270"/>
      <c r="D49" s="1534"/>
      <c r="E49" s="1577"/>
      <c r="F49" s="1577"/>
      <c r="G49" s="1577"/>
      <c r="H49" s="1577"/>
      <c r="I49" s="1536"/>
      <c r="J49" s="242"/>
      <c r="K49" s="6"/>
    </row>
    <row r="50" spans="1:11">
      <c r="A50" s="239"/>
      <c r="B50" s="1553"/>
      <c r="C50" s="270"/>
      <c r="D50" s="1534" t="s">
        <v>928</v>
      </c>
      <c r="E50" s="1577"/>
      <c r="F50" s="1577"/>
      <c r="G50" s="1577"/>
      <c r="H50" s="1577"/>
      <c r="I50" s="1536"/>
      <c r="J50" s="242"/>
      <c r="K50" s="6"/>
    </row>
    <row r="51" spans="1:11" ht="15.75" thickBot="1">
      <c r="A51" s="239"/>
      <c r="B51" s="1553"/>
      <c r="C51" s="270"/>
      <c r="D51" s="1558"/>
      <c r="E51" s="1559"/>
      <c r="F51" s="1559"/>
      <c r="G51" s="1559"/>
      <c r="H51" s="1559"/>
      <c r="I51" s="1560"/>
      <c r="J51" s="242"/>
      <c r="K51" s="6"/>
    </row>
    <row r="52" spans="1:11" ht="15.75" thickBot="1">
      <c r="A52" s="239"/>
      <c r="B52" s="1553"/>
      <c r="C52" s="266"/>
      <c r="D52" s="1291" t="s">
        <v>150</v>
      </c>
      <c r="E52" s="1277" t="s">
        <v>20</v>
      </c>
      <c r="F52" s="1277" t="s">
        <v>21</v>
      </c>
      <c r="G52" s="1277" t="s">
        <v>22</v>
      </c>
      <c r="H52" s="1277" t="s">
        <v>23</v>
      </c>
      <c r="I52" s="1277" t="s">
        <v>151</v>
      </c>
      <c r="J52" s="242"/>
      <c r="K52" s="6"/>
    </row>
    <row r="53" spans="1:11" ht="24.75" thickBot="1">
      <c r="A53" s="239"/>
      <c r="B53" s="1553"/>
      <c r="C53" s="266"/>
      <c r="D53" s="418" t="s">
        <v>929</v>
      </c>
      <c r="E53" s="686">
        <v>200</v>
      </c>
      <c r="F53" s="150"/>
      <c r="G53" s="150"/>
      <c r="H53" s="150"/>
      <c r="I53" s="1292">
        <f>SUM(E53:H53)</f>
        <v>200</v>
      </c>
      <c r="J53" s="242"/>
      <c r="K53" s="6"/>
    </row>
    <row r="54" spans="1:11" ht="24.75" thickBot="1">
      <c r="A54" s="239"/>
      <c r="B54" s="1553"/>
      <c r="C54" s="266"/>
      <c r="D54" s="418" t="s">
        <v>930</v>
      </c>
      <c r="E54" s="686">
        <v>83</v>
      </c>
      <c r="F54" s="150"/>
      <c r="G54" s="150"/>
      <c r="H54" s="150"/>
      <c r="I54" s="1292">
        <f>SUM(E54:H54)</f>
        <v>83</v>
      </c>
      <c r="J54" s="242"/>
      <c r="K54" s="6"/>
    </row>
    <row r="55" spans="1:11" ht="24.75" thickBot="1">
      <c r="A55" s="239"/>
      <c r="B55" s="1553"/>
      <c r="C55" s="266"/>
      <c r="D55" s="418" t="s">
        <v>931</v>
      </c>
      <c r="E55" s="193">
        <f>+E54/E53</f>
        <v>0.41499999999999998</v>
      </c>
      <c r="F55" s="193" t="e">
        <f>+F54/F53</f>
        <v>#DIV/0!</v>
      </c>
      <c r="G55" s="193" t="e">
        <f>+G54/G53</f>
        <v>#DIV/0!</v>
      </c>
      <c r="H55" s="193" t="e">
        <f>+H54/H53</f>
        <v>#DIV/0!</v>
      </c>
      <c r="I55" s="193">
        <f>+I54/I53</f>
        <v>0.41499999999999998</v>
      </c>
      <c r="J55" s="242"/>
      <c r="K55" s="6"/>
    </row>
    <row r="56" spans="1:11">
      <c r="A56" s="239"/>
      <c r="B56" s="1553"/>
      <c r="C56" s="270"/>
      <c r="D56" s="1543"/>
      <c r="E56" s="1544"/>
      <c r="F56" s="1544"/>
      <c r="G56" s="1544"/>
      <c r="H56" s="1544"/>
      <c r="I56" s="1545"/>
      <c r="J56" s="242"/>
      <c r="K56" s="6"/>
    </row>
    <row r="57" spans="1:11">
      <c r="A57" s="239"/>
      <c r="B57" s="1553"/>
      <c r="C57" s="270"/>
      <c r="D57" s="1534" t="s">
        <v>932</v>
      </c>
      <c r="E57" s="1577"/>
      <c r="F57" s="1577"/>
      <c r="G57" s="1577"/>
      <c r="H57" s="1577"/>
      <c r="I57" s="1536"/>
      <c r="J57" s="242"/>
      <c r="K57" s="6"/>
    </row>
    <row r="58" spans="1:11" ht="15.75" thickBot="1">
      <c r="A58" s="239"/>
      <c r="B58" s="1553"/>
      <c r="C58" s="270"/>
      <c r="D58" s="1558"/>
      <c r="E58" s="1559"/>
      <c r="F58" s="1559"/>
      <c r="G58" s="1559"/>
      <c r="H58" s="1559"/>
      <c r="I58" s="1560"/>
      <c r="J58" s="242"/>
      <c r="K58" s="6"/>
    </row>
    <row r="59" spans="1:11" ht="15.75" thickBot="1">
      <c r="A59" s="239"/>
      <c r="B59" s="1553"/>
      <c r="C59" s="266"/>
      <c r="D59" s="413" t="s">
        <v>150</v>
      </c>
      <c r="E59" s="1277" t="s">
        <v>20</v>
      </c>
      <c r="F59" s="1277" t="s">
        <v>21</v>
      </c>
      <c r="G59" s="1277" t="s">
        <v>22</v>
      </c>
      <c r="H59" s="1277" t="s">
        <v>23</v>
      </c>
      <c r="I59" s="1277" t="s">
        <v>151</v>
      </c>
      <c r="J59" s="242"/>
      <c r="K59" s="6"/>
    </row>
    <row r="60" spans="1:11" ht="24.75" thickBot="1">
      <c r="A60" s="239"/>
      <c r="B60" s="1553"/>
      <c r="C60" s="266"/>
      <c r="D60" s="418" t="s">
        <v>933</v>
      </c>
      <c r="E60" s="686">
        <v>3</v>
      </c>
      <c r="F60" s="150"/>
      <c r="G60" s="150"/>
      <c r="H60" s="150"/>
      <c r="I60" s="439">
        <f>SUM(E60:H60)</f>
        <v>3</v>
      </c>
      <c r="J60" s="242"/>
      <c r="K60" s="6"/>
    </row>
    <row r="61" spans="1:11" ht="24.75" thickBot="1">
      <c r="A61" s="239"/>
      <c r="B61" s="1553"/>
      <c r="C61" s="266"/>
      <c r="D61" s="418" t="s">
        <v>934</v>
      </c>
      <c r="E61" s="686">
        <v>1</v>
      </c>
      <c r="F61" s="150"/>
      <c r="G61" s="150"/>
      <c r="H61" s="150"/>
      <c r="I61" s="439">
        <f>SUM(E61:H61)</f>
        <v>1</v>
      </c>
      <c r="J61" s="242"/>
      <c r="K61" s="6"/>
    </row>
    <row r="62" spans="1:11" ht="24.75" thickBot="1">
      <c r="A62" s="239"/>
      <c r="B62" s="1553"/>
      <c r="C62" s="266"/>
      <c r="D62" s="418" t="s">
        <v>935</v>
      </c>
      <c r="E62" s="193">
        <f>+E61/E60</f>
        <v>0.33333333333333331</v>
      </c>
      <c r="F62" s="193" t="e">
        <f>+F61/F60</f>
        <v>#DIV/0!</v>
      </c>
      <c r="G62" s="193" t="e">
        <f>+G61/G60</f>
        <v>#DIV/0!</v>
      </c>
      <c r="H62" s="193" t="e">
        <f>+H61/H60</f>
        <v>#DIV/0!</v>
      </c>
      <c r="I62" s="193">
        <f>+I61/I60</f>
        <v>0.33333333333333331</v>
      </c>
      <c r="J62" s="242"/>
      <c r="K62" s="6"/>
    </row>
    <row r="63" spans="1:11">
      <c r="A63" s="239"/>
      <c r="B63" s="1553"/>
      <c r="C63" s="270"/>
      <c r="D63" s="1543"/>
      <c r="E63" s="1544"/>
      <c r="F63" s="1544"/>
      <c r="G63" s="1544"/>
      <c r="H63" s="1544"/>
      <c r="I63" s="1545"/>
      <c r="J63" s="242"/>
      <c r="K63" s="6"/>
    </row>
    <row r="64" spans="1:11">
      <c r="A64" s="239"/>
      <c r="B64" s="1553"/>
      <c r="C64" s="270"/>
      <c r="D64" s="1761" t="s">
        <v>1248</v>
      </c>
      <c r="E64" s="1762"/>
      <c r="F64" s="1762"/>
      <c r="G64" s="1762"/>
      <c r="H64" s="1762"/>
      <c r="I64" s="1763"/>
      <c r="J64" s="242"/>
      <c r="K64" s="6"/>
    </row>
    <row r="65" spans="1:11" ht="15.75" thickBot="1">
      <c r="A65" s="239"/>
      <c r="B65" s="1553"/>
      <c r="C65" s="270"/>
      <c r="D65" s="1534"/>
      <c r="E65" s="1577"/>
      <c r="F65" s="1577"/>
      <c r="G65" s="1577"/>
      <c r="H65" s="1577"/>
      <c r="I65" s="1536"/>
      <c r="J65" s="242"/>
      <c r="K65" s="6"/>
    </row>
    <row r="66" spans="1:11" ht="15.75" thickBot="1">
      <c r="A66" s="239"/>
      <c r="B66" s="1553"/>
      <c r="C66" s="266"/>
      <c r="D66" s="413" t="s">
        <v>150</v>
      </c>
      <c r="E66" s="274" t="s">
        <v>927</v>
      </c>
      <c r="F66" s="242"/>
      <c r="G66" s="242"/>
      <c r="H66" s="242"/>
      <c r="I66" s="438"/>
      <c r="J66" s="242"/>
      <c r="K66" s="6"/>
    </row>
    <row r="67" spans="1:11" ht="24.75" thickBot="1">
      <c r="A67" s="239"/>
      <c r="B67" s="1553"/>
      <c r="C67" s="266"/>
      <c r="D67" s="1288" t="s">
        <v>1882</v>
      </c>
      <c r="E67" s="686">
        <v>58</v>
      </c>
      <c r="F67" s="242"/>
      <c r="G67" s="242"/>
      <c r="H67" s="242"/>
      <c r="I67" s="438"/>
      <c r="J67" s="242"/>
      <c r="K67" s="6"/>
    </row>
    <row r="68" spans="1:11" ht="24.75" thickBot="1">
      <c r="A68" s="239"/>
      <c r="B68" s="1553"/>
      <c r="C68" s="266"/>
      <c r="D68" s="1288" t="s">
        <v>1883</v>
      </c>
      <c r="E68" s="686">
        <v>73</v>
      </c>
      <c r="F68" s="242"/>
      <c r="G68" s="242"/>
      <c r="H68" s="242"/>
      <c r="I68" s="438"/>
      <c r="J68" s="242"/>
      <c r="K68" s="6"/>
    </row>
    <row r="69" spans="1:11" ht="24.75" thickBot="1">
      <c r="A69" s="239"/>
      <c r="B69" s="1553"/>
      <c r="C69" s="266"/>
      <c r="D69" s="1288" t="s">
        <v>1884</v>
      </c>
      <c r="E69" s="686">
        <v>73</v>
      </c>
      <c r="F69" s="242"/>
      <c r="G69" s="242"/>
      <c r="H69" s="242"/>
      <c r="I69" s="438"/>
      <c r="J69" s="242"/>
      <c r="K69" s="6"/>
    </row>
    <row r="70" spans="1:11">
      <c r="A70" s="239"/>
      <c r="B70" s="1553"/>
      <c r="C70" s="270"/>
      <c r="D70" s="1534"/>
      <c r="E70" s="1577"/>
      <c r="F70" s="1577"/>
      <c r="G70" s="1577"/>
      <c r="H70" s="1577"/>
      <c r="I70" s="1536"/>
      <c r="J70" s="242"/>
      <c r="K70" s="6"/>
    </row>
    <row r="71" spans="1:11">
      <c r="A71" s="239"/>
      <c r="B71" s="1553"/>
      <c r="C71" s="270"/>
      <c r="D71" s="1534" t="s">
        <v>936</v>
      </c>
      <c r="E71" s="1577"/>
      <c r="F71" s="1577"/>
      <c r="G71" s="1577"/>
      <c r="H71" s="1577"/>
      <c r="I71" s="1536"/>
      <c r="J71" s="242"/>
      <c r="K71" s="6"/>
    </row>
    <row r="72" spans="1:11" ht="15.75" thickBot="1">
      <c r="A72" s="239"/>
      <c r="B72" s="1553"/>
      <c r="C72" s="270"/>
      <c r="D72" s="1558"/>
      <c r="E72" s="1559"/>
      <c r="F72" s="1559"/>
      <c r="G72" s="1559"/>
      <c r="H72" s="1559"/>
      <c r="I72" s="1560"/>
      <c r="J72" s="242"/>
      <c r="K72" s="6"/>
    </row>
    <row r="73" spans="1:11" ht="15.75" thickBot="1">
      <c r="A73" s="239"/>
      <c r="B73" s="1553"/>
      <c r="C73" s="266"/>
      <c r="D73" s="413" t="s">
        <v>150</v>
      </c>
      <c r="E73" s="1277" t="s">
        <v>20</v>
      </c>
      <c r="F73" s="1277" t="s">
        <v>21</v>
      </c>
      <c r="G73" s="1277" t="s">
        <v>22</v>
      </c>
      <c r="H73" s="1277" t="s">
        <v>23</v>
      </c>
      <c r="I73" s="1277" t="s">
        <v>151</v>
      </c>
      <c r="J73" s="242"/>
      <c r="K73" s="6"/>
    </row>
    <row r="74" spans="1:11" ht="36.75" thickBot="1">
      <c r="A74" s="239"/>
      <c r="B74" s="1553"/>
      <c r="C74" s="266"/>
      <c r="D74" s="418" t="s">
        <v>937</v>
      </c>
      <c r="E74" s="686">
        <v>25</v>
      </c>
      <c r="F74" s="150"/>
      <c r="G74" s="150"/>
      <c r="H74" s="150"/>
      <c r="I74" s="1292">
        <f>SUM(E74:H74)</f>
        <v>25</v>
      </c>
      <c r="J74" s="242"/>
      <c r="K74" s="6"/>
    </row>
    <row r="75" spans="1:11" ht="24.75" thickBot="1">
      <c r="A75" s="239"/>
      <c r="B75" s="1553"/>
      <c r="C75" s="266"/>
      <c r="D75" s="418" t="s">
        <v>938</v>
      </c>
      <c r="E75" s="686">
        <v>4</v>
      </c>
      <c r="F75" s="150"/>
      <c r="G75" s="150"/>
      <c r="H75" s="150"/>
      <c r="I75" s="1292">
        <f>SUM(E75:H75)</f>
        <v>4</v>
      </c>
      <c r="J75" s="242"/>
      <c r="K75" s="6"/>
    </row>
    <row r="76" spans="1:11" ht="24.75" thickBot="1">
      <c r="A76" s="239"/>
      <c r="B76" s="1553"/>
      <c r="C76" s="266"/>
      <c r="D76" s="418" t="s">
        <v>939</v>
      </c>
      <c r="E76" s="193">
        <f>+E75/E74</f>
        <v>0.16</v>
      </c>
      <c r="F76" s="193" t="e">
        <f>+F75/F74</f>
        <v>#DIV/0!</v>
      </c>
      <c r="G76" s="193" t="e">
        <f>+G75/G74</f>
        <v>#DIV/0!</v>
      </c>
      <c r="H76" s="193" t="e">
        <f>+H75/H74</f>
        <v>#DIV/0!</v>
      </c>
      <c r="I76" s="193">
        <f>+I75/I74</f>
        <v>0.16</v>
      </c>
      <c r="J76" s="242"/>
      <c r="K76" s="6"/>
    </row>
    <row r="77" spans="1:11" ht="15.75" thickBot="1">
      <c r="A77" s="239"/>
      <c r="B77" s="1553"/>
      <c r="C77" s="398"/>
      <c r="D77" s="412"/>
      <c r="E77" s="440"/>
      <c r="F77" s="440"/>
      <c r="G77" s="440"/>
      <c r="H77" s="440"/>
      <c r="I77" s="441"/>
      <c r="J77" s="242"/>
      <c r="K77" s="6"/>
    </row>
    <row r="78" spans="1:11">
      <c r="A78" s="239"/>
      <c r="B78" s="1553"/>
      <c r="C78" s="270"/>
      <c r="D78" s="1543" t="s">
        <v>940</v>
      </c>
      <c r="E78" s="1544"/>
      <c r="F78" s="1544"/>
      <c r="G78" s="1544"/>
      <c r="H78" s="1544"/>
      <c r="I78" s="1545"/>
      <c r="J78" s="242"/>
      <c r="K78" s="6"/>
    </row>
    <row r="79" spans="1:11" ht="15.75" thickBot="1">
      <c r="A79" s="239"/>
      <c r="B79" s="1553"/>
      <c r="C79" s="270"/>
      <c r="D79" s="1558"/>
      <c r="E79" s="1559"/>
      <c r="F79" s="1559"/>
      <c r="G79" s="1559"/>
      <c r="H79" s="1559"/>
      <c r="I79" s="1560"/>
      <c r="J79" s="242"/>
      <c r="K79" s="6"/>
    </row>
    <row r="80" spans="1:11" ht="15.75" thickBot="1">
      <c r="A80" s="239"/>
      <c r="B80" s="1553"/>
      <c r="C80" s="266"/>
      <c r="D80" s="413" t="s">
        <v>150</v>
      </c>
      <c r="E80" s="1277" t="s">
        <v>20</v>
      </c>
      <c r="F80" s="1277" t="s">
        <v>21</v>
      </c>
      <c r="G80" s="1277" t="s">
        <v>22</v>
      </c>
      <c r="H80" s="1277" t="s">
        <v>23</v>
      </c>
      <c r="I80" s="1277" t="s">
        <v>151</v>
      </c>
      <c r="J80" s="242"/>
      <c r="K80" s="6"/>
    </row>
    <row r="81" spans="1:11" ht="24.75" thickBot="1">
      <c r="A81" s="239"/>
      <c r="B81" s="1553"/>
      <c r="C81" s="266"/>
      <c r="D81" s="418" t="s">
        <v>941</v>
      </c>
      <c r="E81" s="686">
        <v>1</v>
      </c>
      <c r="F81" s="150"/>
      <c r="G81" s="150"/>
      <c r="H81" s="150"/>
      <c r="I81" s="1292">
        <f>SUM(E81:H81)</f>
        <v>1</v>
      </c>
      <c r="J81" s="242"/>
      <c r="K81" s="6"/>
    </row>
    <row r="82" spans="1:11" ht="24.75" thickBot="1">
      <c r="A82" s="239"/>
      <c r="B82" s="1553"/>
      <c r="C82" s="266"/>
      <c r="D82" s="418" t="s">
        <v>942</v>
      </c>
      <c r="E82" s="686">
        <v>0</v>
      </c>
      <c r="F82" s="150"/>
      <c r="G82" s="150"/>
      <c r="H82" s="150"/>
      <c r="I82" s="439">
        <f>SUM(E82:H82)</f>
        <v>0</v>
      </c>
      <c r="J82" s="242"/>
      <c r="K82" s="6"/>
    </row>
    <row r="83" spans="1:11" ht="24.75" thickBot="1">
      <c r="A83" s="239"/>
      <c r="B83" s="1553"/>
      <c r="C83" s="266"/>
      <c r="D83" s="418" t="s">
        <v>943</v>
      </c>
      <c r="E83" s="193">
        <f>+E82/E81</f>
        <v>0</v>
      </c>
      <c r="F83" s="193" t="e">
        <f>+F82/F81</f>
        <v>#DIV/0!</v>
      </c>
      <c r="G83" s="193" t="e">
        <f>+G82/G81</f>
        <v>#DIV/0!</v>
      </c>
      <c r="H83" s="193" t="e">
        <f>+H82/H81</f>
        <v>#DIV/0!</v>
      </c>
      <c r="I83" s="193">
        <f>+I82/I81</f>
        <v>0</v>
      </c>
      <c r="J83" s="242"/>
      <c r="K83" s="6"/>
    </row>
    <row r="84" spans="1:11">
      <c r="A84" s="239"/>
      <c r="B84" s="1553"/>
      <c r="C84" s="270"/>
      <c r="D84" s="1543"/>
      <c r="E84" s="1544"/>
      <c r="F84" s="1544"/>
      <c r="G84" s="1544"/>
      <c r="H84" s="1544"/>
      <c r="I84" s="1545"/>
      <c r="J84" s="242"/>
      <c r="K84" s="6"/>
    </row>
    <row r="85" spans="1:11" ht="15.75" thickBot="1">
      <c r="A85" s="239"/>
      <c r="B85" s="1553"/>
      <c r="C85" s="270"/>
      <c r="D85" s="1761" t="s">
        <v>944</v>
      </c>
      <c r="E85" s="1762"/>
      <c r="F85" s="1762"/>
      <c r="G85" s="1762"/>
      <c r="H85" s="1762"/>
      <c r="I85" s="1763"/>
      <c r="J85" s="242"/>
      <c r="K85" s="6"/>
    </row>
    <row r="86" spans="1:11" ht="15.75" thickBot="1">
      <c r="A86" s="239"/>
      <c r="B86" s="1553"/>
      <c r="C86" s="266"/>
      <c r="D86" s="413" t="s">
        <v>150</v>
      </c>
      <c r="E86" s="274" t="s">
        <v>927</v>
      </c>
      <c r="F86" s="242"/>
      <c r="G86" s="242"/>
      <c r="H86" s="242"/>
      <c r="I86" s="438"/>
      <c r="J86" s="242"/>
      <c r="K86" s="6"/>
    </row>
    <row r="87" spans="1:11" ht="24.75" thickBot="1">
      <c r="A87" s="239"/>
      <c r="B87" s="1553"/>
      <c r="C87" s="266"/>
      <c r="D87" s="1288" t="s">
        <v>1885</v>
      </c>
      <c r="E87" s="686">
        <v>9</v>
      </c>
      <c r="F87" s="242"/>
      <c r="G87" s="242"/>
      <c r="H87" s="242"/>
      <c r="I87" s="438"/>
      <c r="J87" s="242"/>
      <c r="K87" s="6"/>
    </row>
    <row r="88" spans="1:11" ht="24.75" thickBot="1">
      <c r="A88" s="239"/>
      <c r="B88" s="1553"/>
      <c r="C88" s="266"/>
      <c r="D88" s="1288" t="s">
        <v>1886</v>
      </c>
      <c r="E88" s="686">
        <v>16</v>
      </c>
      <c r="F88" s="242"/>
      <c r="G88" s="242"/>
      <c r="H88" s="242"/>
      <c r="I88" s="438"/>
      <c r="J88" s="242"/>
      <c r="K88" s="6"/>
    </row>
    <row r="89" spans="1:11">
      <c r="A89" s="239"/>
      <c r="B89" s="1553"/>
      <c r="C89" s="270"/>
      <c r="D89" s="1534"/>
      <c r="E89" s="1577"/>
      <c r="F89" s="1577"/>
      <c r="G89" s="1577"/>
      <c r="H89" s="1577"/>
      <c r="I89" s="1536"/>
      <c r="J89" s="242"/>
      <c r="K89" s="6"/>
    </row>
    <row r="90" spans="1:11" ht="15.75" thickBot="1">
      <c r="A90" s="239"/>
      <c r="B90" s="1553"/>
      <c r="C90" s="270"/>
      <c r="D90" s="1558" t="s">
        <v>945</v>
      </c>
      <c r="E90" s="1559"/>
      <c r="F90" s="1559"/>
      <c r="G90" s="1559"/>
      <c r="H90" s="1559"/>
      <c r="I90" s="1560"/>
      <c r="J90" s="242"/>
      <c r="K90" s="6"/>
    </row>
    <row r="91" spans="1:11" ht="15.75" thickBot="1">
      <c r="A91" s="239"/>
      <c r="B91" s="1553"/>
      <c r="C91" s="266"/>
      <c r="D91" s="413" t="s">
        <v>150</v>
      </c>
      <c r="E91" s="1277" t="s">
        <v>20</v>
      </c>
      <c r="F91" s="1277" t="s">
        <v>21</v>
      </c>
      <c r="G91" s="1277" t="s">
        <v>22</v>
      </c>
      <c r="H91" s="1277" t="s">
        <v>23</v>
      </c>
      <c r="I91" s="311" t="s">
        <v>151</v>
      </c>
      <c r="J91" s="242"/>
      <c r="K91" s="6"/>
    </row>
    <row r="92" spans="1:11" ht="36.75" thickBot="1">
      <c r="A92" s="239"/>
      <c r="B92" s="1553"/>
      <c r="C92" s="266"/>
      <c r="D92" s="1288" t="s">
        <v>946</v>
      </c>
      <c r="E92" s="686">
        <v>16</v>
      </c>
      <c r="F92" s="150"/>
      <c r="G92" s="150"/>
      <c r="H92" s="150"/>
      <c r="I92" s="1292">
        <f>SUM(E92:H92)</f>
        <v>16</v>
      </c>
      <c r="J92" s="242"/>
      <c r="K92" s="6"/>
    </row>
    <row r="93" spans="1:11" ht="24.75" thickBot="1">
      <c r="A93" s="239"/>
      <c r="B93" s="1553"/>
      <c r="C93" s="266"/>
      <c r="D93" s="1288" t="s">
        <v>947</v>
      </c>
      <c r="E93" s="686">
        <v>4</v>
      </c>
      <c r="F93" s="150"/>
      <c r="G93" s="150"/>
      <c r="H93" s="150"/>
      <c r="I93" s="1292">
        <f>SUM(E93:H93)</f>
        <v>4</v>
      </c>
      <c r="J93" s="242"/>
      <c r="K93" s="6"/>
    </row>
    <row r="94" spans="1:11" ht="36.75" thickBot="1">
      <c r="A94" s="239"/>
      <c r="B94" s="1553"/>
      <c r="C94" s="266"/>
      <c r="D94" s="1288" t="s">
        <v>948</v>
      </c>
      <c r="E94" s="726">
        <f>+E93/E92</f>
        <v>0.25</v>
      </c>
      <c r="F94" s="726" t="e">
        <f>+F93/F92</f>
        <v>#DIV/0!</v>
      </c>
      <c r="G94" s="726" t="e">
        <f>+G93/G92</f>
        <v>#DIV/0!</v>
      </c>
      <c r="H94" s="726" t="e">
        <f>+H93/H92</f>
        <v>#DIV/0!</v>
      </c>
      <c r="I94" s="726">
        <f>+I93/I92</f>
        <v>0.25</v>
      </c>
      <c r="J94" s="242"/>
      <c r="K94" s="6"/>
    </row>
    <row r="95" spans="1:11">
      <c r="A95" s="239"/>
      <c r="B95" s="1553"/>
      <c r="C95" s="270"/>
      <c r="D95" s="1543"/>
      <c r="E95" s="1544"/>
      <c r="F95" s="1544"/>
      <c r="G95" s="1544"/>
      <c r="H95" s="1544"/>
      <c r="I95" s="1545"/>
      <c r="J95" s="242"/>
      <c r="K95" s="6"/>
    </row>
    <row r="96" spans="1:11">
      <c r="A96" s="239"/>
      <c r="B96" s="1553"/>
      <c r="C96" s="270"/>
      <c r="D96" s="1534" t="s">
        <v>949</v>
      </c>
      <c r="E96" s="1577"/>
      <c r="F96" s="1577"/>
      <c r="G96" s="1577"/>
      <c r="H96" s="1577"/>
      <c r="I96" s="1536"/>
      <c r="J96" s="242"/>
      <c r="K96" s="6"/>
    </row>
    <row r="97" spans="1:11" ht="15.75" thickBot="1">
      <c r="A97" s="239"/>
      <c r="B97" s="1553"/>
      <c r="C97" s="270"/>
      <c r="D97" s="1558"/>
      <c r="E97" s="1559"/>
      <c r="F97" s="1559"/>
      <c r="G97" s="1559"/>
      <c r="H97" s="1559"/>
      <c r="I97" s="1560"/>
      <c r="J97" s="242"/>
      <c r="K97" s="6"/>
    </row>
    <row r="98" spans="1:11" ht="15.75" thickBot="1">
      <c r="A98" s="239"/>
      <c r="B98" s="1553"/>
      <c r="C98" s="266"/>
      <c r="D98" s="413" t="s">
        <v>150</v>
      </c>
      <c r="E98" s="1277" t="s">
        <v>20</v>
      </c>
      <c r="F98" s="1277" t="s">
        <v>21</v>
      </c>
      <c r="G98" s="1277" t="s">
        <v>22</v>
      </c>
      <c r="H98" s="1277" t="s">
        <v>23</v>
      </c>
      <c r="I98" s="311" t="s">
        <v>151</v>
      </c>
      <c r="J98" s="242"/>
      <c r="K98" s="6"/>
    </row>
    <row r="99" spans="1:11" ht="24.75" thickBot="1">
      <c r="A99" s="239"/>
      <c r="B99" s="1553"/>
      <c r="C99" s="266"/>
      <c r="D99" s="418" t="s">
        <v>950</v>
      </c>
      <c r="E99" s="1294">
        <v>250000</v>
      </c>
      <c r="F99" s="150"/>
      <c r="G99" s="150"/>
      <c r="H99" s="150"/>
      <c r="I99" s="1292">
        <f>SUM(E99:H99)</f>
        <v>250000</v>
      </c>
      <c r="J99" s="242"/>
      <c r="K99" s="6"/>
    </row>
    <row r="100" spans="1:11" ht="24.75" thickBot="1">
      <c r="A100" s="239"/>
      <c r="B100" s="1553"/>
      <c r="C100" s="266"/>
      <c r="D100" s="418" t="s">
        <v>951</v>
      </c>
      <c r="E100" s="1294">
        <v>200</v>
      </c>
      <c r="F100" s="150"/>
      <c r="G100" s="150"/>
      <c r="H100" s="150"/>
      <c r="I100" s="1292">
        <f>SUM(E100:H100)</f>
        <v>200</v>
      </c>
      <c r="J100" s="242"/>
      <c r="K100" s="6"/>
    </row>
    <row r="101" spans="1:11" ht="36.75" thickBot="1">
      <c r="A101" s="239"/>
      <c r="B101" s="1553"/>
      <c r="C101" s="266"/>
      <c r="D101" s="418" t="s">
        <v>952</v>
      </c>
      <c r="E101" s="1295">
        <f>+E100/E99</f>
        <v>8.0000000000000004E-4</v>
      </c>
      <c r="F101" s="726" t="e">
        <f>+F100/F99</f>
        <v>#DIV/0!</v>
      </c>
      <c r="G101" s="726" t="e">
        <f>+G100/G99</f>
        <v>#DIV/0!</v>
      </c>
      <c r="H101" s="726" t="e">
        <f>+H100/H99</f>
        <v>#DIV/0!</v>
      </c>
      <c r="I101" s="726">
        <f>+I100/I99</f>
        <v>8.0000000000000004E-4</v>
      </c>
      <c r="J101" s="242"/>
      <c r="K101" s="6"/>
    </row>
    <row r="102" spans="1:11">
      <c r="A102" s="239"/>
      <c r="B102" s="1553"/>
      <c r="C102" s="270"/>
      <c r="D102" s="1543"/>
      <c r="E102" s="1544"/>
      <c r="F102" s="1544"/>
      <c r="G102" s="1544"/>
      <c r="H102" s="1544"/>
      <c r="I102" s="1545"/>
      <c r="J102" s="242"/>
      <c r="K102" s="6"/>
    </row>
    <row r="103" spans="1:11">
      <c r="A103" s="239"/>
      <c r="B103" s="1553"/>
      <c r="C103" s="270"/>
      <c r="D103" s="1761" t="s">
        <v>953</v>
      </c>
      <c r="E103" s="1762"/>
      <c r="F103" s="1762"/>
      <c r="G103" s="1762"/>
      <c r="H103" s="1762"/>
      <c r="I103" s="1763"/>
      <c r="J103" s="242"/>
      <c r="K103" s="6"/>
    </row>
    <row r="104" spans="1:11" ht="15.75" thickBot="1">
      <c r="A104" s="239"/>
      <c r="B104" s="1553"/>
      <c r="C104" s="270"/>
      <c r="D104" s="1534"/>
      <c r="E104" s="1577"/>
      <c r="F104" s="1577"/>
      <c r="G104" s="1577"/>
      <c r="H104" s="1577"/>
      <c r="I104" s="1536"/>
      <c r="J104" s="242"/>
      <c r="K104" s="6"/>
    </row>
    <row r="105" spans="1:11" ht="15.75" thickBot="1">
      <c r="A105" s="239"/>
      <c r="B105" s="1553"/>
      <c r="C105" s="266"/>
      <c r="D105" s="413" t="s">
        <v>150</v>
      </c>
      <c r="E105" s="274" t="s">
        <v>927</v>
      </c>
      <c r="F105" s="242"/>
      <c r="G105" s="242"/>
      <c r="H105" s="242"/>
      <c r="I105" s="438"/>
      <c r="J105" s="242"/>
      <c r="K105" s="6"/>
    </row>
    <row r="106" spans="1:11" ht="24.75" thickBot="1">
      <c r="A106" s="239"/>
      <c r="B106" s="1553"/>
      <c r="C106" s="266"/>
      <c r="D106" s="418" t="s">
        <v>1887</v>
      </c>
      <c r="E106" s="686">
        <v>38</v>
      </c>
      <c r="F106" s="242"/>
      <c r="G106" s="242"/>
      <c r="H106" s="242"/>
      <c r="I106" s="438"/>
      <c r="J106" s="242"/>
      <c r="K106" s="6"/>
    </row>
    <row r="107" spans="1:11" ht="24.75" thickBot="1">
      <c r="A107" s="239"/>
      <c r="B107" s="1553"/>
      <c r="C107" s="266"/>
      <c r="D107" s="418" t="s">
        <v>1888</v>
      </c>
      <c r="E107" s="686">
        <v>38</v>
      </c>
      <c r="F107" s="242"/>
      <c r="G107" s="242"/>
      <c r="H107" s="242"/>
      <c r="I107" s="438"/>
      <c r="J107" s="242"/>
      <c r="K107" s="6"/>
    </row>
    <row r="108" spans="1:11">
      <c r="A108" s="239"/>
      <c r="B108" s="1553"/>
      <c r="C108" s="270"/>
      <c r="D108" s="1534"/>
      <c r="E108" s="1577"/>
      <c r="F108" s="1577"/>
      <c r="G108" s="1577"/>
      <c r="H108" s="1577"/>
      <c r="I108" s="1536"/>
      <c r="J108" s="242"/>
      <c r="K108" s="6"/>
    </row>
    <row r="109" spans="1:11">
      <c r="A109" s="239"/>
      <c r="B109" s="1553"/>
      <c r="C109" s="270"/>
      <c r="D109" s="1534" t="s">
        <v>954</v>
      </c>
      <c r="E109" s="1577"/>
      <c r="F109" s="1577"/>
      <c r="G109" s="1577"/>
      <c r="H109" s="1577"/>
      <c r="I109" s="1536"/>
      <c r="J109" s="242"/>
      <c r="K109" s="6"/>
    </row>
    <row r="110" spans="1:11" ht="15.75" thickBot="1">
      <c r="A110" s="239"/>
      <c r="B110" s="1553"/>
      <c r="C110" s="270"/>
      <c r="D110" s="1558"/>
      <c r="E110" s="1559"/>
      <c r="F110" s="1559"/>
      <c r="G110" s="1559"/>
      <c r="H110" s="1559"/>
      <c r="I110" s="1560"/>
      <c r="J110" s="242"/>
      <c r="K110" s="6"/>
    </row>
    <row r="111" spans="1:11" ht="15.75" thickBot="1">
      <c r="A111" s="239"/>
      <c r="B111" s="1553"/>
      <c r="C111" s="266"/>
      <c r="D111" s="413" t="s">
        <v>150</v>
      </c>
      <c r="E111" s="311" t="s">
        <v>20</v>
      </c>
      <c r="F111" s="311" t="s">
        <v>21</v>
      </c>
      <c r="G111" s="311" t="s">
        <v>22</v>
      </c>
      <c r="H111" s="311" t="s">
        <v>23</v>
      </c>
      <c r="I111" s="311" t="s">
        <v>151</v>
      </c>
      <c r="J111" s="242"/>
      <c r="K111" s="6"/>
    </row>
    <row r="112" spans="1:11" ht="36.75" thickBot="1">
      <c r="A112" s="239"/>
      <c r="B112" s="1553"/>
      <c r="C112" s="266"/>
      <c r="D112" s="418" t="s">
        <v>955</v>
      </c>
      <c r="E112" s="686">
        <v>15</v>
      </c>
      <c r="F112" s="150"/>
      <c r="G112" s="150"/>
      <c r="H112" s="150"/>
      <c r="I112" s="439">
        <f>SUM(E112:H112)</f>
        <v>15</v>
      </c>
      <c r="J112" s="242"/>
      <c r="K112" s="6"/>
    </row>
    <row r="113" spans="1:11" ht="24.75" thickBot="1">
      <c r="A113" s="239"/>
      <c r="B113" s="1553"/>
      <c r="C113" s="266"/>
      <c r="D113" s="418" t="s">
        <v>956</v>
      </c>
      <c r="E113" s="686">
        <v>5</v>
      </c>
      <c r="F113" s="150"/>
      <c r="G113" s="150"/>
      <c r="H113" s="150"/>
      <c r="I113" s="439">
        <f>SUM(E113:H113)</f>
        <v>5</v>
      </c>
      <c r="J113" s="242"/>
      <c r="K113" s="6"/>
    </row>
    <row r="114" spans="1:11" ht="24.75" thickBot="1">
      <c r="A114" s="239"/>
      <c r="B114" s="1554"/>
      <c r="C114" s="420"/>
      <c r="D114" s="418" t="s">
        <v>957</v>
      </c>
      <c r="E114" s="193">
        <f>+E113/E112</f>
        <v>0.33333333333333331</v>
      </c>
      <c r="F114" s="193" t="e">
        <f>+F113/F112</f>
        <v>#DIV/0!</v>
      </c>
      <c r="G114" s="193" t="e">
        <f>+G113/G112</f>
        <v>#DIV/0!</v>
      </c>
      <c r="H114" s="193" t="e">
        <f>+H113/H112</f>
        <v>#DIV/0!</v>
      </c>
      <c r="I114" s="193">
        <f>+I113/I112</f>
        <v>0.33333333333333331</v>
      </c>
      <c r="J114" s="242"/>
      <c r="K114" s="6"/>
    </row>
    <row r="115" spans="1:11" ht="15.75" thickBot="1">
      <c r="A115" s="239"/>
      <c r="B115" s="312"/>
      <c r="C115" s="298"/>
      <c r="D115" s="242"/>
      <c r="E115" s="242"/>
      <c r="F115" s="242"/>
      <c r="G115" s="242"/>
      <c r="H115" s="242"/>
      <c r="I115" s="259"/>
      <c r="J115" s="242"/>
      <c r="K115" s="6"/>
    </row>
    <row r="116" spans="1:11" s="406" customFormat="1" ht="24.75" thickBot="1">
      <c r="A116" s="239"/>
      <c r="B116" s="312"/>
      <c r="C116" s="298"/>
      <c r="D116" s="293" t="s">
        <v>1250</v>
      </c>
      <c r="E116" s="444" t="s">
        <v>1251</v>
      </c>
      <c r="F116" s="444" t="s">
        <v>702</v>
      </c>
      <c r="G116" s="444" t="s">
        <v>1252</v>
      </c>
      <c r="H116" s="242"/>
      <c r="I116" s="259"/>
      <c r="J116" s="242"/>
      <c r="K116" s="6"/>
    </row>
    <row r="117" spans="1:11" s="406" customFormat="1" ht="24.75" thickBot="1">
      <c r="A117" s="239"/>
      <c r="B117" s="312"/>
      <c r="C117" s="298"/>
      <c r="D117" s="293" t="str">
        <f>+D24</f>
        <v>Porcentaje de licencias ambientales con seguimiento (PLACS)</v>
      </c>
      <c r="E117" s="726">
        <f>+E24</f>
        <v>0.55000000000000004</v>
      </c>
      <c r="F117" s="1293">
        <v>0.2</v>
      </c>
      <c r="G117" s="726">
        <f>+E117*F117</f>
        <v>0.11000000000000001</v>
      </c>
      <c r="H117" s="242"/>
      <c r="I117" s="259"/>
      <c r="J117" s="242"/>
      <c r="K117" s="6"/>
    </row>
    <row r="118" spans="1:11" s="406" customFormat="1" ht="24.75" thickBot="1">
      <c r="A118" s="239"/>
      <c r="B118" s="312"/>
      <c r="C118" s="298"/>
      <c r="D118" s="293" t="str">
        <f>+D55</f>
        <v>Porcentaje de concesiones de agua con seguimiento (PCACS)</v>
      </c>
      <c r="E118" s="726">
        <f>+E55</f>
        <v>0.41499999999999998</v>
      </c>
      <c r="F118" s="1293">
        <v>0.2</v>
      </c>
      <c r="G118" s="726">
        <f>+E118*F118</f>
        <v>8.3000000000000004E-2</v>
      </c>
      <c r="H118" s="242"/>
      <c r="I118" s="259"/>
      <c r="J118" s="242"/>
      <c r="K118" s="6"/>
    </row>
    <row r="119" spans="1:11" s="406" customFormat="1" ht="24.75" thickBot="1">
      <c r="A119" s="239"/>
      <c r="B119" s="312"/>
      <c r="C119" s="298"/>
      <c r="D119" s="293" t="str">
        <f>+D76</f>
        <v>Porcentaje de permisos de vertimiento de agua con seguimiento (PVACS)</v>
      </c>
      <c r="E119" s="726">
        <f>+E76</f>
        <v>0.16</v>
      </c>
      <c r="F119" s="1293">
        <v>0.2</v>
      </c>
      <c r="G119" s="726">
        <f>+E119*F119</f>
        <v>3.2000000000000001E-2</v>
      </c>
      <c r="H119" s="242"/>
      <c r="I119" s="259"/>
      <c r="J119" s="242"/>
      <c r="K119" s="6"/>
    </row>
    <row r="120" spans="1:11" s="406" customFormat="1" ht="36.75" thickBot="1">
      <c r="A120" s="239"/>
      <c r="B120" s="312"/>
      <c r="C120" s="298"/>
      <c r="D120" s="293" t="str">
        <f>+D94</f>
        <v>Porcentaje de permisos de aprovechamiento forestal con seguimiento (PPAFCS)</v>
      </c>
      <c r="E120" s="726">
        <f>+E94</f>
        <v>0.25</v>
      </c>
      <c r="F120" s="1293">
        <v>0.2</v>
      </c>
      <c r="G120" s="726">
        <f>+E120*F120</f>
        <v>0.05</v>
      </c>
      <c r="H120" s="242"/>
      <c r="I120" s="259"/>
      <c r="J120" s="242"/>
      <c r="K120" s="6"/>
    </row>
    <row r="121" spans="1:11" s="406" customFormat="1" ht="24.75" thickBot="1">
      <c r="A121" s="239"/>
      <c r="B121" s="312"/>
      <c r="C121" s="298"/>
      <c r="D121" s="293" t="str">
        <f>+D114</f>
        <v>Porcentaje de permisos de emisiones atmosféricas con seguimiento (PEACS)</v>
      </c>
      <c r="E121" s="726">
        <f>+E114</f>
        <v>0.33333333333333331</v>
      </c>
      <c r="F121" s="1293">
        <v>0.2</v>
      </c>
      <c r="G121" s="726">
        <f>+E121*F121</f>
        <v>6.6666666666666666E-2</v>
      </c>
      <c r="H121" s="242"/>
      <c r="I121" s="259"/>
      <c r="J121" s="242"/>
      <c r="K121" s="6"/>
    </row>
    <row r="122" spans="1:11" s="406" customFormat="1" ht="24.75" thickBot="1">
      <c r="A122" s="239"/>
      <c r="B122" s="312"/>
      <c r="C122" s="298"/>
      <c r="D122" s="293" t="s">
        <v>1249</v>
      </c>
      <c r="E122" s="293"/>
      <c r="F122" s="1276">
        <f>+Formulas!D26</f>
        <v>1</v>
      </c>
      <c r="G122" s="726">
        <f>SUM(G117:G121)</f>
        <v>0.34166666666666667</v>
      </c>
      <c r="H122" s="242"/>
      <c r="I122" s="259"/>
      <c r="J122" s="242"/>
      <c r="K122" s="6"/>
    </row>
    <row r="123" spans="1:11" s="406" customFormat="1" ht="15.75" thickBot="1">
      <c r="B123" s="37"/>
      <c r="C123" s="85"/>
      <c r="D123" s="6"/>
      <c r="E123" s="6"/>
      <c r="F123" s="6"/>
      <c r="G123" s="6"/>
      <c r="H123" s="6"/>
      <c r="I123" s="84"/>
      <c r="J123" s="6"/>
      <c r="K123" s="6"/>
    </row>
    <row r="124" spans="1:11" ht="108.75" thickBot="1">
      <c r="B124" s="51" t="s">
        <v>34</v>
      </c>
      <c r="C124" s="95"/>
      <c r="D124" s="43" t="s">
        <v>958</v>
      </c>
      <c r="E124" s="6"/>
      <c r="F124" s="6"/>
      <c r="G124" s="6"/>
      <c r="H124" s="6"/>
      <c r="I124" s="84"/>
      <c r="J124" s="6"/>
      <c r="K124" s="6"/>
    </row>
    <row r="125" spans="1:11" ht="72.75" thickBot="1">
      <c r="B125" s="46" t="s">
        <v>36</v>
      </c>
      <c r="C125" s="3"/>
      <c r="D125" s="40" t="s">
        <v>159</v>
      </c>
      <c r="E125" s="6"/>
      <c r="F125" s="6"/>
      <c r="G125" s="6"/>
      <c r="H125" s="6"/>
      <c r="I125" s="84"/>
      <c r="J125" s="6"/>
      <c r="K125" s="6"/>
    </row>
    <row r="126" spans="1:11" ht="15.75" thickBot="1">
      <c r="B126" s="2"/>
      <c r="C126" s="73"/>
      <c r="D126" s="6"/>
      <c r="E126" s="6"/>
      <c r="F126" s="6"/>
      <c r="G126" s="6"/>
      <c r="H126" s="6"/>
      <c r="I126" s="84"/>
      <c r="J126" s="6"/>
      <c r="K126" s="6"/>
    </row>
    <row r="127" spans="1:11" ht="24" customHeight="1" thickBot="1">
      <c r="B127" s="1605" t="s">
        <v>38</v>
      </c>
      <c r="C127" s="1606"/>
      <c r="D127" s="1606"/>
      <c r="E127" s="1607"/>
      <c r="F127" s="6"/>
      <c r="G127" s="6"/>
      <c r="H127" s="6"/>
      <c r="I127" s="84"/>
      <c r="J127" s="6"/>
      <c r="K127" s="6"/>
    </row>
    <row r="128" spans="1:11" ht="15.75" thickBot="1">
      <c r="B128" s="1602">
        <v>1</v>
      </c>
      <c r="C128" s="91"/>
      <c r="D128" s="47" t="s">
        <v>39</v>
      </c>
      <c r="E128" s="164"/>
      <c r="F128" s="6"/>
      <c r="G128" s="6"/>
      <c r="H128" s="6"/>
      <c r="I128" s="84"/>
      <c r="J128" s="6"/>
      <c r="K128" s="6"/>
    </row>
    <row r="129" spans="2:11" ht="15.75" thickBot="1">
      <c r="B129" s="1603"/>
      <c r="C129" s="91"/>
      <c r="D129" s="40" t="s">
        <v>40</v>
      </c>
      <c r="E129" s="164"/>
      <c r="F129" s="6"/>
      <c r="G129" s="6"/>
      <c r="H129" s="6"/>
      <c r="I129" s="84"/>
      <c r="J129" s="6"/>
      <c r="K129" s="6"/>
    </row>
    <row r="130" spans="2:11" ht="15.75" thickBot="1">
      <c r="B130" s="1603"/>
      <c r="C130" s="91"/>
      <c r="D130" s="40" t="s">
        <v>41</v>
      </c>
      <c r="E130" s="164"/>
      <c r="F130" s="6"/>
      <c r="G130" s="6"/>
      <c r="H130" s="6"/>
      <c r="I130" s="84"/>
      <c r="J130" s="6"/>
      <c r="K130" s="6"/>
    </row>
    <row r="131" spans="2:11" ht="15.75" thickBot="1">
      <c r="B131" s="1603"/>
      <c r="C131" s="91"/>
      <c r="D131" s="40" t="s">
        <v>42</v>
      </c>
      <c r="E131" s="164"/>
      <c r="F131" s="6"/>
      <c r="G131" s="6"/>
      <c r="H131" s="6"/>
      <c r="I131" s="84"/>
      <c r="J131" s="6"/>
      <c r="K131" s="6"/>
    </row>
    <row r="132" spans="2:11" ht="15.75" thickBot="1">
      <c r="B132" s="1603"/>
      <c r="C132" s="91"/>
      <c r="D132" s="40" t="s">
        <v>43</v>
      </c>
      <c r="E132" s="164"/>
      <c r="F132" s="6"/>
      <c r="G132" s="6"/>
      <c r="H132" s="6"/>
      <c r="I132" s="84"/>
      <c r="J132" s="6"/>
      <c r="K132" s="6"/>
    </row>
    <row r="133" spans="2:11" ht="15.75" thickBot="1">
      <c r="B133" s="1603"/>
      <c r="C133" s="91"/>
      <c r="D133" s="40" t="s">
        <v>44</v>
      </c>
      <c r="E133" s="164"/>
      <c r="F133" s="6"/>
      <c r="G133" s="6"/>
      <c r="H133" s="6"/>
      <c r="I133" s="84"/>
      <c r="J133" s="6"/>
      <c r="K133" s="6"/>
    </row>
    <row r="134" spans="2:11" ht="15.75" thickBot="1">
      <c r="B134" s="1604"/>
      <c r="C134" s="3"/>
      <c r="D134" s="40" t="s">
        <v>45</v>
      </c>
      <c r="E134" s="164"/>
      <c r="F134" s="6"/>
      <c r="G134" s="6"/>
      <c r="H134" s="6"/>
      <c r="I134" s="84"/>
      <c r="J134" s="6"/>
      <c r="K134" s="6"/>
    </row>
    <row r="135" spans="2:11" ht="15.75" thickBot="1">
      <c r="B135" s="2"/>
      <c r="C135" s="73"/>
      <c r="D135" s="6"/>
      <c r="E135" s="6"/>
      <c r="F135" s="6"/>
      <c r="G135" s="6"/>
      <c r="H135" s="6"/>
      <c r="I135" s="84"/>
      <c r="J135" s="6"/>
      <c r="K135" s="6"/>
    </row>
    <row r="136" spans="2:11" ht="15.75" thickBot="1">
      <c r="B136" s="1605" t="s">
        <v>46</v>
      </c>
      <c r="C136" s="1606"/>
      <c r="D136" s="1606"/>
      <c r="E136" s="1607"/>
      <c r="F136" s="6"/>
      <c r="G136" s="6"/>
      <c r="H136" s="6"/>
      <c r="I136" s="84"/>
      <c r="J136" s="6"/>
      <c r="K136" s="6"/>
    </row>
    <row r="137" spans="2:11" ht="15.75" thickBot="1">
      <c r="B137" s="1602">
        <v>1</v>
      </c>
      <c r="C137" s="91"/>
      <c r="D137" s="47" t="s">
        <v>39</v>
      </c>
      <c r="E137" s="424" t="s">
        <v>47</v>
      </c>
      <c r="F137" s="6"/>
      <c r="G137" s="6"/>
      <c r="H137" s="6"/>
      <c r="I137" s="84"/>
      <c r="J137" s="6"/>
      <c r="K137" s="6"/>
    </row>
    <row r="138" spans="2:11" ht="15.75" thickBot="1">
      <c r="B138" s="1603"/>
      <c r="C138" s="91"/>
      <c r="D138" s="40" t="s">
        <v>40</v>
      </c>
      <c r="E138" s="424" t="s">
        <v>160</v>
      </c>
      <c r="F138" s="6"/>
      <c r="G138" s="6"/>
      <c r="H138" s="6"/>
      <c r="I138" s="84"/>
      <c r="J138" s="6"/>
      <c r="K138" s="6"/>
    </row>
    <row r="139" spans="2:11" ht="15.75" thickBot="1">
      <c r="B139" s="1603"/>
      <c r="C139" s="91"/>
      <c r="D139" s="40" t="s">
        <v>41</v>
      </c>
      <c r="E139" s="169"/>
      <c r="F139" s="6"/>
      <c r="G139" s="6"/>
      <c r="H139" s="6"/>
      <c r="I139" s="84"/>
      <c r="J139" s="6"/>
      <c r="K139" s="6"/>
    </row>
    <row r="140" spans="2:11" ht="15.75" thickBot="1">
      <c r="B140" s="1603"/>
      <c r="C140" s="91"/>
      <c r="D140" s="40" t="s">
        <v>42</v>
      </c>
      <c r="E140" s="169"/>
      <c r="F140" s="6"/>
      <c r="G140" s="6"/>
      <c r="H140" s="6"/>
      <c r="I140" s="84"/>
      <c r="J140" s="6"/>
      <c r="K140" s="6"/>
    </row>
    <row r="141" spans="2:11" ht="15.75" thickBot="1">
      <c r="B141" s="1603"/>
      <c r="C141" s="91"/>
      <c r="D141" s="40" t="s">
        <v>43</v>
      </c>
      <c r="E141" s="169"/>
      <c r="F141" s="6"/>
      <c r="G141" s="6"/>
      <c r="H141" s="6"/>
      <c r="I141" s="84"/>
      <c r="J141" s="6"/>
      <c r="K141" s="6"/>
    </row>
    <row r="142" spans="2:11" ht="15.75" thickBot="1">
      <c r="B142" s="1603"/>
      <c r="C142" s="91"/>
      <c r="D142" s="40" t="s">
        <v>44</v>
      </c>
      <c r="E142" s="169"/>
      <c r="F142" s="6"/>
      <c r="G142" s="6"/>
      <c r="H142" s="6"/>
      <c r="I142" s="84"/>
      <c r="J142" s="6"/>
      <c r="K142" s="6"/>
    </row>
    <row r="143" spans="2:11" ht="15.75" thickBot="1">
      <c r="B143" s="1604"/>
      <c r="C143" s="3"/>
      <c r="D143" s="40" t="s">
        <v>45</v>
      </c>
      <c r="E143" s="169"/>
      <c r="F143" s="6"/>
      <c r="G143" s="6"/>
      <c r="H143" s="6"/>
      <c r="I143" s="84"/>
      <c r="J143" s="6"/>
      <c r="K143" s="6"/>
    </row>
    <row r="144" spans="2:11" ht="15.75" thickBot="1">
      <c r="B144" s="2"/>
      <c r="C144" s="73"/>
      <c r="D144" s="6"/>
      <c r="E144" s="6"/>
      <c r="F144" s="6"/>
      <c r="G144" s="6"/>
      <c r="H144" s="6"/>
      <c r="I144" s="84"/>
      <c r="J144" s="6"/>
      <c r="K144" s="6"/>
    </row>
    <row r="145" spans="2:11" ht="15" customHeight="1" thickBot="1">
      <c r="B145" s="168" t="s">
        <v>49</v>
      </c>
      <c r="C145" s="123"/>
      <c r="D145" s="123"/>
      <c r="E145" s="124"/>
      <c r="G145" s="6"/>
      <c r="H145" s="6"/>
      <c r="I145" s="84"/>
      <c r="J145" s="6"/>
      <c r="K145" s="6"/>
    </row>
    <row r="146" spans="2:11" ht="24.75" thickBot="1">
      <c r="B146" s="46" t="s">
        <v>50</v>
      </c>
      <c r="C146" s="40" t="s">
        <v>51</v>
      </c>
      <c r="D146" s="40" t="s">
        <v>52</v>
      </c>
      <c r="E146" s="40" t="s">
        <v>53</v>
      </c>
      <c r="F146" s="6"/>
      <c r="G146" s="6"/>
      <c r="H146" s="6"/>
      <c r="I146" s="84"/>
      <c r="J146" s="6"/>
    </row>
    <row r="147" spans="2:11" ht="60.75" thickBot="1">
      <c r="B147" s="48">
        <v>42401</v>
      </c>
      <c r="C147" s="40">
        <v>0.01</v>
      </c>
      <c r="D147" s="49" t="s">
        <v>959</v>
      </c>
      <c r="E147" s="40"/>
      <c r="F147" s="6"/>
      <c r="G147" s="6"/>
      <c r="H147" s="6"/>
      <c r="I147" s="84"/>
      <c r="J147" s="6"/>
    </row>
    <row r="148" spans="2:11" ht="15.75" thickBot="1">
      <c r="B148" s="4"/>
      <c r="C148" s="92"/>
      <c r="D148" s="6"/>
      <c r="E148" s="6"/>
      <c r="F148" s="6"/>
      <c r="G148" s="6"/>
      <c r="H148" s="6"/>
      <c r="I148" s="84"/>
      <c r="J148" s="6"/>
      <c r="K148" s="6"/>
    </row>
    <row r="149" spans="2:11" ht="15.75" thickBot="1">
      <c r="B149" s="435" t="s">
        <v>55</v>
      </c>
      <c r="C149" s="93"/>
      <c r="D149" s="6"/>
      <c r="E149" s="6"/>
      <c r="F149" s="6"/>
      <c r="G149" s="6"/>
      <c r="H149" s="6"/>
      <c r="I149" s="84"/>
      <c r="J149" s="6"/>
      <c r="K149" s="6"/>
    </row>
    <row r="150" spans="2:11" ht="63" customHeight="1" thickBot="1">
      <c r="B150" s="1764"/>
      <c r="C150" s="1765"/>
      <c r="D150" s="1765"/>
      <c r="E150" s="1766"/>
      <c r="F150" s="6"/>
      <c r="G150" s="6"/>
      <c r="H150" s="6"/>
      <c r="I150" s="84"/>
      <c r="J150" s="6"/>
      <c r="K150" s="6"/>
    </row>
    <row r="151" spans="2:11" ht="15.75" thickBot="1">
      <c r="B151" s="6"/>
      <c r="D151" s="6"/>
      <c r="E151" s="6"/>
      <c r="F151" s="6"/>
      <c r="G151" s="6"/>
      <c r="H151" s="6"/>
      <c r="I151" s="84"/>
      <c r="J151" s="6"/>
      <c r="K151" s="6"/>
    </row>
    <row r="152" spans="2:11" ht="24.75" thickBot="1">
      <c r="B152" s="50" t="s">
        <v>56</v>
      </c>
      <c r="C152" s="94"/>
      <c r="D152" s="6"/>
      <c r="E152" s="6"/>
      <c r="F152" s="6"/>
      <c r="G152" s="6"/>
      <c r="H152" s="6"/>
      <c r="I152" s="84"/>
      <c r="J152" s="6"/>
      <c r="K152" s="6"/>
    </row>
    <row r="153" spans="2:11" ht="15.75" thickBot="1">
      <c r="B153" s="2" t="s">
        <v>897</v>
      </c>
      <c r="C153" s="73"/>
      <c r="D153" s="6"/>
      <c r="E153" s="6"/>
      <c r="F153" s="6"/>
      <c r="G153" s="6"/>
      <c r="H153" s="6"/>
      <c r="I153" s="84"/>
      <c r="J153" s="6"/>
      <c r="K153" s="6"/>
    </row>
    <row r="154" spans="2:11" ht="60.75" thickBot="1">
      <c r="B154" s="51" t="s">
        <v>57</v>
      </c>
      <c r="C154" s="95"/>
      <c r="D154" s="43" t="s">
        <v>898</v>
      </c>
      <c r="E154" s="6"/>
      <c r="F154" s="6"/>
      <c r="G154" s="6"/>
      <c r="H154" s="6"/>
      <c r="I154" s="84"/>
      <c r="J154" s="6"/>
      <c r="K154" s="6"/>
    </row>
    <row r="155" spans="2:11">
      <c r="B155" s="1602" t="s">
        <v>59</v>
      </c>
      <c r="C155" s="91"/>
      <c r="D155" s="52" t="s">
        <v>60</v>
      </c>
      <c r="E155" s="6"/>
      <c r="F155" s="6"/>
      <c r="G155" s="6"/>
      <c r="H155" s="6"/>
      <c r="I155" s="84"/>
      <c r="J155" s="6"/>
      <c r="K155" s="6"/>
    </row>
    <row r="156" spans="2:11" ht="108">
      <c r="B156" s="1603"/>
      <c r="C156" s="91"/>
      <c r="D156" s="45" t="s">
        <v>899</v>
      </c>
      <c r="E156" s="6"/>
      <c r="F156" s="6"/>
      <c r="G156" s="6"/>
      <c r="H156" s="6"/>
      <c r="I156" s="84"/>
      <c r="J156" s="6"/>
      <c r="K156" s="6"/>
    </row>
    <row r="157" spans="2:11">
      <c r="B157" s="1603"/>
      <c r="C157" s="91"/>
      <c r="D157" s="52" t="s">
        <v>134</v>
      </c>
      <c r="E157" s="6"/>
      <c r="F157" s="6"/>
      <c r="G157" s="6"/>
      <c r="H157" s="6"/>
      <c r="I157" s="84"/>
      <c r="J157" s="6"/>
      <c r="K157" s="6"/>
    </row>
    <row r="158" spans="2:11">
      <c r="B158" s="1603"/>
      <c r="C158" s="91"/>
      <c r="D158" s="45" t="s">
        <v>64</v>
      </c>
      <c r="E158" s="6"/>
      <c r="F158" s="6"/>
      <c r="G158" s="6"/>
      <c r="H158" s="6"/>
      <c r="I158" s="84"/>
      <c r="J158" s="6"/>
      <c r="K158" s="6"/>
    </row>
    <row r="159" spans="2:11">
      <c r="B159" s="1603"/>
      <c r="C159" s="91"/>
      <c r="D159" s="45" t="s">
        <v>65</v>
      </c>
      <c r="E159" s="6"/>
      <c r="F159" s="6"/>
      <c r="G159" s="6"/>
      <c r="H159" s="6"/>
      <c r="I159" s="84"/>
      <c r="J159" s="6"/>
      <c r="K159" s="6"/>
    </row>
    <row r="160" spans="2:11">
      <c r="B160" s="1603"/>
      <c r="C160" s="91"/>
      <c r="D160" s="45" t="s">
        <v>852</v>
      </c>
      <c r="E160" s="6"/>
      <c r="F160" s="6"/>
      <c r="G160" s="6"/>
      <c r="H160" s="6"/>
      <c r="I160" s="84"/>
      <c r="J160" s="6"/>
      <c r="K160" s="6"/>
    </row>
    <row r="161" spans="2:11" ht="36.75" thickBot="1">
      <c r="B161" s="1604"/>
      <c r="C161" s="3"/>
      <c r="D161" s="40" t="s">
        <v>900</v>
      </c>
      <c r="E161" s="6"/>
      <c r="F161" s="6"/>
      <c r="G161" s="6"/>
      <c r="H161" s="6"/>
      <c r="I161" s="84"/>
      <c r="J161" s="6"/>
      <c r="K161" s="6"/>
    </row>
    <row r="162" spans="2:11" ht="24.75" thickBot="1">
      <c r="B162" s="46" t="s">
        <v>72</v>
      </c>
      <c r="C162" s="3"/>
      <c r="D162" s="40"/>
      <c r="E162" s="6"/>
      <c r="F162" s="6"/>
      <c r="G162" s="6"/>
      <c r="H162" s="6"/>
      <c r="I162" s="84"/>
      <c r="J162" s="6"/>
      <c r="K162" s="6"/>
    </row>
    <row r="163" spans="2:11" ht="312">
      <c r="B163" s="1602" t="s">
        <v>73</v>
      </c>
      <c r="C163" s="91"/>
      <c r="D163" s="45" t="s">
        <v>901</v>
      </c>
      <c r="E163" s="6"/>
      <c r="F163" s="6"/>
      <c r="G163" s="6"/>
      <c r="H163" s="6"/>
      <c r="I163" s="84"/>
      <c r="J163" s="6"/>
      <c r="K163" s="6"/>
    </row>
    <row r="164" spans="2:11" ht="324">
      <c r="B164" s="1603"/>
      <c r="C164" s="91"/>
      <c r="D164" s="45" t="s">
        <v>902</v>
      </c>
      <c r="E164" s="6"/>
      <c r="F164" s="6"/>
      <c r="G164" s="6"/>
      <c r="H164" s="6"/>
      <c r="I164" s="84"/>
      <c r="J164" s="6"/>
      <c r="K164" s="6"/>
    </row>
    <row r="165" spans="2:11" ht="108">
      <c r="B165" s="1603"/>
      <c r="C165" s="91"/>
      <c r="D165" s="45" t="s">
        <v>903</v>
      </c>
      <c r="E165" s="6"/>
      <c r="F165" s="6"/>
      <c r="G165" s="6"/>
      <c r="H165" s="6"/>
      <c r="I165" s="84"/>
      <c r="J165" s="6"/>
      <c r="K165" s="6"/>
    </row>
    <row r="166" spans="2:11" ht="72.75" thickBot="1">
      <c r="B166" s="1604"/>
      <c r="C166" s="3"/>
      <c r="D166" s="40" t="s">
        <v>904</v>
      </c>
      <c r="E166" s="6"/>
      <c r="F166" s="6"/>
      <c r="G166" s="6"/>
      <c r="H166" s="6"/>
      <c r="I166" s="84"/>
      <c r="J166" s="6"/>
      <c r="K166" s="6"/>
    </row>
    <row r="167" spans="2:11" ht="24">
      <c r="B167" s="1602" t="s">
        <v>90</v>
      </c>
      <c r="C167" s="91"/>
      <c r="D167" s="52" t="s">
        <v>896</v>
      </c>
      <c r="E167" s="6"/>
      <c r="F167" s="6"/>
      <c r="G167" s="6"/>
      <c r="H167" s="6"/>
      <c r="I167" s="84"/>
      <c r="J167" s="6"/>
      <c r="K167" s="6"/>
    </row>
    <row r="168" spans="2:11">
      <c r="B168" s="1603"/>
      <c r="C168" s="91"/>
      <c r="D168" s="16"/>
      <c r="E168" s="6"/>
      <c r="F168" s="6"/>
      <c r="G168" s="6"/>
      <c r="H168" s="6"/>
      <c r="I168" s="84"/>
      <c r="J168" s="6"/>
      <c r="K168" s="6"/>
    </row>
    <row r="169" spans="2:11">
      <c r="B169" s="1603"/>
      <c r="C169" s="91"/>
      <c r="D169" s="45" t="s">
        <v>91</v>
      </c>
      <c r="E169" s="6"/>
      <c r="F169" s="6"/>
      <c r="G169" s="6"/>
      <c r="H169" s="6"/>
      <c r="I169" s="84"/>
      <c r="J169" s="6"/>
      <c r="K169" s="6"/>
    </row>
    <row r="170" spans="2:11" ht="37.5">
      <c r="B170" s="1603"/>
      <c r="C170" s="91"/>
      <c r="D170" s="45" t="s">
        <v>905</v>
      </c>
      <c r="E170" s="6"/>
      <c r="F170" s="6"/>
      <c r="G170" s="6"/>
      <c r="H170" s="6"/>
      <c r="I170" s="84"/>
      <c r="J170" s="6"/>
      <c r="K170" s="6"/>
    </row>
    <row r="171" spans="2:11" ht="37.5">
      <c r="B171" s="1603"/>
      <c r="C171" s="91"/>
      <c r="D171" s="45" t="s">
        <v>906</v>
      </c>
      <c r="E171" s="6"/>
      <c r="F171" s="6"/>
      <c r="G171" s="6"/>
      <c r="H171" s="6"/>
      <c r="I171" s="84"/>
      <c r="J171" s="6"/>
      <c r="K171" s="6"/>
    </row>
    <row r="172" spans="2:11" ht="60">
      <c r="B172" s="1603"/>
      <c r="C172" s="91"/>
      <c r="D172" s="45" t="s">
        <v>907</v>
      </c>
      <c r="E172" s="6"/>
      <c r="F172" s="6"/>
      <c r="G172" s="6"/>
      <c r="H172" s="6"/>
      <c r="I172" s="84"/>
      <c r="J172" s="6"/>
      <c r="K172" s="6"/>
    </row>
    <row r="173" spans="2:11" ht="97.5">
      <c r="B173" s="1603"/>
      <c r="C173" s="91"/>
      <c r="D173" s="45" t="s">
        <v>908</v>
      </c>
      <c r="E173" s="6"/>
      <c r="F173" s="6"/>
      <c r="G173" s="6"/>
      <c r="H173" s="6"/>
      <c r="I173" s="84"/>
      <c r="J173" s="6"/>
      <c r="K173" s="6"/>
    </row>
    <row r="174" spans="2:11" ht="24">
      <c r="B174" s="1603"/>
      <c r="C174" s="91"/>
      <c r="D174" s="52" t="s">
        <v>909</v>
      </c>
      <c r="E174" s="6"/>
      <c r="F174" s="6"/>
      <c r="G174" s="6"/>
      <c r="H174" s="6"/>
      <c r="I174" s="84"/>
      <c r="J174" s="6"/>
      <c r="K174" s="6"/>
    </row>
    <row r="175" spans="2:11">
      <c r="B175" s="1603"/>
      <c r="C175" s="91"/>
      <c r="D175" s="16"/>
      <c r="E175" s="6"/>
      <c r="F175" s="6"/>
      <c r="G175" s="6"/>
      <c r="H175" s="6"/>
      <c r="I175" s="84"/>
      <c r="J175" s="6"/>
      <c r="K175" s="6"/>
    </row>
    <row r="176" spans="2:11">
      <c r="B176" s="1603"/>
      <c r="C176" s="91"/>
      <c r="D176" s="45" t="s">
        <v>91</v>
      </c>
      <c r="E176" s="6"/>
      <c r="F176" s="6"/>
      <c r="G176" s="6"/>
      <c r="H176" s="6"/>
      <c r="I176" s="84"/>
      <c r="J176" s="6"/>
      <c r="K176" s="6"/>
    </row>
    <row r="177" spans="2:11" ht="37.5">
      <c r="B177" s="1603"/>
      <c r="C177" s="91"/>
      <c r="D177" s="45" t="s">
        <v>910</v>
      </c>
      <c r="E177" s="6"/>
      <c r="F177" s="6"/>
      <c r="G177" s="6"/>
      <c r="H177" s="6"/>
      <c r="I177" s="84"/>
      <c r="J177" s="6"/>
      <c r="K177" s="6"/>
    </row>
    <row r="178" spans="2:11" ht="37.5">
      <c r="B178" s="1603"/>
      <c r="C178" s="91"/>
      <c r="D178" s="45" t="s">
        <v>911</v>
      </c>
      <c r="E178" s="6"/>
      <c r="F178" s="6"/>
      <c r="G178" s="6"/>
      <c r="H178" s="6"/>
      <c r="I178" s="84"/>
      <c r="J178" s="6"/>
      <c r="K178" s="6"/>
    </row>
    <row r="179" spans="2:11" ht="37.5">
      <c r="B179" s="1603"/>
      <c r="C179" s="91"/>
      <c r="D179" s="45" t="s">
        <v>912</v>
      </c>
      <c r="E179" s="6"/>
      <c r="F179" s="6"/>
      <c r="G179" s="6"/>
      <c r="H179" s="6"/>
      <c r="I179" s="84"/>
      <c r="J179" s="6"/>
      <c r="K179" s="6"/>
    </row>
    <row r="180" spans="2:11" ht="60">
      <c r="B180" s="1603"/>
      <c r="C180" s="91"/>
      <c r="D180" s="45" t="s">
        <v>907</v>
      </c>
      <c r="E180" s="6"/>
      <c r="F180" s="6"/>
      <c r="G180" s="6"/>
      <c r="H180" s="6"/>
      <c r="I180" s="84"/>
      <c r="J180" s="6"/>
      <c r="K180" s="6"/>
    </row>
    <row r="181" spans="2:11" ht="60.75" thickBot="1">
      <c r="B181" s="1604"/>
      <c r="C181" s="3"/>
      <c r="D181" s="40" t="s">
        <v>913</v>
      </c>
      <c r="E181" s="6"/>
      <c r="F181" s="6"/>
      <c r="G181" s="6"/>
      <c r="H181" s="6"/>
      <c r="I181" s="84"/>
      <c r="J181" s="6"/>
      <c r="K181" s="6"/>
    </row>
    <row r="182" spans="2:11">
      <c r="B182" s="6"/>
      <c r="D182" s="6"/>
      <c r="E182" s="6"/>
      <c r="F182" s="6"/>
      <c r="G182" s="6"/>
      <c r="H182" s="6"/>
      <c r="I182" s="84"/>
      <c r="J182" s="6"/>
      <c r="K182" s="6"/>
    </row>
    <row r="183" spans="2:11">
      <c r="B183" s="6"/>
      <c r="D183" s="6"/>
      <c r="E183" s="6"/>
      <c r="F183" s="6"/>
      <c r="G183" s="6"/>
      <c r="H183" s="6"/>
      <c r="I183" s="84"/>
      <c r="J183" s="6"/>
      <c r="K183" s="6"/>
    </row>
    <row r="184" spans="2:11">
      <c r="B184" s="6"/>
      <c r="D184" s="6"/>
      <c r="E184" s="6"/>
      <c r="F184" s="6"/>
      <c r="G184" s="6"/>
      <c r="H184" s="6"/>
      <c r="I184" s="84"/>
      <c r="J184" s="6"/>
      <c r="K184" s="6"/>
    </row>
    <row r="185" spans="2:11">
      <c r="B185" s="6"/>
      <c r="D185" s="6"/>
      <c r="E185" s="6"/>
      <c r="F185" s="6"/>
      <c r="G185" s="6"/>
      <c r="H185" s="6"/>
      <c r="I185" s="84"/>
      <c r="J185" s="6"/>
      <c r="K185" s="6"/>
    </row>
    <row r="186" spans="2:11">
      <c r="B186" s="6"/>
      <c r="D186" s="6"/>
      <c r="E186" s="6"/>
      <c r="F186" s="6"/>
      <c r="G186" s="6"/>
      <c r="H186" s="6"/>
      <c r="I186" s="84"/>
      <c r="J186" s="6"/>
      <c r="K186" s="6"/>
    </row>
    <row r="187" spans="2:11">
      <c r="B187" s="6"/>
      <c r="D187" s="6"/>
      <c r="E187" s="6"/>
      <c r="F187" s="6"/>
      <c r="G187" s="6"/>
      <c r="H187" s="6"/>
      <c r="I187" s="84"/>
      <c r="J187" s="6"/>
      <c r="K187" s="6"/>
    </row>
    <row r="188" spans="2:11">
      <c r="B188" s="6"/>
      <c r="D188" s="6"/>
      <c r="E188" s="6"/>
      <c r="F188" s="6"/>
      <c r="G188" s="6"/>
      <c r="H188" s="6"/>
      <c r="I188" s="84"/>
      <c r="J188" s="6"/>
      <c r="K188" s="6"/>
    </row>
    <row r="189" spans="2:11">
      <c r="B189" s="6"/>
      <c r="D189" s="6"/>
      <c r="E189" s="6"/>
      <c r="F189" s="6"/>
      <c r="G189" s="6"/>
      <c r="H189" s="6"/>
      <c r="I189" s="84"/>
      <c r="J189" s="6"/>
      <c r="K189" s="6"/>
    </row>
    <row r="190" spans="2:11">
      <c r="B190" s="6"/>
      <c r="D190" s="6"/>
      <c r="E190" s="6"/>
      <c r="F190" s="6"/>
      <c r="G190" s="6"/>
      <c r="H190" s="6"/>
      <c r="I190" s="84"/>
      <c r="J190" s="6"/>
      <c r="K190" s="6"/>
    </row>
    <row r="191" spans="2:11">
      <c r="B191" s="6"/>
      <c r="D191" s="6"/>
      <c r="E191" s="6"/>
      <c r="F191" s="6"/>
      <c r="G191" s="6"/>
      <c r="H191" s="6"/>
      <c r="I191" s="84"/>
      <c r="J191" s="6"/>
      <c r="K191" s="6"/>
    </row>
    <row r="192" spans="2:11">
      <c r="B192" s="6"/>
      <c r="D192" s="6"/>
      <c r="E192" s="6"/>
      <c r="F192" s="6"/>
      <c r="G192" s="6"/>
      <c r="H192" s="6"/>
      <c r="I192" s="84"/>
      <c r="J192" s="6"/>
      <c r="K192" s="6"/>
    </row>
    <row r="193" spans="2:11">
      <c r="B193" s="6"/>
      <c r="D193" s="6"/>
      <c r="E193" s="6"/>
      <c r="F193" s="6"/>
      <c r="G193" s="6"/>
      <c r="H193" s="6"/>
      <c r="I193" s="84"/>
      <c r="J193" s="6"/>
      <c r="K193" s="6"/>
    </row>
    <row r="194" spans="2:11">
      <c r="B194" s="6"/>
      <c r="D194" s="6"/>
      <c r="E194" s="6"/>
      <c r="F194" s="6"/>
      <c r="G194" s="6"/>
      <c r="H194" s="6"/>
      <c r="I194" s="84"/>
      <c r="J194" s="6"/>
      <c r="K194" s="6"/>
    </row>
    <row r="195" spans="2:11">
      <c r="B195" s="6"/>
      <c r="D195" s="6"/>
      <c r="E195" s="6"/>
      <c r="F195" s="6"/>
      <c r="G195" s="6"/>
      <c r="H195" s="6"/>
      <c r="I195" s="84"/>
      <c r="J195" s="6"/>
      <c r="K195" s="6"/>
    </row>
    <row r="196" spans="2:11">
      <c r="B196" s="6"/>
      <c r="D196" s="6"/>
      <c r="E196" s="6"/>
      <c r="F196" s="6"/>
      <c r="G196" s="6"/>
      <c r="H196" s="6"/>
      <c r="I196" s="84"/>
      <c r="J196" s="6"/>
      <c r="K196" s="6"/>
    </row>
    <row r="197" spans="2:11">
      <c r="B197" s="6"/>
      <c r="D197" s="6"/>
      <c r="E197" s="6"/>
      <c r="F197" s="6"/>
      <c r="G197" s="6"/>
      <c r="H197" s="6"/>
      <c r="I197" s="84"/>
      <c r="J197" s="6"/>
      <c r="K197" s="6"/>
    </row>
  </sheetData>
  <mergeCells count="59">
    <mergeCell ref="A1:P1"/>
    <mergeCell ref="A2:P2"/>
    <mergeCell ref="A3:P3"/>
    <mergeCell ref="A4:D4"/>
    <mergeCell ref="A5:P5"/>
    <mergeCell ref="B10:D10"/>
    <mergeCell ref="F10:S10"/>
    <mergeCell ref="F11:S11"/>
    <mergeCell ref="E12:R12"/>
    <mergeCell ref="E13:R13"/>
    <mergeCell ref="B150:E150"/>
    <mergeCell ref="B155:B161"/>
    <mergeCell ref="B163:B166"/>
    <mergeCell ref="B167:B181"/>
    <mergeCell ref="D27:D28"/>
    <mergeCell ref="E27:E28"/>
    <mergeCell ref="D56:I56"/>
    <mergeCell ref="D57:I57"/>
    <mergeCell ref="D58:I58"/>
    <mergeCell ref="D63:I63"/>
    <mergeCell ref="D64:I64"/>
    <mergeCell ref="D65:I65"/>
    <mergeCell ref="D70:I70"/>
    <mergeCell ref="D103:I103"/>
    <mergeCell ref="D72:I72"/>
    <mergeCell ref="D78:I78"/>
    <mergeCell ref="G27:G28"/>
    <mergeCell ref="B15:B114"/>
    <mergeCell ref="D15:I15"/>
    <mergeCell ref="D16:I16"/>
    <mergeCell ref="D17:I17"/>
    <mergeCell ref="D20:I20"/>
    <mergeCell ref="D25:I25"/>
    <mergeCell ref="D26:I26"/>
    <mergeCell ref="D42:I42"/>
    <mergeCell ref="D43:I43"/>
    <mergeCell ref="F27:F28"/>
    <mergeCell ref="D71:I71"/>
    <mergeCell ref="D44:I44"/>
    <mergeCell ref="D49:I49"/>
    <mergeCell ref="D50:I50"/>
    <mergeCell ref="D51:I51"/>
    <mergeCell ref="D84:I84"/>
    <mergeCell ref="D85:I85"/>
    <mergeCell ref="D89:I89"/>
    <mergeCell ref="D90:I90"/>
    <mergeCell ref="D79:I79"/>
    <mergeCell ref="D95:I95"/>
    <mergeCell ref="D96:I96"/>
    <mergeCell ref="D97:I97"/>
    <mergeCell ref="D102:I102"/>
    <mergeCell ref="B136:E136"/>
    <mergeCell ref="B137:B143"/>
    <mergeCell ref="D104:I104"/>
    <mergeCell ref="D108:I108"/>
    <mergeCell ref="D109:I109"/>
    <mergeCell ref="D110:I110"/>
    <mergeCell ref="B127:E127"/>
    <mergeCell ref="B128:B134"/>
  </mergeCells>
  <conditionalFormatting sqref="F122">
    <cfRule type="containsText" dxfId="40" priority="5" operator="containsText" text="ERROR">
      <formula>NOT(ISERROR(SEARCH("ERROR",F122)))</formula>
    </cfRule>
  </conditionalFormatting>
  <conditionalFormatting sqref="F10">
    <cfRule type="notContainsBlanks" dxfId="39" priority="4">
      <formula>LEN(TRIM(F10))&gt;0</formula>
    </cfRule>
  </conditionalFormatting>
  <conditionalFormatting sqref="F11:S11">
    <cfRule type="expression" dxfId="38" priority="2">
      <formula>E11="NO SE REPORTA"</formula>
    </cfRule>
    <cfRule type="expression" dxfId="37" priority="3">
      <formula>E10="NO APLICA"</formula>
    </cfRule>
  </conditionalFormatting>
  <conditionalFormatting sqref="E12:R12">
    <cfRule type="expression" dxfId="36"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06:E107 E18:E19 E99:H100 E29:H40 E22:H23 E53:H54 E60:H61 E74:H75 E81:H82 E87:E88 E112:H113 E92:H93 E67:E69 E46:E48">
      <formula1>0</formula1>
    </dataValidation>
    <dataValidation allowBlank="1" showInputMessage="1" showErrorMessage="1" sqref="E62:H62 E76:I76 I74:I75 I81:I83 E83:H83 E24:H24 E41:H41 I53:I55 E55:H55 I60:I62"/>
    <dataValidation type="decimal" allowBlank="1" showInputMessage="1" showErrorMessage="1" errorTitle="ERROR" error="Escriba un valor entre 0% y 100%" sqref="F117:F121">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topLeftCell="A7" zoomScale="98" zoomScaleNormal="98" workbookViewId="0">
      <selection activeCell="E18" sqref="E18"/>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960</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6"/>
    </row>
    <row r="7" spans="1:21" ht="15.75" thickBot="1">
      <c r="A7" s="239"/>
      <c r="B7" s="245"/>
      <c r="C7" s="246"/>
      <c r="D7" s="242"/>
      <c r="E7" s="247"/>
      <c r="F7" s="242" t="s">
        <v>129</v>
      </c>
      <c r="G7" s="242"/>
      <c r="H7" s="242"/>
      <c r="I7" s="242"/>
      <c r="J7" s="242"/>
      <c r="K7" s="6"/>
    </row>
    <row r="8" spans="1:21" ht="15.75" thickBot="1">
      <c r="A8" s="239"/>
      <c r="B8" s="255" t="s">
        <v>1201</v>
      </c>
      <c r="C8" s="256">
        <v>2020</v>
      </c>
      <c r="D8" s="251">
        <f>IF(E10="NO APLICA","NO APLICA",IF(E11="NO SE REPORTA","SIN INFORMACION",+E21))</f>
        <v>4.1832669322709161E-2</v>
      </c>
      <c r="E8" s="258"/>
      <c r="F8" s="242" t="s">
        <v>130</v>
      </c>
      <c r="G8" s="242"/>
      <c r="H8" s="242"/>
      <c r="I8" s="242"/>
      <c r="J8" s="242"/>
      <c r="K8" s="6"/>
    </row>
    <row r="9" spans="1:21">
      <c r="A9" s="239"/>
      <c r="B9" s="486" t="s">
        <v>1202</v>
      </c>
      <c r="C9" s="259"/>
      <c r="D9" s="242"/>
      <c r="E9" s="242"/>
      <c r="F9" s="242"/>
      <c r="G9" s="242"/>
      <c r="H9" s="242"/>
      <c r="I9" s="242"/>
      <c r="J9" s="242"/>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A14" s="239"/>
      <c r="B14" s="486"/>
      <c r="C14" s="259"/>
      <c r="D14" s="242"/>
      <c r="E14" s="242"/>
      <c r="F14" s="242"/>
      <c r="G14" s="242"/>
      <c r="H14" s="242"/>
      <c r="I14" s="242"/>
      <c r="J14" s="242"/>
      <c r="K14" s="6"/>
    </row>
    <row r="15" spans="1:21">
      <c r="A15" s="239"/>
      <c r="B15" s="1552" t="s">
        <v>2</v>
      </c>
      <c r="C15" s="262"/>
      <c r="D15" s="1543"/>
      <c r="E15" s="1544"/>
      <c r="F15" s="1544"/>
      <c r="G15" s="1544"/>
      <c r="H15" s="1544"/>
      <c r="I15" s="1545"/>
      <c r="J15" s="242"/>
      <c r="K15" s="6"/>
    </row>
    <row r="16" spans="1:21" ht="15.75" thickBot="1">
      <c r="A16" s="239"/>
      <c r="B16" s="1553"/>
      <c r="C16" s="270"/>
      <c r="D16" s="1558" t="s">
        <v>3</v>
      </c>
      <c r="E16" s="1559"/>
      <c r="F16" s="1559"/>
      <c r="G16" s="1559"/>
      <c r="H16" s="1559"/>
      <c r="I16" s="1560"/>
      <c r="J16" s="242"/>
      <c r="K16" s="6"/>
    </row>
    <row r="17" spans="1:11" ht="15.75" thickBot="1">
      <c r="A17" s="239"/>
      <c r="B17" s="1553"/>
      <c r="C17" s="266"/>
      <c r="D17" s="413" t="s">
        <v>150</v>
      </c>
      <c r="E17" s="1277" t="s">
        <v>20</v>
      </c>
      <c r="F17" s="1277" t="s">
        <v>21</v>
      </c>
      <c r="G17" s="1277" t="s">
        <v>22</v>
      </c>
      <c r="H17" s="1277" t="s">
        <v>23</v>
      </c>
      <c r="I17" s="1277" t="s">
        <v>151</v>
      </c>
      <c r="J17" s="242"/>
      <c r="K17" s="6"/>
    </row>
    <row r="18" spans="1:11" ht="36.75" thickBot="1">
      <c r="A18" s="239"/>
      <c r="B18" s="1553"/>
      <c r="C18" s="266"/>
      <c r="D18" s="1288" t="s">
        <v>975</v>
      </c>
      <c r="E18" s="686">
        <f>377+125</f>
        <v>502</v>
      </c>
      <c r="F18" s="150"/>
      <c r="G18" s="150"/>
      <c r="H18" s="150"/>
      <c r="I18" s="951">
        <f>SUM(E18:H18)</f>
        <v>502</v>
      </c>
      <c r="J18" s="242"/>
      <c r="K18" s="6"/>
    </row>
    <row r="19" spans="1:11" ht="36.75" thickBot="1">
      <c r="A19" s="239"/>
      <c r="B19" s="1553"/>
      <c r="C19" s="266"/>
      <c r="D19" s="1288" t="s">
        <v>976</v>
      </c>
      <c r="E19" s="686">
        <f>9+10</f>
        <v>19</v>
      </c>
      <c r="F19" s="150"/>
      <c r="G19" s="150"/>
      <c r="H19" s="150"/>
      <c r="I19" s="951">
        <f>SUM(E19:H19)</f>
        <v>19</v>
      </c>
      <c r="J19" s="242"/>
      <c r="K19" s="6"/>
    </row>
    <row r="20" spans="1:11" ht="36.75" thickBot="1">
      <c r="A20" s="239"/>
      <c r="B20" s="1553"/>
      <c r="C20" s="266"/>
      <c r="D20" s="1288" t="s">
        <v>977</v>
      </c>
      <c r="E20" s="686">
        <v>2</v>
      </c>
      <c r="F20" s="150"/>
      <c r="G20" s="150"/>
      <c r="H20" s="150"/>
      <c r="I20" s="951">
        <f>SUM(E20:H20)</f>
        <v>2</v>
      </c>
      <c r="J20" s="242"/>
      <c r="K20" s="6"/>
    </row>
    <row r="21" spans="1:11" ht="24.75" thickBot="1">
      <c r="A21" s="239"/>
      <c r="B21" s="1554"/>
      <c r="C21" s="420"/>
      <c r="D21" s="1288" t="s">
        <v>978</v>
      </c>
      <c r="E21" s="1275">
        <f>+(E19+E20)/E18</f>
        <v>4.1832669322709161E-2</v>
      </c>
      <c r="F21" s="443" t="e">
        <f>+(F19+F20)/F18</f>
        <v>#DIV/0!</v>
      </c>
      <c r="G21" s="443" t="e">
        <f>+(G19+G20)/G18</f>
        <v>#DIV/0!</v>
      </c>
      <c r="H21" s="443" t="e">
        <f>+(H19+H20)/H18</f>
        <v>#DIV/0!</v>
      </c>
      <c r="I21" s="1275">
        <f>+(I19+I20)/I18</f>
        <v>4.1832669322709161E-2</v>
      </c>
      <c r="J21" s="242"/>
      <c r="K21" s="6"/>
    </row>
    <row r="22" spans="1:11" ht="36" customHeight="1" thickBot="1">
      <c r="A22" s="239"/>
      <c r="B22" s="417" t="s">
        <v>34</v>
      </c>
      <c r="C22" s="280"/>
      <c r="D22" s="1555" t="s">
        <v>979</v>
      </c>
      <c r="E22" s="1556"/>
      <c r="F22" s="1556"/>
      <c r="G22" s="1556"/>
      <c r="H22" s="1556"/>
      <c r="I22" s="1557"/>
      <c r="J22" s="242"/>
      <c r="K22" s="6"/>
    </row>
    <row r="23" spans="1:11" ht="36" customHeight="1" thickBot="1">
      <c r="A23" s="239"/>
      <c r="B23" s="417" t="s">
        <v>36</v>
      </c>
      <c r="C23" s="280"/>
      <c r="D23" s="1555" t="s">
        <v>159</v>
      </c>
      <c r="E23" s="1556"/>
      <c r="F23" s="1556"/>
      <c r="G23" s="1556"/>
      <c r="H23" s="1556"/>
      <c r="I23" s="1557"/>
      <c r="J23" s="242"/>
      <c r="K23" s="6"/>
    </row>
    <row r="24" spans="1:11" ht="15.75" thickBot="1">
      <c r="A24" s="239"/>
      <c r="B24" s="243"/>
      <c r="C24" s="244"/>
      <c r="D24" s="242"/>
      <c r="E24" s="242"/>
      <c r="F24" s="242"/>
      <c r="G24" s="242"/>
      <c r="H24" s="242"/>
      <c r="I24" s="242"/>
      <c r="J24" s="242"/>
      <c r="K24" s="6"/>
    </row>
    <row r="25" spans="1:11" ht="24" customHeight="1" thickBot="1">
      <c r="A25" s="239"/>
      <c r="B25" s="1561" t="s">
        <v>38</v>
      </c>
      <c r="C25" s="1562"/>
      <c r="D25" s="1562"/>
      <c r="E25" s="1563"/>
      <c r="F25" s="242"/>
      <c r="G25" s="242"/>
      <c r="H25" s="242"/>
      <c r="I25" s="242"/>
      <c r="J25" s="242"/>
      <c r="K25" s="6"/>
    </row>
    <row r="26" spans="1:11" ht="15.75" thickBot="1">
      <c r="A26" s="239"/>
      <c r="B26" s="1552">
        <v>1</v>
      </c>
      <c r="C26" s="266"/>
      <c r="D26" s="283" t="s">
        <v>39</v>
      </c>
      <c r="E26" s="164"/>
      <c r="F26" s="242"/>
      <c r="G26" s="242"/>
      <c r="H26" s="242"/>
      <c r="I26" s="242"/>
      <c r="J26" s="242"/>
      <c r="K26" s="6"/>
    </row>
    <row r="27" spans="1:11" ht="15.75" thickBot="1">
      <c r="A27" s="239"/>
      <c r="B27" s="1553"/>
      <c r="C27" s="266"/>
      <c r="D27" s="418" t="s">
        <v>40</v>
      </c>
      <c r="E27" s="164"/>
      <c r="F27" s="242"/>
      <c r="G27" s="242"/>
      <c r="H27" s="242"/>
      <c r="I27" s="242"/>
      <c r="J27" s="242"/>
      <c r="K27" s="6"/>
    </row>
    <row r="28" spans="1:11" ht="15.75" thickBot="1">
      <c r="A28" s="239"/>
      <c r="B28" s="1553"/>
      <c r="C28" s="266"/>
      <c r="D28" s="418" t="s">
        <v>41</v>
      </c>
      <c r="E28" s="164"/>
      <c r="F28" s="242"/>
      <c r="G28" s="242"/>
      <c r="H28" s="242"/>
      <c r="I28" s="242"/>
      <c r="J28" s="242"/>
      <c r="K28" s="6"/>
    </row>
    <row r="29" spans="1:11" ht="15.75" thickBot="1">
      <c r="A29" s="239"/>
      <c r="B29" s="1553"/>
      <c r="C29" s="266"/>
      <c r="D29" s="418" t="s">
        <v>42</v>
      </c>
      <c r="E29" s="164"/>
      <c r="F29" s="242"/>
      <c r="G29" s="242"/>
      <c r="H29" s="242"/>
      <c r="I29" s="242"/>
      <c r="J29" s="242"/>
      <c r="K29" s="6"/>
    </row>
    <row r="30" spans="1:11" ht="15.75" thickBot="1">
      <c r="A30" s="239"/>
      <c r="B30" s="1553"/>
      <c r="C30" s="266"/>
      <c r="D30" s="418" t="s">
        <v>43</v>
      </c>
      <c r="E30" s="164"/>
      <c r="F30" s="242"/>
      <c r="G30" s="242"/>
      <c r="H30" s="242"/>
      <c r="I30" s="242"/>
      <c r="J30" s="242"/>
      <c r="K30" s="6"/>
    </row>
    <row r="31" spans="1:11" ht="15.75" thickBot="1">
      <c r="A31" s="239"/>
      <c r="B31" s="1553"/>
      <c r="C31" s="266"/>
      <c r="D31" s="418" t="s">
        <v>44</v>
      </c>
      <c r="E31" s="164"/>
      <c r="F31" s="242"/>
      <c r="G31" s="242"/>
      <c r="H31" s="242"/>
      <c r="I31" s="242"/>
      <c r="J31" s="242"/>
      <c r="K31" s="6"/>
    </row>
    <row r="32" spans="1:11" ht="15.75" thickBot="1">
      <c r="A32" s="239"/>
      <c r="B32" s="1554"/>
      <c r="C32" s="420"/>
      <c r="D32" s="418" t="s">
        <v>45</v>
      </c>
      <c r="E32" s="164"/>
      <c r="F32" s="242"/>
      <c r="G32" s="242"/>
      <c r="H32" s="242"/>
      <c r="I32" s="242"/>
      <c r="J32" s="242"/>
      <c r="K32" s="6"/>
    </row>
    <row r="33" spans="1:11" ht="15.75" thickBot="1">
      <c r="A33" s="239"/>
      <c r="B33" s="243"/>
      <c r="C33" s="244"/>
      <c r="D33" s="242"/>
      <c r="E33" s="242"/>
      <c r="F33" s="242"/>
      <c r="G33" s="242"/>
      <c r="H33" s="242"/>
      <c r="I33" s="242"/>
      <c r="J33" s="242"/>
      <c r="K33" s="6"/>
    </row>
    <row r="34" spans="1:11" ht="15.75" thickBot="1">
      <c r="A34" s="239"/>
      <c r="B34" s="1561" t="s">
        <v>46</v>
      </c>
      <c r="C34" s="1562"/>
      <c r="D34" s="1562"/>
      <c r="E34" s="1563"/>
      <c r="F34" s="242"/>
      <c r="G34" s="242"/>
      <c r="H34" s="242"/>
      <c r="I34" s="242"/>
      <c r="J34" s="242"/>
      <c r="K34" s="6"/>
    </row>
    <row r="35" spans="1:11" ht="15.75" thickBot="1">
      <c r="A35" s="239"/>
      <c r="B35" s="1552">
        <v>1</v>
      </c>
      <c r="C35" s="266"/>
      <c r="D35" s="283" t="s">
        <v>39</v>
      </c>
      <c r="E35" s="424" t="s">
        <v>47</v>
      </c>
      <c r="F35" s="242"/>
      <c r="G35" s="242"/>
      <c r="H35" s="242"/>
      <c r="I35" s="242"/>
      <c r="J35" s="242"/>
      <c r="K35" s="6"/>
    </row>
    <row r="36" spans="1:11" ht="15.75" thickBot="1">
      <c r="A36" s="239"/>
      <c r="B36" s="1553"/>
      <c r="C36" s="266"/>
      <c r="D36" s="418" t="s">
        <v>40</v>
      </c>
      <c r="E36" s="442" t="s">
        <v>48</v>
      </c>
      <c r="F36" s="242"/>
      <c r="G36" s="242"/>
      <c r="H36" s="242"/>
      <c r="I36" s="242"/>
      <c r="J36" s="242"/>
      <c r="K36" s="6"/>
    </row>
    <row r="37" spans="1:11" ht="15.75" thickBot="1">
      <c r="A37" s="239"/>
      <c r="B37" s="1553"/>
      <c r="C37" s="266"/>
      <c r="D37" s="418" t="s">
        <v>41</v>
      </c>
      <c r="E37" s="169"/>
      <c r="F37" s="242"/>
      <c r="G37" s="242"/>
      <c r="H37" s="242"/>
      <c r="I37" s="242"/>
      <c r="J37" s="242"/>
      <c r="K37" s="6"/>
    </row>
    <row r="38" spans="1:11" ht="15.75" thickBot="1">
      <c r="A38" s="239"/>
      <c r="B38" s="1553"/>
      <c r="C38" s="266"/>
      <c r="D38" s="418" t="s">
        <v>42</v>
      </c>
      <c r="E38" s="169"/>
      <c r="F38" s="242"/>
      <c r="G38" s="242"/>
      <c r="H38" s="242"/>
      <c r="I38" s="242"/>
      <c r="J38" s="242"/>
      <c r="K38" s="6"/>
    </row>
    <row r="39" spans="1:11" ht="15.75" thickBot="1">
      <c r="A39" s="239"/>
      <c r="B39" s="1553"/>
      <c r="C39" s="266"/>
      <c r="D39" s="418" t="s">
        <v>43</v>
      </c>
      <c r="E39" s="169"/>
      <c r="F39" s="242"/>
      <c r="G39" s="242"/>
      <c r="H39" s="242"/>
      <c r="I39" s="242"/>
      <c r="J39" s="242"/>
      <c r="K39" s="6"/>
    </row>
    <row r="40" spans="1:11" ht="15.75" thickBot="1">
      <c r="A40" s="239"/>
      <c r="B40" s="1553"/>
      <c r="C40" s="266"/>
      <c r="D40" s="418" t="s">
        <v>44</v>
      </c>
      <c r="E40" s="169"/>
      <c r="F40" s="242"/>
      <c r="G40" s="242"/>
      <c r="H40" s="242"/>
      <c r="I40" s="242"/>
      <c r="J40" s="242"/>
      <c r="K40" s="6"/>
    </row>
    <row r="41" spans="1:11" ht="15.75" thickBot="1">
      <c r="A41" s="239"/>
      <c r="B41" s="1554"/>
      <c r="C41" s="420"/>
      <c r="D41" s="418" t="s">
        <v>45</v>
      </c>
      <c r="E41" s="169"/>
      <c r="F41" s="242"/>
      <c r="G41" s="242"/>
      <c r="H41" s="242"/>
      <c r="I41" s="242"/>
      <c r="J41" s="242"/>
      <c r="K41" s="6"/>
    </row>
    <row r="42" spans="1:11" ht="15.75" thickBot="1">
      <c r="A42" s="239"/>
      <c r="B42" s="243"/>
      <c r="C42" s="244"/>
      <c r="D42" s="242"/>
      <c r="E42" s="242"/>
      <c r="F42" s="242"/>
      <c r="G42" s="242"/>
      <c r="H42" s="242"/>
      <c r="I42" s="242"/>
      <c r="J42" s="242"/>
      <c r="K42" s="6"/>
    </row>
    <row r="43" spans="1:11" ht="15" customHeight="1" thickBot="1">
      <c r="A43" s="239"/>
      <c r="B43" s="414" t="s">
        <v>49</v>
      </c>
      <c r="C43" s="415"/>
      <c r="D43" s="415"/>
      <c r="E43" s="416"/>
      <c r="F43" s="239"/>
      <c r="G43" s="242"/>
      <c r="H43" s="242"/>
      <c r="I43" s="242"/>
      <c r="J43" s="242"/>
      <c r="K43" s="6"/>
    </row>
    <row r="44" spans="1:11" ht="24.75" thickBot="1">
      <c r="A44" s="239"/>
      <c r="B44" s="417" t="s">
        <v>50</v>
      </c>
      <c r="C44" s="418" t="s">
        <v>51</v>
      </c>
      <c r="D44" s="418" t="s">
        <v>52</v>
      </c>
      <c r="E44" s="418" t="s">
        <v>53</v>
      </c>
      <c r="F44" s="242"/>
      <c r="G44" s="242"/>
      <c r="H44" s="242"/>
      <c r="I44" s="242"/>
      <c r="J44" s="242"/>
    </row>
    <row r="45" spans="1:11" ht="60.75" thickBot="1">
      <c r="A45" s="239"/>
      <c r="B45" s="289">
        <v>42401</v>
      </c>
      <c r="C45" s="418">
        <v>0.01</v>
      </c>
      <c r="D45" s="419" t="s">
        <v>980</v>
      </c>
      <c r="E45" s="418"/>
      <c r="F45" s="242"/>
      <c r="G45" s="242"/>
      <c r="H45" s="242"/>
      <c r="I45" s="242"/>
      <c r="J45" s="242"/>
    </row>
    <row r="46" spans="1:11" ht="15.75" thickBot="1">
      <c r="A46" s="239"/>
      <c r="B46" s="243"/>
      <c r="C46" s="244"/>
      <c r="D46" s="242"/>
      <c r="E46" s="242"/>
      <c r="F46" s="242"/>
      <c r="G46" s="242"/>
      <c r="H46" s="242"/>
      <c r="I46" s="242"/>
      <c r="J46" s="242"/>
      <c r="K46" s="6"/>
    </row>
    <row r="47" spans="1:11">
      <c r="A47" s="239"/>
      <c r="B47" s="291" t="s">
        <v>55</v>
      </c>
      <c r="C47" s="292"/>
      <c r="D47" s="242"/>
      <c r="E47" s="242"/>
      <c r="F47" s="242"/>
      <c r="G47" s="242"/>
      <c r="H47" s="242"/>
      <c r="I47" s="242"/>
      <c r="J47" s="242"/>
      <c r="K47" s="6"/>
    </row>
    <row r="48" spans="1:11">
      <c r="A48" s="239"/>
      <c r="B48" s="1767"/>
      <c r="C48" s="1768"/>
      <c r="D48" s="1768"/>
      <c r="E48" s="1769"/>
      <c r="F48" s="242"/>
      <c r="G48" s="242"/>
      <c r="H48" s="242"/>
      <c r="I48" s="242"/>
      <c r="J48" s="242"/>
      <c r="K48" s="6"/>
    </row>
    <row r="49" spans="1:11">
      <c r="A49" s="239"/>
      <c r="B49" s="1770"/>
      <c r="C49" s="1771"/>
      <c r="D49" s="1771"/>
      <c r="E49" s="1772"/>
      <c r="F49" s="242"/>
      <c r="G49" s="242"/>
      <c r="H49" s="242"/>
      <c r="I49" s="242"/>
      <c r="J49" s="242"/>
      <c r="K49" s="6"/>
    </row>
    <row r="50" spans="1:11" ht="15.75" thickBot="1">
      <c r="A50" s="239"/>
      <c r="B50" s="242"/>
      <c r="C50" s="259"/>
      <c r="D50" s="242"/>
      <c r="E50" s="242"/>
      <c r="F50" s="242"/>
      <c r="G50" s="242"/>
      <c r="H50" s="242"/>
      <c r="I50" s="242"/>
      <c r="J50" s="242"/>
      <c r="K50" s="6"/>
    </row>
    <row r="51" spans="1:11" ht="24.75" thickBot="1">
      <c r="B51" s="50" t="s">
        <v>56</v>
      </c>
      <c r="C51" s="94"/>
      <c r="D51" s="6"/>
      <c r="E51" s="6"/>
      <c r="F51" s="6"/>
      <c r="G51" s="6"/>
      <c r="H51" s="6"/>
      <c r="I51" s="6"/>
      <c r="J51" s="6"/>
      <c r="K51" s="6"/>
    </row>
    <row r="52" spans="1:11" ht="15.75" thickBot="1">
      <c r="B52" s="2"/>
      <c r="C52" s="73"/>
      <c r="D52" s="6"/>
      <c r="E52" s="6"/>
      <c r="F52" s="6"/>
      <c r="G52" s="6"/>
      <c r="H52" s="6"/>
      <c r="I52" s="6"/>
      <c r="J52" s="6"/>
      <c r="K52" s="6"/>
    </row>
    <row r="53" spans="1:11" ht="84.75" thickBot="1">
      <c r="B53" s="51" t="s">
        <v>57</v>
      </c>
      <c r="C53" s="95"/>
      <c r="D53" s="43" t="s">
        <v>961</v>
      </c>
      <c r="E53" s="6"/>
      <c r="F53" s="6"/>
      <c r="G53" s="6"/>
      <c r="H53" s="6"/>
      <c r="I53" s="6"/>
      <c r="J53" s="6"/>
      <c r="K53" s="6"/>
    </row>
    <row r="54" spans="1:11">
      <c r="B54" s="1602" t="s">
        <v>59</v>
      </c>
      <c r="C54" s="91"/>
      <c r="D54" s="52" t="s">
        <v>60</v>
      </c>
      <c r="E54" s="6"/>
      <c r="F54" s="6"/>
      <c r="G54" s="6"/>
      <c r="H54" s="6"/>
      <c r="I54" s="6"/>
      <c r="J54" s="6"/>
      <c r="K54" s="6"/>
    </row>
    <row r="55" spans="1:11" ht="72">
      <c r="B55" s="1603"/>
      <c r="C55" s="91"/>
      <c r="D55" s="52" t="s">
        <v>962</v>
      </c>
      <c r="E55" s="6"/>
      <c r="F55" s="6"/>
      <c r="G55" s="6"/>
      <c r="H55" s="6"/>
      <c r="I55" s="6"/>
      <c r="J55" s="6"/>
      <c r="K55" s="6"/>
    </row>
    <row r="56" spans="1:11">
      <c r="B56" s="1603"/>
      <c r="C56" s="91"/>
      <c r="D56" s="52" t="s">
        <v>134</v>
      </c>
      <c r="E56" s="6"/>
      <c r="F56" s="6"/>
      <c r="G56" s="6"/>
      <c r="H56" s="6"/>
      <c r="I56" s="6"/>
      <c r="J56" s="6"/>
      <c r="K56" s="6"/>
    </row>
    <row r="57" spans="1:11" ht="24">
      <c r="B57" s="1603"/>
      <c r="C57" s="91"/>
      <c r="D57" s="45" t="s">
        <v>963</v>
      </c>
      <c r="E57" s="6"/>
      <c r="F57" s="6"/>
      <c r="G57" s="6"/>
      <c r="H57" s="6"/>
      <c r="I57" s="6"/>
      <c r="J57" s="6"/>
      <c r="K57" s="6"/>
    </row>
    <row r="58" spans="1:11" ht="24">
      <c r="B58" s="1603"/>
      <c r="C58" s="91"/>
      <c r="D58" s="45" t="s">
        <v>964</v>
      </c>
      <c r="E58" s="6"/>
      <c r="F58" s="6"/>
      <c r="G58" s="6"/>
      <c r="H58" s="6"/>
      <c r="I58" s="6"/>
      <c r="J58" s="6"/>
      <c r="K58" s="6"/>
    </row>
    <row r="59" spans="1:11" ht="15.75" thickBot="1">
      <c r="B59" s="1604"/>
      <c r="C59" s="3"/>
      <c r="D59" s="40" t="s">
        <v>65</v>
      </c>
      <c r="E59" s="6"/>
      <c r="F59" s="6"/>
      <c r="G59" s="6"/>
      <c r="H59" s="6"/>
      <c r="I59" s="6"/>
      <c r="J59" s="6"/>
      <c r="K59" s="6"/>
    </row>
    <row r="60" spans="1:11" ht="24.75" thickBot="1">
      <c r="B60" s="46" t="s">
        <v>72</v>
      </c>
      <c r="C60" s="3"/>
      <c r="D60" s="40"/>
      <c r="E60" s="6"/>
      <c r="F60" s="6"/>
      <c r="G60" s="6"/>
      <c r="H60" s="6"/>
      <c r="I60" s="6"/>
      <c r="J60" s="6"/>
      <c r="K60" s="6"/>
    </row>
    <row r="61" spans="1:11" ht="132">
      <c r="B61" s="1602" t="s">
        <v>73</v>
      </c>
      <c r="C61" s="91"/>
      <c r="D61" s="45" t="s">
        <v>965</v>
      </c>
      <c r="E61" s="6"/>
      <c r="F61" s="6"/>
      <c r="G61" s="6"/>
      <c r="H61" s="6"/>
      <c r="I61" s="6"/>
      <c r="J61" s="6"/>
      <c r="K61" s="6"/>
    </row>
    <row r="62" spans="1:11" ht="324">
      <c r="B62" s="1603"/>
      <c r="C62" s="91"/>
      <c r="D62" s="45" t="s">
        <v>966</v>
      </c>
      <c r="E62" s="6"/>
      <c r="F62" s="6"/>
      <c r="G62" s="6"/>
      <c r="H62" s="6"/>
      <c r="I62" s="6"/>
      <c r="J62" s="6"/>
      <c r="K62" s="6"/>
    </row>
    <row r="63" spans="1:11" ht="84">
      <c r="B63" s="1603"/>
      <c r="C63" s="91"/>
      <c r="D63" s="45" t="s">
        <v>967</v>
      </c>
      <c r="E63" s="6"/>
      <c r="F63" s="6"/>
      <c r="G63" s="6"/>
      <c r="H63" s="6"/>
      <c r="I63" s="6"/>
      <c r="J63" s="6"/>
      <c r="K63" s="6"/>
    </row>
    <row r="64" spans="1:11" ht="72">
      <c r="B64" s="1603"/>
      <c r="C64" s="91"/>
      <c r="D64" s="45" t="s">
        <v>968</v>
      </c>
      <c r="E64" s="6"/>
      <c r="F64" s="6"/>
      <c r="G64" s="6"/>
      <c r="H64" s="6"/>
      <c r="I64" s="6"/>
      <c r="J64" s="6"/>
      <c r="K64" s="6"/>
    </row>
    <row r="65" spans="2:11" ht="60.75" thickBot="1">
      <c r="B65" s="1604"/>
      <c r="C65" s="3"/>
      <c r="D65" s="40" t="s">
        <v>969</v>
      </c>
      <c r="E65" s="6"/>
      <c r="F65" s="6"/>
      <c r="G65" s="6"/>
      <c r="H65" s="6"/>
      <c r="I65" s="6"/>
      <c r="J65" s="6"/>
      <c r="K65" s="6"/>
    </row>
    <row r="66" spans="2:11">
      <c r="B66" s="1602" t="s">
        <v>90</v>
      </c>
      <c r="C66" s="91"/>
      <c r="D66" s="45"/>
      <c r="E66" s="6"/>
      <c r="F66" s="6"/>
      <c r="G66" s="6"/>
      <c r="H66" s="6"/>
      <c r="I66" s="6"/>
      <c r="J66" s="6"/>
      <c r="K66" s="6"/>
    </row>
    <row r="67" spans="2:11">
      <c r="B67" s="1603"/>
      <c r="C67" s="91"/>
      <c r="D67" s="16"/>
      <c r="E67" s="6"/>
      <c r="F67" s="6"/>
      <c r="G67" s="6"/>
      <c r="H67" s="6"/>
      <c r="I67" s="6"/>
      <c r="J67" s="6"/>
      <c r="K67" s="6"/>
    </row>
    <row r="68" spans="2:11">
      <c r="B68" s="1603"/>
      <c r="C68" s="91"/>
      <c r="D68" s="45" t="s">
        <v>91</v>
      </c>
      <c r="E68" s="6"/>
      <c r="F68" s="6"/>
      <c r="G68" s="6"/>
      <c r="H68" s="6"/>
      <c r="I68" s="6"/>
      <c r="J68" s="6"/>
      <c r="K68" s="6"/>
    </row>
    <row r="69" spans="2:11" ht="25.5">
      <c r="B69" s="1603"/>
      <c r="C69" s="91"/>
      <c r="D69" s="45" t="s">
        <v>970</v>
      </c>
      <c r="E69" s="6"/>
      <c r="F69" s="6"/>
      <c r="G69" s="6"/>
      <c r="H69" s="6"/>
      <c r="I69" s="6"/>
      <c r="J69" s="6"/>
      <c r="K69" s="6"/>
    </row>
    <row r="70" spans="2:11" ht="37.5">
      <c r="B70" s="1603"/>
      <c r="C70" s="91"/>
      <c r="D70" s="45" t="s">
        <v>971</v>
      </c>
      <c r="E70" s="6"/>
      <c r="F70" s="6"/>
      <c r="G70" s="6"/>
      <c r="H70" s="6"/>
      <c r="I70" s="6"/>
      <c r="J70" s="6"/>
      <c r="K70" s="6"/>
    </row>
    <row r="71" spans="2:11" ht="37.5">
      <c r="B71" s="1603"/>
      <c r="C71" s="91"/>
      <c r="D71" s="45" t="s">
        <v>972</v>
      </c>
      <c r="E71" s="6"/>
      <c r="F71" s="6"/>
      <c r="G71" s="6"/>
      <c r="H71" s="6"/>
      <c r="I71" s="6"/>
      <c r="J71" s="6"/>
      <c r="K71" s="6"/>
    </row>
    <row r="72" spans="2:11" ht="36">
      <c r="B72" s="1603"/>
      <c r="C72" s="91"/>
      <c r="D72" s="45" t="s">
        <v>973</v>
      </c>
      <c r="E72" s="6"/>
      <c r="F72" s="6"/>
      <c r="G72" s="6"/>
      <c r="H72" s="6"/>
      <c r="I72" s="6"/>
      <c r="J72" s="6"/>
      <c r="K72" s="6"/>
    </row>
    <row r="73" spans="2:11" ht="120.75" thickBot="1">
      <c r="B73" s="1604"/>
      <c r="C73" s="3"/>
      <c r="D73" s="40" t="s">
        <v>974</v>
      </c>
      <c r="E73" s="6"/>
      <c r="F73" s="6"/>
      <c r="G73" s="6"/>
      <c r="H73" s="6"/>
      <c r="I73" s="6"/>
      <c r="J73" s="6"/>
      <c r="K73" s="6"/>
    </row>
    <row r="74" spans="2:11">
      <c r="B74" s="6"/>
      <c r="D74" s="6"/>
      <c r="E74" s="6"/>
      <c r="F74" s="6"/>
      <c r="G74" s="6"/>
      <c r="H74" s="6"/>
      <c r="I74" s="6"/>
      <c r="J74" s="6"/>
      <c r="K74" s="6"/>
    </row>
    <row r="75" spans="2:11">
      <c r="B75" s="6"/>
      <c r="D75" s="6"/>
      <c r="E75" s="6"/>
      <c r="F75" s="6"/>
      <c r="G75" s="6"/>
      <c r="H75" s="6"/>
      <c r="I75" s="6"/>
      <c r="J75" s="6"/>
      <c r="K75" s="6"/>
    </row>
    <row r="76" spans="2:11">
      <c r="B76" s="6"/>
      <c r="D76" s="6"/>
      <c r="E76" s="6"/>
      <c r="F76" s="6"/>
      <c r="G76" s="6"/>
      <c r="H76" s="6"/>
      <c r="I76" s="6"/>
      <c r="J76" s="6"/>
      <c r="K76" s="6"/>
    </row>
    <row r="77" spans="2:11">
      <c r="B77" s="6"/>
      <c r="D77" s="6"/>
      <c r="E77" s="6"/>
      <c r="F77" s="6"/>
      <c r="G77" s="6"/>
      <c r="H77" s="6"/>
      <c r="I77" s="6"/>
      <c r="J77" s="6"/>
      <c r="K77" s="6"/>
    </row>
    <row r="78" spans="2:11">
      <c r="B78" s="6"/>
      <c r="D78" s="6"/>
      <c r="E78" s="6"/>
      <c r="F78" s="6"/>
      <c r="G78" s="6"/>
      <c r="H78" s="6"/>
      <c r="I78" s="6"/>
      <c r="J78" s="6"/>
      <c r="K78" s="6"/>
    </row>
    <row r="79" spans="2:11">
      <c r="B79" s="6"/>
      <c r="D79" s="6"/>
      <c r="E79" s="6"/>
      <c r="F79" s="6"/>
      <c r="G79" s="6"/>
      <c r="H79" s="6"/>
      <c r="I79" s="6"/>
      <c r="J79" s="6"/>
      <c r="K79" s="6"/>
    </row>
    <row r="80" spans="2:11">
      <c r="B80" s="6"/>
      <c r="D80" s="6"/>
      <c r="E80" s="6"/>
      <c r="F80" s="6"/>
      <c r="G80" s="6"/>
      <c r="H80" s="6"/>
      <c r="I80" s="6"/>
      <c r="J80" s="6"/>
      <c r="K80" s="6"/>
    </row>
    <row r="81" spans="2:11">
      <c r="B81" s="6"/>
      <c r="D81" s="6"/>
      <c r="E81" s="6"/>
      <c r="F81" s="6"/>
      <c r="G81" s="6"/>
      <c r="H81" s="6"/>
      <c r="I81" s="6"/>
      <c r="J81" s="6"/>
      <c r="K81" s="6"/>
    </row>
    <row r="82" spans="2:11">
      <c r="B82" s="6"/>
      <c r="D82" s="6"/>
      <c r="E82" s="6"/>
      <c r="F82" s="6"/>
      <c r="G82" s="6"/>
      <c r="H82" s="6"/>
      <c r="I82" s="6"/>
      <c r="J82" s="6"/>
      <c r="K82" s="6"/>
    </row>
    <row r="83" spans="2:11">
      <c r="B83" s="6"/>
      <c r="D83" s="6"/>
      <c r="E83" s="6"/>
      <c r="F83" s="6"/>
      <c r="G83" s="6"/>
      <c r="H83" s="6"/>
      <c r="I83" s="6"/>
      <c r="J83" s="6"/>
      <c r="K83" s="6"/>
    </row>
    <row r="84" spans="2:11">
      <c r="B84" s="6"/>
      <c r="D84" s="6"/>
      <c r="E84" s="6"/>
      <c r="F84" s="6"/>
      <c r="G84" s="6"/>
      <c r="H84" s="6"/>
      <c r="I84" s="6"/>
      <c r="J84" s="6"/>
      <c r="K84" s="6"/>
    </row>
    <row r="85" spans="2:11">
      <c r="B85" s="6"/>
      <c r="D85" s="6"/>
      <c r="E85" s="6"/>
      <c r="F85" s="6"/>
      <c r="G85" s="6"/>
      <c r="H85" s="6"/>
      <c r="I85" s="6"/>
      <c r="J85" s="6"/>
      <c r="K85" s="6"/>
    </row>
    <row r="86" spans="2:11">
      <c r="B86" s="6"/>
      <c r="D86" s="6"/>
      <c r="E86" s="6"/>
      <c r="F86" s="6"/>
      <c r="G86" s="6"/>
      <c r="H86" s="6"/>
      <c r="I86" s="6"/>
      <c r="J86" s="6"/>
      <c r="K86" s="6"/>
    </row>
    <row r="87" spans="2:11">
      <c r="B87" s="6"/>
      <c r="D87" s="6"/>
      <c r="E87" s="6"/>
      <c r="F87" s="6"/>
      <c r="G87" s="6"/>
      <c r="H87" s="6"/>
      <c r="I87" s="6"/>
      <c r="J87" s="6"/>
      <c r="K87" s="6"/>
    </row>
    <row r="88" spans="2:11">
      <c r="B88" s="6"/>
      <c r="D88" s="6"/>
      <c r="E88" s="6"/>
      <c r="F88" s="6"/>
      <c r="G88" s="6"/>
      <c r="H88" s="6"/>
      <c r="I88" s="6"/>
      <c r="J88" s="6"/>
      <c r="K88" s="6"/>
    </row>
    <row r="89" spans="2:11">
      <c r="B89" s="6"/>
      <c r="D89" s="6"/>
      <c r="E89" s="6"/>
      <c r="F89" s="6"/>
      <c r="G89" s="6"/>
      <c r="H89" s="6"/>
      <c r="I89" s="6"/>
      <c r="J89" s="6"/>
      <c r="K89" s="6"/>
    </row>
    <row r="90" spans="2:11">
      <c r="B90" s="6"/>
      <c r="D90" s="6"/>
      <c r="E90" s="6"/>
      <c r="F90" s="6"/>
      <c r="G90" s="6"/>
      <c r="H90" s="6"/>
      <c r="I90" s="6"/>
      <c r="J90" s="6"/>
      <c r="K90" s="6"/>
    </row>
    <row r="91" spans="2:11">
      <c r="B91" s="6"/>
      <c r="D91" s="6"/>
      <c r="E91" s="6"/>
      <c r="F91" s="6"/>
      <c r="G91" s="6"/>
      <c r="H91" s="6"/>
      <c r="I91" s="6"/>
      <c r="J91" s="6"/>
      <c r="K91" s="6"/>
    </row>
    <row r="92" spans="2:11">
      <c r="B92" s="6"/>
      <c r="D92" s="6"/>
      <c r="E92" s="6"/>
      <c r="F92" s="6"/>
      <c r="G92" s="6"/>
      <c r="H92" s="6"/>
      <c r="I92" s="6"/>
      <c r="J92" s="6"/>
      <c r="K92" s="6"/>
    </row>
    <row r="93" spans="2:11">
      <c r="B93" s="6"/>
      <c r="D93" s="6"/>
      <c r="E93" s="6"/>
      <c r="F93" s="6"/>
      <c r="G93" s="6"/>
      <c r="H93" s="6"/>
      <c r="I93" s="6"/>
      <c r="J93" s="6"/>
      <c r="K93" s="6"/>
    </row>
    <row r="94" spans="2:11">
      <c r="B94" s="6"/>
      <c r="D94" s="6"/>
      <c r="E94" s="6"/>
      <c r="F94" s="6"/>
      <c r="G94" s="6"/>
      <c r="H94" s="6"/>
      <c r="I94" s="6"/>
      <c r="J94" s="6"/>
      <c r="K94" s="6"/>
    </row>
    <row r="95" spans="2:11">
      <c r="B95" s="6"/>
      <c r="D95" s="6"/>
      <c r="E95" s="6"/>
      <c r="F95" s="6"/>
      <c r="G95" s="6"/>
      <c r="H95" s="6"/>
      <c r="I95" s="6"/>
      <c r="J95" s="6"/>
      <c r="K95" s="6"/>
    </row>
    <row r="96" spans="2:11">
      <c r="B96" s="6"/>
      <c r="D96" s="6"/>
      <c r="E96" s="6"/>
      <c r="F96" s="6"/>
      <c r="G96" s="6"/>
      <c r="H96" s="6"/>
      <c r="I96" s="6"/>
      <c r="J96" s="6"/>
      <c r="K96" s="6"/>
    </row>
    <row r="97" spans="2:11">
      <c r="B97" s="6"/>
      <c r="D97" s="6"/>
      <c r="E97" s="6"/>
      <c r="F97" s="6"/>
      <c r="G97" s="6"/>
      <c r="H97" s="6"/>
      <c r="I97" s="6"/>
      <c r="J97" s="6"/>
      <c r="K97" s="6"/>
    </row>
    <row r="98" spans="2:11">
      <c r="B98" s="6"/>
      <c r="D98" s="6"/>
      <c r="E98" s="6"/>
      <c r="F98" s="6"/>
      <c r="G98" s="6"/>
      <c r="H98" s="6"/>
      <c r="I98" s="6"/>
      <c r="J98" s="6"/>
      <c r="K98" s="6"/>
    </row>
    <row r="99" spans="2:11">
      <c r="B99" s="6"/>
      <c r="D99" s="6"/>
      <c r="E99" s="6"/>
      <c r="F99" s="6"/>
      <c r="G99" s="6"/>
      <c r="H99" s="6"/>
      <c r="I99" s="6"/>
      <c r="J99" s="6"/>
      <c r="K99" s="6"/>
    </row>
    <row r="100" spans="2:11">
      <c r="B100" s="6"/>
      <c r="D100" s="6"/>
      <c r="E100" s="6"/>
      <c r="F100" s="6"/>
      <c r="G100" s="6"/>
      <c r="H100" s="6"/>
      <c r="I100" s="6"/>
      <c r="J100" s="6"/>
      <c r="K100" s="6"/>
    </row>
    <row r="101" spans="2:11">
      <c r="B101" s="6"/>
      <c r="D101" s="6"/>
      <c r="E101" s="6"/>
      <c r="F101" s="6"/>
      <c r="G101" s="6"/>
      <c r="H101" s="6"/>
      <c r="I101" s="6"/>
      <c r="J101" s="6"/>
      <c r="K101" s="6"/>
    </row>
    <row r="102" spans="2:11">
      <c r="B102" s="6"/>
      <c r="D102" s="6"/>
      <c r="E102" s="6"/>
      <c r="F102" s="6"/>
      <c r="G102" s="6"/>
      <c r="H102" s="6"/>
      <c r="I102" s="6"/>
      <c r="J102" s="6"/>
      <c r="K102" s="6"/>
    </row>
    <row r="103" spans="2:11">
      <c r="B103" s="6"/>
      <c r="D103" s="6"/>
      <c r="E103" s="6"/>
      <c r="F103" s="6"/>
      <c r="G103" s="6"/>
      <c r="H103" s="6"/>
      <c r="I103" s="6"/>
      <c r="J103" s="6"/>
      <c r="K103" s="6"/>
    </row>
    <row r="104" spans="2:11">
      <c r="B104" s="6"/>
      <c r="D104" s="6"/>
      <c r="E104" s="6"/>
      <c r="F104" s="6"/>
      <c r="G104" s="6"/>
      <c r="H104" s="6"/>
      <c r="I104" s="6"/>
      <c r="J104" s="6"/>
      <c r="K104" s="6"/>
    </row>
    <row r="105" spans="2:11">
      <c r="B105" s="6"/>
      <c r="D105" s="6"/>
      <c r="E105" s="6"/>
      <c r="F105" s="6"/>
      <c r="G105" s="6"/>
      <c r="H105" s="6"/>
      <c r="I105" s="6"/>
      <c r="J105" s="6"/>
      <c r="K105" s="6"/>
    </row>
    <row r="106" spans="2:11">
      <c r="B106" s="6"/>
      <c r="D106" s="6"/>
      <c r="E106" s="6"/>
      <c r="F106" s="6"/>
      <c r="G106" s="6"/>
      <c r="H106" s="6"/>
      <c r="I106" s="6"/>
      <c r="J106" s="6"/>
      <c r="K106" s="6"/>
    </row>
    <row r="107" spans="2:11">
      <c r="B107" s="6"/>
      <c r="D107" s="6"/>
      <c r="E107" s="6"/>
      <c r="F107" s="6"/>
      <c r="G107" s="6"/>
      <c r="H107" s="6"/>
      <c r="I107" s="6"/>
      <c r="J107" s="6"/>
      <c r="K107" s="6"/>
    </row>
    <row r="108" spans="2:11">
      <c r="B108" s="6"/>
      <c r="D108" s="6"/>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sheetData>
  <mergeCells count="23">
    <mergeCell ref="A1:P1"/>
    <mergeCell ref="A2:P2"/>
    <mergeCell ref="A3:P3"/>
    <mergeCell ref="A4:D4"/>
    <mergeCell ref="A5:P5"/>
    <mergeCell ref="B10:D10"/>
    <mergeCell ref="F10:S10"/>
    <mergeCell ref="F11:S11"/>
    <mergeCell ref="E12:R12"/>
    <mergeCell ref="E13:R13"/>
    <mergeCell ref="B54:B59"/>
    <mergeCell ref="B61:B65"/>
    <mergeCell ref="B66:B73"/>
    <mergeCell ref="B15:B21"/>
    <mergeCell ref="D15:I15"/>
    <mergeCell ref="D16:I16"/>
    <mergeCell ref="D22:I22"/>
    <mergeCell ref="D23:I23"/>
    <mergeCell ref="B25:E25"/>
    <mergeCell ref="B26:B32"/>
    <mergeCell ref="B34:E34"/>
    <mergeCell ref="B35:B41"/>
    <mergeCell ref="B48:E49"/>
  </mergeCells>
  <conditionalFormatting sqref="F10">
    <cfRule type="notContainsBlanks" dxfId="35" priority="4">
      <formula>LEN(TRIM(F10))&gt;0</formula>
    </cfRule>
  </conditionalFormatting>
  <conditionalFormatting sqref="F11:S11">
    <cfRule type="expression" dxfId="34" priority="2">
      <formula>E11="NO SE REPORTA"</formula>
    </cfRule>
    <cfRule type="expression" dxfId="33" priority="3">
      <formula>E10="NO APLICA"</formula>
    </cfRule>
  </conditionalFormatting>
  <conditionalFormatting sqref="E12:R12">
    <cfRule type="expression" dxfId="32"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8:H20">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showGridLines="0" topLeftCell="A7" zoomScale="98" zoomScaleNormal="98" workbookViewId="0">
      <selection activeCell="H15" sqref="H15"/>
    </sheetView>
  </sheetViews>
  <sheetFormatPr baseColWidth="10" defaultRowHeight="15"/>
  <cols>
    <col min="1" max="1" width="1.85546875" customWidth="1"/>
    <col min="2" max="2" width="12.85546875" customWidth="1"/>
    <col min="3" max="3" width="5" style="84" bestFit="1" customWidth="1"/>
    <col min="4" max="4" width="34.85546875" customWidth="1"/>
    <col min="5" max="5" width="12.14062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981</v>
      </c>
      <c r="B5" s="1515"/>
      <c r="C5" s="1515"/>
      <c r="D5" s="1515"/>
      <c r="E5" s="1515"/>
      <c r="F5" s="1515"/>
      <c r="G5" s="1515"/>
      <c r="H5" s="1515"/>
      <c r="I5" s="1515"/>
      <c r="J5" s="1515"/>
      <c r="K5" s="1515"/>
      <c r="L5" s="1515"/>
      <c r="M5" s="1515"/>
      <c r="N5" s="1515"/>
      <c r="O5" s="1515"/>
      <c r="P5" s="1516"/>
    </row>
    <row r="6" spans="1:21" ht="15.75" thickBot="1">
      <c r="B6" s="243" t="s">
        <v>1</v>
      </c>
      <c r="C6" s="73"/>
      <c r="D6" s="6"/>
      <c r="E6" s="71"/>
      <c r="F6" s="6" t="s">
        <v>128</v>
      </c>
      <c r="G6" s="6"/>
      <c r="H6" s="6"/>
      <c r="I6" s="6"/>
      <c r="J6" s="6"/>
      <c r="K6" s="6"/>
    </row>
    <row r="7" spans="1:21" ht="15.75" thickBot="1">
      <c r="B7" s="255" t="s">
        <v>1201</v>
      </c>
      <c r="C7" s="216">
        <v>2020</v>
      </c>
      <c r="D7" s="218">
        <f>IF(E9="NO APLICA","NO APLICA",IF(E10="NO SE REPORTA","SIN INFORMACION",+E17))</f>
        <v>0.33333333333333331</v>
      </c>
      <c r="E7" s="235"/>
      <c r="F7" s="6" t="s">
        <v>129</v>
      </c>
      <c r="G7" s="6"/>
      <c r="H7" s="6"/>
      <c r="I7" s="6"/>
      <c r="J7" s="6"/>
      <c r="K7" s="6"/>
    </row>
    <row r="8" spans="1:21">
      <c r="B8" s="486" t="s">
        <v>1202</v>
      </c>
      <c r="E8" s="217"/>
      <c r="F8" s="6" t="s">
        <v>130</v>
      </c>
      <c r="G8" s="6"/>
      <c r="H8" s="6"/>
      <c r="I8" s="6"/>
      <c r="J8" s="6"/>
      <c r="K8" s="6"/>
    </row>
    <row r="9" spans="1:21" s="406" customFormat="1">
      <c r="A9" s="239"/>
      <c r="B9" s="1522" t="s">
        <v>1261</v>
      </c>
      <c r="C9" s="1522"/>
      <c r="D9" s="1522"/>
      <c r="E9" s="492" t="s">
        <v>1258</v>
      </c>
      <c r="F9" s="1529" t="str">
        <f>IF(E9="NO APLICA","      ESCRIBA EL NÚMERO DEL ACUERDO DEL CONSEJO DIRECTIVO EN EL CUAL DECIDE LA NO PROCEDENCIA DE LA APLICACIÓN DEL INDICADOR",IF(E10="NO SE REPORTA","      ESCRIBA EL NÚMERO DEL ACUERDO DEL CONSEJO DIRECTIVO EN LA CUAL SE APRUEBA LA AGENDA DE IMPLEMENTACION DEL INDICADOR",""))</f>
        <v/>
      </c>
      <c r="G9" s="1530"/>
      <c r="H9" s="1530"/>
      <c r="I9" s="1530"/>
      <c r="J9" s="1530"/>
      <c r="K9" s="1530"/>
      <c r="L9" s="1530"/>
      <c r="M9" s="1530"/>
      <c r="N9" s="1530"/>
      <c r="O9" s="1530"/>
      <c r="P9" s="1530"/>
      <c r="Q9" s="1530"/>
      <c r="R9" s="1530"/>
      <c r="S9" s="1530"/>
      <c r="T9" s="488"/>
      <c r="U9" s="488"/>
    </row>
    <row r="10" spans="1:21" s="406" customFormat="1" ht="14.45" customHeight="1">
      <c r="A10" s="239"/>
      <c r="B10" s="489"/>
      <c r="C10" s="490"/>
      <c r="D10" s="491" t="str">
        <f>IF(E9="SI APLICA","¿El indicador no se reporta por limitaciones de información disponible? ","")</f>
        <v xml:space="preserve">¿El indicador no se reporta por limitaciones de información disponible? </v>
      </c>
      <c r="E10" s="493" t="s">
        <v>1260</v>
      </c>
      <c r="F10" s="1523"/>
      <c r="G10" s="1524"/>
      <c r="H10" s="1524"/>
      <c r="I10" s="1524"/>
      <c r="J10" s="1524"/>
      <c r="K10" s="1524"/>
      <c r="L10" s="1524"/>
      <c r="M10" s="1524"/>
      <c r="N10" s="1524"/>
      <c r="O10" s="1524"/>
      <c r="P10" s="1524"/>
      <c r="Q10" s="1524"/>
      <c r="R10" s="1524"/>
      <c r="S10" s="1524"/>
    </row>
    <row r="11" spans="1:21" s="406" customFormat="1" ht="23.45" customHeight="1">
      <c r="A11" s="239"/>
      <c r="B11" s="486"/>
      <c r="C11" s="298"/>
      <c r="D11" s="491" t="str">
        <f>IF(E10="SI SE REPORTA","¿Qué programas o proyectos del Plan de Acción están asociados al indicador? ","")</f>
        <v xml:space="preserve">¿Qué programas o proyectos del Plan de Acción están asociados al indicador? </v>
      </c>
      <c r="E11" s="1525"/>
      <c r="F11" s="1525"/>
      <c r="G11" s="1525"/>
      <c r="H11" s="1525"/>
      <c r="I11" s="1525"/>
      <c r="J11" s="1525"/>
      <c r="K11" s="1525"/>
      <c r="L11" s="1525"/>
      <c r="M11" s="1525"/>
      <c r="N11" s="1525"/>
      <c r="O11" s="1525"/>
      <c r="P11" s="1525"/>
      <c r="Q11" s="1525"/>
      <c r="R11" s="1525"/>
    </row>
    <row r="12" spans="1:21" s="406" customFormat="1" ht="21.95" customHeight="1" thickBot="1">
      <c r="A12" s="239"/>
      <c r="B12" s="486"/>
      <c r="C12" s="298"/>
      <c r="D12" s="491" t="s">
        <v>1263</v>
      </c>
      <c r="E12" s="1526" t="s">
        <v>2319</v>
      </c>
      <c r="F12" s="1527"/>
      <c r="G12" s="1527"/>
      <c r="H12" s="1527"/>
      <c r="I12" s="1527"/>
      <c r="J12" s="1527"/>
      <c r="K12" s="1527"/>
      <c r="L12" s="1527"/>
      <c r="M12" s="1527"/>
      <c r="N12" s="1527"/>
      <c r="O12" s="1527"/>
      <c r="P12" s="1527"/>
      <c r="Q12" s="1527"/>
      <c r="R12" s="1528"/>
    </row>
    <row r="13" spans="1:21" ht="15.75" customHeight="1" thickBot="1">
      <c r="B13" s="1686" t="s">
        <v>2</v>
      </c>
      <c r="C13" s="99"/>
      <c r="D13" s="1614" t="s">
        <v>3</v>
      </c>
      <c r="E13" s="1615"/>
      <c r="F13" s="1615"/>
      <c r="G13" s="1615"/>
      <c r="H13" s="1615"/>
      <c r="I13" s="1620"/>
      <c r="J13" s="1621"/>
      <c r="K13" s="6"/>
    </row>
    <row r="14" spans="1:21" ht="15.75" thickBot="1">
      <c r="B14" s="1687"/>
      <c r="C14" s="95" t="s">
        <v>19</v>
      </c>
      <c r="D14" s="43" t="s">
        <v>150</v>
      </c>
      <c r="E14" s="38" t="s">
        <v>20</v>
      </c>
      <c r="F14" s="38" t="s">
        <v>21</v>
      </c>
      <c r="G14" s="38" t="s">
        <v>22</v>
      </c>
      <c r="H14" s="432" t="s">
        <v>23</v>
      </c>
      <c r="I14" s="460"/>
      <c r="J14" s="461"/>
      <c r="K14" s="6"/>
    </row>
    <row r="15" spans="1:21" ht="84.75" thickBot="1">
      <c r="B15" s="1687"/>
      <c r="C15" s="3" t="s">
        <v>152</v>
      </c>
      <c r="D15" s="191" t="s">
        <v>1002</v>
      </c>
      <c r="E15" s="678">
        <v>15</v>
      </c>
      <c r="F15" s="678">
        <v>15</v>
      </c>
      <c r="G15" s="678">
        <v>15</v>
      </c>
      <c r="H15" s="679">
        <v>15</v>
      </c>
      <c r="I15" s="462"/>
      <c r="J15" s="21"/>
      <c r="K15" s="6"/>
    </row>
    <row r="16" spans="1:21" ht="84.75" thickBot="1">
      <c r="B16" s="1687"/>
      <c r="C16" s="3" t="s">
        <v>154</v>
      </c>
      <c r="D16" s="191" t="s">
        <v>1003</v>
      </c>
      <c r="E16" s="678">
        <v>5</v>
      </c>
      <c r="F16" s="678"/>
      <c r="G16" s="678"/>
      <c r="H16" s="679"/>
      <c r="I16" s="462"/>
      <c r="J16" s="21"/>
      <c r="K16" s="6"/>
    </row>
    <row r="17" spans="2:11" ht="72.599999999999994" customHeight="1" thickBot="1">
      <c r="B17" s="1687"/>
      <c r="C17" s="3" t="s">
        <v>156</v>
      </c>
      <c r="D17" s="126" t="s">
        <v>1004</v>
      </c>
      <c r="E17" s="151">
        <f>+E16/E15</f>
        <v>0.33333333333333331</v>
      </c>
      <c r="F17" s="151">
        <f>+F16/F15</f>
        <v>0</v>
      </c>
      <c r="G17" s="151">
        <f>+G16/G15</f>
        <v>0</v>
      </c>
      <c r="H17" s="459">
        <f>+H16/H15</f>
        <v>0</v>
      </c>
      <c r="I17" s="463"/>
      <c r="J17" s="23"/>
      <c r="K17" s="6"/>
    </row>
    <row r="18" spans="2:11">
      <c r="B18" s="1687"/>
      <c r="C18" s="100"/>
      <c r="D18" s="1619"/>
      <c r="E18" s="1620"/>
      <c r="F18" s="1620"/>
      <c r="G18" s="1620"/>
      <c r="H18" s="1620"/>
      <c r="I18" s="1773"/>
      <c r="J18" s="1624"/>
      <c r="K18" s="6"/>
    </row>
    <row r="19" spans="2:11" ht="24" customHeight="1" thickBot="1">
      <c r="B19" s="1687"/>
      <c r="C19" s="100"/>
      <c r="D19" s="1622" t="s">
        <v>1005</v>
      </c>
      <c r="E19" s="1623"/>
      <c r="F19" s="1623"/>
      <c r="G19" s="1623"/>
      <c r="H19" s="1623"/>
      <c r="I19" s="1623"/>
      <c r="J19" s="1624"/>
      <c r="K19" s="6"/>
    </row>
    <row r="20" spans="2:11" ht="24.75" thickBot="1">
      <c r="B20" s="1687"/>
      <c r="C20" s="95" t="s">
        <v>19</v>
      </c>
      <c r="D20" s="38" t="s">
        <v>309</v>
      </c>
      <c r="E20" s="121" t="s">
        <v>1006</v>
      </c>
      <c r="F20" s="43" t="s">
        <v>1007</v>
      </c>
      <c r="G20" s="43" t="s">
        <v>55</v>
      </c>
      <c r="H20" s="6"/>
      <c r="J20" s="21"/>
      <c r="K20" s="6"/>
    </row>
    <row r="21" spans="2:11" ht="15.75" thickBot="1">
      <c r="B21" s="1687"/>
      <c r="C21" s="3">
        <v>1</v>
      </c>
      <c r="D21" s="30"/>
      <c r="E21" s="7"/>
      <c r="F21" s="29"/>
      <c r="G21" s="29"/>
      <c r="H21" s="6"/>
      <c r="J21" s="21"/>
      <c r="K21" s="6"/>
    </row>
    <row r="22" spans="2:11" ht="15.75" thickBot="1">
      <c r="B22" s="1687"/>
      <c r="C22" s="3">
        <v>2</v>
      </c>
      <c r="D22" s="30"/>
      <c r="E22" s="7"/>
      <c r="F22" s="29"/>
      <c r="G22" s="29"/>
      <c r="H22" s="6"/>
      <c r="J22" s="21"/>
      <c r="K22" s="6"/>
    </row>
    <row r="23" spans="2:11" s="406" customFormat="1" ht="15.75" thickBot="1">
      <c r="B23" s="1687"/>
      <c r="C23" s="433">
        <v>3</v>
      </c>
      <c r="D23" s="30"/>
      <c r="E23" s="7"/>
      <c r="F23" s="29"/>
      <c r="G23" s="29"/>
      <c r="H23" s="6"/>
      <c r="J23" s="21"/>
      <c r="K23" s="6"/>
    </row>
    <row r="24" spans="2:11" s="406" customFormat="1" ht="15.75" thickBot="1">
      <c r="B24" s="1687"/>
      <c r="C24" s="433">
        <v>4</v>
      </c>
      <c r="D24" s="30"/>
      <c r="E24" s="7"/>
      <c r="F24" s="29"/>
      <c r="G24" s="29"/>
      <c r="H24" s="6"/>
      <c r="J24" s="21"/>
      <c r="K24" s="6"/>
    </row>
    <row r="25" spans="2:11" s="406" customFormat="1" ht="15.75" thickBot="1">
      <c r="B25" s="1687"/>
      <c r="C25" s="433">
        <v>5</v>
      </c>
      <c r="D25" s="30"/>
      <c r="E25" s="7"/>
      <c r="F25" s="29"/>
      <c r="G25" s="29"/>
      <c r="H25" s="6"/>
      <c r="J25" s="21"/>
      <c r="K25" s="6"/>
    </row>
    <row r="26" spans="2:11" s="406" customFormat="1" ht="15.75" thickBot="1">
      <c r="B26" s="1687"/>
      <c r="C26" s="433">
        <v>6</v>
      </c>
      <c r="D26" s="30"/>
      <c r="E26" s="7"/>
      <c r="F26" s="29"/>
      <c r="G26" s="29"/>
      <c r="H26" s="6"/>
      <c r="J26" s="21"/>
      <c r="K26" s="6"/>
    </row>
    <row r="27" spans="2:11" s="406" customFormat="1" ht="15.75" thickBot="1">
      <c r="B27" s="1687"/>
      <c r="C27" s="433">
        <v>7</v>
      </c>
      <c r="D27" s="30"/>
      <c r="E27" s="7"/>
      <c r="F27" s="29"/>
      <c r="G27" s="29"/>
      <c r="H27" s="6"/>
      <c r="J27" s="21"/>
      <c r="K27" s="6"/>
    </row>
    <row r="28" spans="2:11" s="406" customFormat="1" ht="15.75" thickBot="1">
      <c r="B28" s="1687"/>
      <c r="C28" s="433">
        <v>8</v>
      </c>
      <c r="D28" s="30"/>
      <c r="E28" s="7"/>
      <c r="F28" s="29"/>
      <c r="G28" s="29"/>
      <c r="H28" s="6"/>
      <c r="J28" s="21"/>
      <c r="K28" s="6"/>
    </row>
    <row r="29" spans="2:11" ht="15.75" thickBot="1">
      <c r="B29" s="1687"/>
      <c r="C29" s="433">
        <v>9</v>
      </c>
      <c r="D29" s="30"/>
      <c r="E29" s="7"/>
      <c r="F29" s="29"/>
      <c r="G29" s="29"/>
      <c r="H29" s="6"/>
      <c r="J29" s="21"/>
      <c r="K29" s="6"/>
    </row>
    <row r="30" spans="2:11" ht="15.75" thickBot="1">
      <c r="B30" s="1688"/>
      <c r="C30" s="433">
        <v>10</v>
      </c>
      <c r="D30" s="30"/>
      <c r="E30" s="7"/>
      <c r="F30" s="29"/>
      <c r="G30" s="29"/>
      <c r="H30" s="22"/>
      <c r="J30" s="23"/>
      <c r="K30" s="6"/>
    </row>
    <row r="31" spans="2:11" ht="24" customHeight="1" thickBot="1">
      <c r="B31" s="59" t="s">
        <v>34</v>
      </c>
      <c r="C31" s="101"/>
      <c r="D31" s="1614" t="s">
        <v>1008</v>
      </c>
      <c r="E31" s="1615"/>
      <c r="F31" s="1615"/>
      <c r="G31" s="1615"/>
      <c r="H31" s="1615"/>
      <c r="I31" s="1615"/>
      <c r="J31" s="1616"/>
      <c r="K31" s="6"/>
    </row>
    <row r="32" spans="2:11" ht="18.75" thickBot="1">
      <c r="B32" s="59" t="s">
        <v>36</v>
      </c>
      <c r="C32" s="101"/>
      <c r="D32" s="1614" t="s">
        <v>278</v>
      </c>
      <c r="E32" s="1615"/>
      <c r="F32" s="1615"/>
      <c r="G32" s="1615"/>
      <c r="H32" s="1615"/>
      <c r="I32" s="1615"/>
      <c r="J32" s="1616"/>
      <c r="K32" s="6"/>
    </row>
    <row r="33" spans="2:11" ht="15.75" thickBot="1">
      <c r="B33" s="2"/>
      <c r="C33" s="73"/>
      <c r="D33" s="6"/>
      <c r="E33" s="6"/>
      <c r="F33" s="6"/>
      <c r="G33" s="6"/>
      <c r="H33" s="6"/>
      <c r="I33" s="6"/>
      <c r="J33" s="6"/>
      <c r="K33" s="6"/>
    </row>
    <row r="34" spans="2:11" ht="24" customHeight="1" thickBot="1">
      <c r="B34" s="1605" t="s">
        <v>38</v>
      </c>
      <c r="C34" s="1606"/>
      <c r="D34" s="1606"/>
      <c r="E34" s="1607"/>
      <c r="F34" s="6"/>
      <c r="G34" s="6"/>
      <c r="H34" s="6"/>
      <c r="I34" s="6"/>
      <c r="J34" s="6"/>
      <c r="K34" s="6"/>
    </row>
    <row r="35" spans="2:11" ht="15.75" thickBot="1">
      <c r="B35" s="1602">
        <v>1</v>
      </c>
      <c r="C35" s="91"/>
      <c r="D35" s="47" t="s">
        <v>39</v>
      </c>
      <c r="E35" s="30"/>
      <c r="F35" s="6"/>
      <c r="G35" s="6"/>
      <c r="H35" s="6"/>
      <c r="I35" s="6"/>
      <c r="J35" s="6"/>
      <c r="K35" s="6"/>
    </row>
    <row r="36" spans="2:11" ht="15.75" thickBot="1">
      <c r="B36" s="1603"/>
      <c r="C36" s="91"/>
      <c r="D36" s="40" t="s">
        <v>40</v>
      </c>
      <c r="E36" s="30"/>
      <c r="F36" s="6"/>
      <c r="G36" s="6"/>
      <c r="H36" s="6"/>
      <c r="I36" s="6"/>
      <c r="J36" s="6"/>
      <c r="K36" s="6"/>
    </row>
    <row r="37" spans="2:11" ht="15.75" thickBot="1">
      <c r="B37" s="1603"/>
      <c r="C37" s="91"/>
      <c r="D37" s="40" t="s">
        <v>41</v>
      </c>
      <c r="E37" s="30"/>
      <c r="F37" s="6"/>
      <c r="G37" s="6"/>
      <c r="H37" s="6"/>
      <c r="I37" s="6"/>
      <c r="J37" s="6"/>
      <c r="K37" s="6"/>
    </row>
    <row r="38" spans="2:11" ht="15.75" thickBot="1">
      <c r="B38" s="1603"/>
      <c r="C38" s="91"/>
      <c r="D38" s="40" t="s">
        <v>42</v>
      </c>
      <c r="E38" s="30"/>
      <c r="F38" s="6"/>
      <c r="G38" s="6"/>
      <c r="H38" s="6"/>
      <c r="I38" s="6"/>
      <c r="J38" s="6"/>
      <c r="K38" s="6"/>
    </row>
    <row r="39" spans="2:11" ht="15.75" thickBot="1">
      <c r="B39" s="1603"/>
      <c r="C39" s="91"/>
      <c r="D39" s="40" t="s">
        <v>43</v>
      </c>
      <c r="E39" s="30"/>
      <c r="F39" s="6"/>
      <c r="G39" s="6"/>
      <c r="H39" s="6"/>
      <c r="I39" s="6"/>
      <c r="J39" s="6"/>
      <c r="K39" s="6"/>
    </row>
    <row r="40" spans="2:11" ht="15.75" thickBot="1">
      <c r="B40" s="1603"/>
      <c r="C40" s="91"/>
      <c r="D40" s="40" t="s">
        <v>44</v>
      </c>
      <c r="E40" s="30"/>
      <c r="F40" s="6"/>
      <c r="G40" s="6"/>
      <c r="H40" s="6"/>
      <c r="I40" s="6"/>
      <c r="J40" s="6"/>
      <c r="K40" s="6"/>
    </row>
    <row r="41" spans="2:11" ht="15.75" thickBot="1">
      <c r="B41" s="1604"/>
      <c r="C41" s="3"/>
      <c r="D41" s="40" t="s">
        <v>45</v>
      </c>
      <c r="E41" s="30"/>
      <c r="F41" s="6"/>
      <c r="G41" s="6"/>
      <c r="H41" s="6"/>
      <c r="I41" s="6"/>
      <c r="J41" s="6"/>
      <c r="K41" s="6"/>
    </row>
    <row r="42" spans="2:11" ht="15.75" thickBot="1">
      <c r="B42" s="2"/>
      <c r="C42" s="73"/>
      <c r="D42" s="6"/>
      <c r="E42" s="6"/>
      <c r="F42" s="6"/>
      <c r="G42" s="6"/>
      <c r="H42" s="6"/>
      <c r="I42" s="6"/>
      <c r="J42" s="6"/>
      <c r="K42" s="6"/>
    </row>
    <row r="43" spans="2:11" ht="15.75" thickBot="1">
      <c r="B43" s="1605" t="s">
        <v>46</v>
      </c>
      <c r="C43" s="1606"/>
      <c r="D43" s="1606"/>
      <c r="E43" s="1607"/>
      <c r="F43" s="6"/>
      <c r="G43" s="6"/>
      <c r="H43" s="6"/>
      <c r="I43" s="6"/>
      <c r="J43" s="6"/>
      <c r="K43" s="6"/>
    </row>
    <row r="44" spans="2:11" ht="15.75" thickBot="1">
      <c r="B44" s="1602">
        <v>1</v>
      </c>
      <c r="C44" s="91"/>
      <c r="D44" s="47" t="s">
        <v>39</v>
      </c>
      <c r="E44" s="436" t="s">
        <v>47</v>
      </c>
      <c r="F44" s="6"/>
      <c r="G44" s="6"/>
      <c r="H44" s="6"/>
      <c r="I44" s="6"/>
      <c r="J44" s="6"/>
      <c r="K44" s="6"/>
    </row>
    <row r="45" spans="2:11" ht="15.75" thickBot="1">
      <c r="B45" s="1603"/>
      <c r="C45" s="91"/>
      <c r="D45" s="40" t="s">
        <v>40</v>
      </c>
      <c r="E45" s="436" t="s">
        <v>48</v>
      </c>
      <c r="F45" s="6"/>
      <c r="G45" s="6"/>
      <c r="H45" s="6"/>
      <c r="I45" s="6"/>
      <c r="J45" s="6"/>
      <c r="K45" s="6"/>
    </row>
    <row r="46" spans="2:11" ht="15.75" thickBot="1">
      <c r="B46" s="1603"/>
      <c r="C46" s="91"/>
      <c r="D46" s="40" t="s">
        <v>41</v>
      </c>
      <c r="E46" s="464"/>
      <c r="F46" s="6"/>
      <c r="G46" s="6"/>
      <c r="H46" s="6"/>
      <c r="I46" s="6"/>
      <c r="J46" s="6"/>
      <c r="K46" s="6"/>
    </row>
    <row r="47" spans="2:11" ht="15.75" thickBot="1">
      <c r="B47" s="1603"/>
      <c r="C47" s="91"/>
      <c r="D47" s="40" t="s">
        <v>42</v>
      </c>
      <c r="E47" s="464"/>
      <c r="F47" s="6"/>
      <c r="G47" s="6"/>
      <c r="H47" s="6"/>
      <c r="I47" s="6"/>
      <c r="J47" s="6"/>
      <c r="K47" s="6"/>
    </row>
    <row r="48" spans="2:11" ht="15.75" thickBot="1">
      <c r="B48" s="1603"/>
      <c r="C48" s="91"/>
      <c r="D48" s="40" t="s">
        <v>43</v>
      </c>
      <c r="E48" s="464"/>
      <c r="F48" s="6"/>
      <c r="G48" s="6"/>
      <c r="H48" s="6"/>
      <c r="I48" s="6"/>
      <c r="J48" s="6"/>
      <c r="K48" s="6"/>
    </row>
    <row r="49" spans="2:11" ht="15.75" thickBot="1">
      <c r="B49" s="1603"/>
      <c r="C49" s="91"/>
      <c r="D49" s="40" t="s">
        <v>44</v>
      </c>
      <c r="E49" s="464"/>
      <c r="F49" s="6"/>
      <c r="G49" s="6"/>
      <c r="H49" s="6"/>
      <c r="I49" s="6"/>
      <c r="J49" s="6"/>
      <c r="K49" s="6"/>
    </row>
    <row r="50" spans="2:11" ht="15.75" thickBot="1">
      <c r="B50" s="1604"/>
      <c r="C50" s="3"/>
      <c r="D50" s="40" t="s">
        <v>45</v>
      </c>
      <c r="E50" s="464"/>
      <c r="F50" s="6"/>
      <c r="G50" s="6"/>
      <c r="H50" s="6"/>
      <c r="I50" s="6"/>
      <c r="J50" s="6"/>
      <c r="K50" s="6"/>
    </row>
    <row r="51" spans="2:11">
      <c r="B51" s="2"/>
      <c r="C51" s="73"/>
      <c r="D51" s="6"/>
      <c r="E51" s="6"/>
      <c r="F51" s="6"/>
      <c r="G51" s="6"/>
      <c r="H51" s="6"/>
      <c r="I51" s="6"/>
      <c r="J51" s="6"/>
      <c r="K51" s="6"/>
    </row>
    <row r="52" spans="2:11" ht="15.75" thickBot="1">
      <c r="B52" s="2"/>
      <c r="C52" s="73"/>
      <c r="D52" s="6"/>
      <c r="E52" s="6"/>
      <c r="F52" s="6"/>
      <c r="G52" s="6"/>
      <c r="H52" s="6"/>
      <c r="I52" s="6"/>
      <c r="J52" s="6"/>
      <c r="K52" s="6"/>
    </row>
    <row r="53" spans="2:11" ht="15" customHeight="1" thickBot="1">
      <c r="B53" s="118" t="s">
        <v>49</v>
      </c>
      <c r="C53" s="119"/>
      <c r="D53" s="119"/>
      <c r="E53" s="120"/>
      <c r="G53" s="6"/>
      <c r="H53" s="6"/>
      <c r="I53" s="6"/>
      <c r="J53" s="6"/>
      <c r="K53" s="6"/>
    </row>
    <row r="54" spans="2:11" ht="24.75" thickBot="1">
      <c r="B54" s="46" t="s">
        <v>50</v>
      </c>
      <c r="C54" s="40" t="s">
        <v>51</v>
      </c>
      <c r="D54" s="40" t="s">
        <v>52</v>
      </c>
      <c r="E54" s="40" t="s">
        <v>53</v>
      </c>
      <c r="F54" s="6"/>
      <c r="G54" s="6"/>
      <c r="H54" s="6"/>
      <c r="I54" s="6"/>
      <c r="J54" s="6"/>
    </row>
    <row r="55" spans="2:11" ht="120.75" thickBot="1">
      <c r="B55" s="48">
        <v>42401</v>
      </c>
      <c r="C55" s="40">
        <v>0.01</v>
      </c>
      <c r="D55" s="49" t="s">
        <v>1009</v>
      </c>
      <c r="E55" s="40"/>
      <c r="F55" s="6"/>
      <c r="G55" s="6"/>
      <c r="H55" s="6"/>
      <c r="I55" s="6"/>
      <c r="J55" s="6"/>
    </row>
    <row r="56" spans="2:11" ht="15.75" thickBot="1">
      <c r="B56" s="4"/>
      <c r="C56" s="92"/>
      <c r="D56" s="6"/>
      <c r="E56" s="6"/>
      <c r="F56" s="6"/>
      <c r="G56" s="6"/>
      <c r="H56" s="6"/>
      <c r="I56" s="6"/>
      <c r="J56" s="6"/>
      <c r="K56" s="6"/>
    </row>
    <row r="57" spans="2:11">
      <c r="B57" s="133" t="s">
        <v>55</v>
      </c>
      <c r="C57" s="93"/>
      <c r="D57" s="6"/>
      <c r="E57" s="6"/>
      <c r="F57" s="6"/>
      <c r="G57" s="6"/>
      <c r="H57" s="6"/>
      <c r="I57" s="6"/>
      <c r="J57" s="6"/>
      <c r="K57" s="6"/>
    </row>
    <row r="58" spans="2:11">
      <c r="B58" s="1767"/>
      <c r="C58" s="1768"/>
      <c r="D58" s="1768"/>
      <c r="E58" s="1769"/>
      <c r="F58" s="6"/>
      <c r="G58" s="6"/>
      <c r="H58" s="6"/>
      <c r="I58" s="6"/>
      <c r="J58" s="6"/>
      <c r="K58" s="6"/>
    </row>
    <row r="59" spans="2:11">
      <c r="B59" s="1770"/>
      <c r="C59" s="1771"/>
      <c r="D59" s="1771"/>
      <c r="E59" s="1772"/>
      <c r="F59" s="6"/>
      <c r="G59" s="6"/>
      <c r="H59" s="6"/>
      <c r="I59" s="6"/>
      <c r="J59" s="6"/>
      <c r="K59" s="6"/>
    </row>
    <row r="60" spans="2:11">
      <c r="B60" s="2"/>
      <c r="C60" s="73"/>
      <c r="D60" s="6"/>
      <c r="E60" s="6"/>
      <c r="F60" s="6"/>
      <c r="G60" s="6"/>
      <c r="H60" s="6"/>
      <c r="I60" s="6"/>
      <c r="J60" s="6"/>
      <c r="K60" s="6"/>
    </row>
    <row r="61" spans="2:11" ht="15.75" thickBot="1">
      <c r="B61" s="6"/>
      <c r="D61" s="6"/>
      <c r="E61" s="6"/>
      <c r="F61" s="6"/>
      <c r="G61" s="6"/>
      <c r="H61" s="6"/>
      <c r="I61" s="6"/>
      <c r="J61" s="6"/>
      <c r="K61" s="6"/>
    </row>
    <row r="62" spans="2:11" ht="15.75" thickBot="1">
      <c r="B62" s="1605" t="s">
        <v>56</v>
      </c>
      <c r="C62" s="1606"/>
      <c r="D62" s="1607"/>
      <c r="E62" s="6"/>
      <c r="F62" s="6"/>
      <c r="G62" s="6"/>
      <c r="H62" s="6"/>
      <c r="I62" s="6"/>
      <c r="J62" s="6"/>
      <c r="K62" s="6"/>
    </row>
    <row r="63" spans="2:11" ht="120">
      <c r="B63" s="1602" t="s">
        <v>57</v>
      </c>
      <c r="C63" s="91"/>
      <c r="D63" s="45" t="s">
        <v>982</v>
      </c>
      <c r="E63" s="6"/>
      <c r="F63" s="6"/>
      <c r="G63" s="6"/>
      <c r="H63" s="6"/>
      <c r="I63" s="6"/>
      <c r="J63" s="6"/>
      <c r="K63" s="6"/>
    </row>
    <row r="64" spans="2:11">
      <c r="B64" s="1603"/>
      <c r="C64" s="91"/>
      <c r="D64" s="52" t="s">
        <v>60</v>
      </c>
      <c r="E64" s="6"/>
      <c r="F64" s="6"/>
      <c r="G64" s="6"/>
      <c r="H64" s="6"/>
      <c r="I64" s="6"/>
      <c r="J64" s="6"/>
      <c r="K64" s="6"/>
    </row>
    <row r="65" spans="2:11" ht="144">
      <c r="B65" s="1603"/>
      <c r="C65" s="91"/>
      <c r="D65" s="45" t="s">
        <v>983</v>
      </c>
      <c r="E65" s="6"/>
      <c r="F65" s="6"/>
      <c r="G65" s="6"/>
      <c r="H65" s="6"/>
      <c r="I65" s="6"/>
      <c r="J65" s="6"/>
      <c r="K65" s="6"/>
    </row>
    <row r="66" spans="2:11">
      <c r="B66" s="1603"/>
      <c r="C66" s="91"/>
      <c r="D66" s="52" t="s">
        <v>63</v>
      </c>
      <c r="E66" s="6"/>
      <c r="F66" s="6"/>
      <c r="G66" s="6"/>
      <c r="H66" s="6"/>
      <c r="I66" s="6"/>
      <c r="J66" s="6"/>
      <c r="K66" s="6"/>
    </row>
    <row r="67" spans="2:11" ht="372.75" thickBot="1">
      <c r="B67" s="1604"/>
      <c r="C67" s="3"/>
      <c r="D67" s="40" t="s">
        <v>984</v>
      </c>
      <c r="E67" s="6"/>
      <c r="F67" s="6"/>
      <c r="G67" s="6"/>
      <c r="H67" s="6"/>
      <c r="I67" s="6"/>
      <c r="J67" s="6"/>
      <c r="K67" s="6"/>
    </row>
    <row r="68" spans="2:11" ht="348">
      <c r="B68" s="1602" t="s">
        <v>59</v>
      </c>
      <c r="C68" s="91"/>
      <c r="D68" s="25" t="s">
        <v>985</v>
      </c>
      <c r="E68" s="6"/>
      <c r="F68" s="6"/>
      <c r="G68" s="6"/>
      <c r="H68" s="6"/>
      <c r="I68" s="6"/>
      <c r="J68" s="6"/>
      <c r="K68" s="6"/>
    </row>
    <row r="69" spans="2:11" ht="264">
      <c r="B69" s="1603"/>
      <c r="C69" s="91"/>
      <c r="D69" s="25" t="s">
        <v>986</v>
      </c>
      <c r="E69" s="6"/>
      <c r="F69" s="6"/>
      <c r="G69" s="6"/>
      <c r="H69" s="6"/>
      <c r="I69" s="6"/>
      <c r="J69" s="6"/>
      <c r="K69" s="6"/>
    </row>
    <row r="70" spans="2:11" ht="36">
      <c r="B70" s="1603"/>
      <c r="C70" s="91"/>
      <c r="D70" s="25" t="s">
        <v>987</v>
      </c>
      <c r="E70" s="6"/>
      <c r="F70" s="6"/>
      <c r="G70" s="6"/>
      <c r="H70" s="6"/>
      <c r="I70" s="6"/>
      <c r="J70" s="6"/>
      <c r="K70" s="6"/>
    </row>
    <row r="71" spans="2:11" ht="24">
      <c r="B71" s="1603"/>
      <c r="C71" s="91"/>
      <c r="D71" s="25" t="s">
        <v>988</v>
      </c>
      <c r="E71" s="6"/>
      <c r="F71" s="6"/>
      <c r="G71" s="6"/>
      <c r="H71" s="6"/>
      <c r="I71" s="6"/>
      <c r="J71" s="6"/>
      <c r="K71" s="6"/>
    </row>
    <row r="72" spans="2:11">
      <c r="B72" s="1603"/>
      <c r="C72" s="91"/>
      <c r="D72" s="52" t="s">
        <v>288</v>
      </c>
      <c r="E72" s="6"/>
      <c r="F72" s="6"/>
      <c r="G72" s="6"/>
      <c r="H72" s="6"/>
      <c r="I72" s="6"/>
      <c r="J72" s="6"/>
      <c r="K72" s="6"/>
    </row>
    <row r="73" spans="2:11" ht="15.75" thickBot="1">
      <c r="B73" s="1604"/>
      <c r="C73" s="3"/>
      <c r="D73" s="40" t="s">
        <v>289</v>
      </c>
      <c r="E73" s="6"/>
      <c r="F73" s="6"/>
      <c r="G73" s="6"/>
      <c r="H73" s="6"/>
      <c r="I73" s="6"/>
      <c r="J73" s="6"/>
      <c r="K73" s="6"/>
    </row>
    <row r="74" spans="2:11" ht="24.75" thickBot="1">
      <c r="B74" s="46" t="s">
        <v>72</v>
      </c>
      <c r="C74" s="3"/>
      <c r="D74" s="40"/>
      <c r="E74" s="6"/>
      <c r="F74" s="6"/>
      <c r="G74" s="6"/>
      <c r="H74" s="6"/>
      <c r="I74" s="6"/>
      <c r="J74" s="6"/>
      <c r="K74" s="6"/>
    </row>
    <row r="75" spans="2:11" ht="396">
      <c r="B75" s="1602" t="s">
        <v>73</v>
      </c>
      <c r="C75" s="91"/>
      <c r="D75" s="45" t="s">
        <v>989</v>
      </c>
      <c r="E75" s="6"/>
      <c r="F75" s="6"/>
      <c r="G75" s="6"/>
      <c r="H75" s="6"/>
      <c r="I75" s="6"/>
      <c r="J75" s="6"/>
      <c r="K75" s="6"/>
    </row>
    <row r="76" spans="2:11" ht="216">
      <c r="B76" s="1603"/>
      <c r="C76" s="91"/>
      <c r="D76" s="45" t="s">
        <v>990</v>
      </c>
      <c r="E76" s="6"/>
      <c r="F76" s="6"/>
      <c r="G76" s="6"/>
      <c r="H76" s="6"/>
      <c r="I76" s="6"/>
      <c r="J76" s="6"/>
      <c r="K76" s="6"/>
    </row>
    <row r="77" spans="2:11" ht="120">
      <c r="B77" s="1603"/>
      <c r="C77" s="91"/>
      <c r="D77" s="45" t="s">
        <v>991</v>
      </c>
      <c r="E77" s="6"/>
      <c r="F77" s="6"/>
      <c r="G77" s="6"/>
      <c r="H77" s="6"/>
      <c r="I77" s="6"/>
      <c r="J77" s="6"/>
      <c r="K77" s="6"/>
    </row>
    <row r="78" spans="2:11" ht="108">
      <c r="B78" s="1603"/>
      <c r="C78" s="91"/>
      <c r="D78" s="45" t="s">
        <v>992</v>
      </c>
      <c r="E78" s="6"/>
      <c r="F78" s="6"/>
      <c r="G78" s="6"/>
      <c r="H78" s="6"/>
      <c r="I78" s="6"/>
      <c r="J78" s="6"/>
      <c r="K78" s="6"/>
    </row>
    <row r="79" spans="2:11" ht="252">
      <c r="B79" s="1603"/>
      <c r="C79" s="91"/>
      <c r="D79" s="45" t="s">
        <v>993</v>
      </c>
      <c r="E79" s="6"/>
      <c r="F79" s="6"/>
      <c r="G79" s="6"/>
      <c r="H79" s="6"/>
      <c r="I79" s="6"/>
      <c r="J79" s="6"/>
      <c r="K79" s="6"/>
    </row>
    <row r="80" spans="2:11" ht="48">
      <c r="B80" s="1603"/>
      <c r="C80" s="91"/>
      <c r="D80" s="45" t="s">
        <v>994</v>
      </c>
      <c r="E80" s="6"/>
      <c r="F80" s="6"/>
      <c r="G80" s="6"/>
      <c r="H80" s="6"/>
      <c r="I80" s="6"/>
      <c r="J80" s="6"/>
      <c r="K80" s="6"/>
    </row>
    <row r="81" spans="2:11" ht="96">
      <c r="B81" s="1603"/>
      <c r="C81" s="91"/>
      <c r="D81" s="60" t="s">
        <v>995</v>
      </c>
      <c r="E81" s="6"/>
      <c r="F81" s="6"/>
      <c r="G81" s="6"/>
      <c r="H81" s="6"/>
      <c r="I81" s="6"/>
      <c r="J81" s="6"/>
      <c r="K81" s="6"/>
    </row>
    <row r="82" spans="2:11" ht="60">
      <c r="B82" s="1603"/>
      <c r="C82" s="91"/>
      <c r="D82" s="60" t="s">
        <v>996</v>
      </c>
      <c r="E82" s="6"/>
      <c r="F82" s="6"/>
      <c r="G82" s="6"/>
      <c r="H82" s="6"/>
      <c r="I82" s="6"/>
      <c r="J82" s="6"/>
      <c r="K82" s="6"/>
    </row>
    <row r="83" spans="2:11" ht="52.5" thickBot="1">
      <c r="B83" s="1604"/>
      <c r="C83" s="3"/>
      <c r="D83" s="61" t="s">
        <v>997</v>
      </c>
      <c r="E83" s="6"/>
      <c r="F83" s="6"/>
      <c r="G83" s="6"/>
      <c r="H83" s="6"/>
      <c r="I83" s="6"/>
      <c r="J83" s="6"/>
      <c r="K83" s="6"/>
    </row>
    <row r="84" spans="2:11" ht="15.75" thickBot="1">
      <c r="B84" s="2"/>
      <c r="C84" s="73"/>
      <c r="D84" s="6"/>
      <c r="E84" s="6"/>
      <c r="F84" s="6"/>
      <c r="G84" s="6"/>
      <c r="H84" s="6"/>
      <c r="I84" s="6"/>
      <c r="J84" s="6"/>
      <c r="K84" s="6"/>
    </row>
    <row r="85" spans="2:11" ht="48">
      <c r="B85" s="1602" t="s">
        <v>90</v>
      </c>
      <c r="C85" s="102"/>
      <c r="D85" s="63" t="s">
        <v>998</v>
      </c>
      <c r="E85" s="6"/>
      <c r="F85" s="6"/>
      <c r="G85" s="6"/>
      <c r="H85" s="6"/>
      <c r="I85" s="6"/>
      <c r="J85" s="6"/>
      <c r="K85" s="6"/>
    </row>
    <row r="86" spans="2:11">
      <c r="B86" s="1603"/>
      <c r="C86" s="91"/>
      <c r="D86" s="16"/>
      <c r="E86" s="6"/>
      <c r="F86" s="6"/>
      <c r="G86" s="6"/>
      <c r="H86" s="6"/>
      <c r="I86" s="6"/>
      <c r="J86" s="6"/>
      <c r="K86" s="6"/>
    </row>
    <row r="87" spans="2:11">
      <c r="B87" s="1603"/>
      <c r="C87" s="91"/>
      <c r="D87" s="45" t="s">
        <v>91</v>
      </c>
      <c r="E87" s="6"/>
      <c r="F87" s="6"/>
      <c r="G87" s="6"/>
      <c r="H87" s="6"/>
      <c r="I87" s="6"/>
      <c r="J87" s="6"/>
      <c r="K87" s="6"/>
    </row>
    <row r="88" spans="2:11" ht="109.5">
      <c r="B88" s="1603"/>
      <c r="C88" s="91"/>
      <c r="D88" s="45" t="s">
        <v>999</v>
      </c>
      <c r="E88" s="6"/>
      <c r="F88" s="6"/>
      <c r="G88" s="6"/>
      <c r="H88" s="6"/>
      <c r="I88" s="6"/>
      <c r="J88" s="6"/>
      <c r="K88" s="6"/>
    </row>
    <row r="89" spans="2:11" ht="97.5">
      <c r="B89" s="1603"/>
      <c r="C89" s="91"/>
      <c r="D89" s="45" t="s">
        <v>1000</v>
      </c>
      <c r="E89" s="6"/>
      <c r="F89" s="6"/>
      <c r="G89" s="6"/>
      <c r="H89" s="6"/>
      <c r="I89" s="6"/>
      <c r="J89" s="6"/>
      <c r="K89" s="6"/>
    </row>
    <row r="90" spans="2:11" ht="98.25" thickBot="1">
      <c r="B90" s="1604"/>
      <c r="C90" s="3"/>
      <c r="D90" s="40" t="s">
        <v>1001</v>
      </c>
      <c r="E90" s="6"/>
      <c r="F90" s="6"/>
      <c r="G90" s="6"/>
      <c r="H90" s="6"/>
      <c r="I90" s="6"/>
      <c r="J90" s="6"/>
      <c r="K90" s="6"/>
    </row>
    <row r="91" spans="2:11">
      <c r="B91" s="6"/>
      <c r="D91" s="6"/>
      <c r="E91" s="6"/>
      <c r="F91" s="6"/>
      <c r="G91" s="6"/>
      <c r="H91" s="6"/>
      <c r="I91" s="6"/>
      <c r="J91" s="6"/>
      <c r="K91" s="6"/>
    </row>
  </sheetData>
  <sheetProtection insertRows="0"/>
  <mergeCells count="26">
    <mergeCell ref="A1:P1"/>
    <mergeCell ref="A2:P2"/>
    <mergeCell ref="A3:P3"/>
    <mergeCell ref="A4:D4"/>
    <mergeCell ref="A5:P5"/>
    <mergeCell ref="B9:D9"/>
    <mergeCell ref="F9:S9"/>
    <mergeCell ref="F10:S10"/>
    <mergeCell ref="E11:R11"/>
    <mergeCell ref="E12:R12"/>
    <mergeCell ref="D13:J13"/>
    <mergeCell ref="D18:J18"/>
    <mergeCell ref="D19:J19"/>
    <mergeCell ref="B62:D62"/>
    <mergeCell ref="D31:J31"/>
    <mergeCell ref="D32:J32"/>
    <mergeCell ref="B34:E34"/>
    <mergeCell ref="B35:B41"/>
    <mergeCell ref="B43:E43"/>
    <mergeCell ref="B44:B50"/>
    <mergeCell ref="B58:E59"/>
    <mergeCell ref="B63:B67"/>
    <mergeCell ref="B68:B73"/>
    <mergeCell ref="B75:B83"/>
    <mergeCell ref="B85:B90"/>
    <mergeCell ref="B13:B30"/>
  </mergeCells>
  <conditionalFormatting sqref="F9">
    <cfRule type="notContainsBlanks" dxfId="31" priority="4">
      <formula>LEN(TRIM(F9))&gt;0</formula>
    </cfRule>
  </conditionalFormatting>
  <conditionalFormatting sqref="F10:S10">
    <cfRule type="expression" dxfId="30" priority="2">
      <formula>E10="NO SE REPORTA"</formula>
    </cfRule>
    <cfRule type="expression" dxfId="29" priority="3">
      <formula>E9="NO APLICA"</formula>
    </cfRule>
  </conditionalFormatting>
  <conditionalFormatting sqref="E11:R11">
    <cfRule type="expression" dxfId="28" priority="1">
      <formula>E10="SI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5:H16 E21:E30">
      <formula1>0</formula1>
    </dataValidation>
    <dataValidation type="list" allowBlank="1" showInputMessage="1" showErrorMessage="1" sqref="E10">
      <formula1>REPORTE</formula1>
    </dataValidation>
    <dataValidation type="list" allowBlank="1" showInputMessage="1" showErrorMessage="1" sqref="E9">
      <formula1>SI</formula1>
    </dataValidation>
  </dataValidations>
  <hyperlinks>
    <hyperlink ref="B8" location="'ANEXO 3'!A1" display="VOLVER AL INDICE"/>
  </hyperlinks>
  <pageMargins left="0.25" right="0.25" top="0.75" bottom="0.75" header="0.3" footer="0.3"/>
  <pageSetup paperSize="178" orientation="landscape" horizontalDpi="1200" verticalDpi="12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9"/>
  <sheetViews>
    <sheetView showGridLines="0" topLeftCell="A49" zoomScale="98" zoomScaleNormal="98" workbookViewId="0">
      <selection activeCell="E58" sqref="E58"/>
    </sheetView>
  </sheetViews>
  <sheetFormatPr baseColWidth="10" defaultRowHeight="15"/>
  <cols>
    <col min="1" max="1" width="1.85546875" customWidth="1"/>
    <col min="2" max="2" width="12.140625" customWidth="1"/>
    <col min="3" max="3" width="5" style="84" bestFit="1" customWidth="1"/>
    <col min="4" max="4" width="34.85546875" customWidth="1"/>
    <col min="5" max="5" width="12.140625" customWidth="1"/>
    <col min="6" max="6" width="12.7109375" customWidth="1"/>
    <col min="8" max="8" width="15.28515625" customWidth="1"/>
    <col min="9" max="9" width="13.140625" customWidth="1"/>
    <col min="11" max="12" width="11.42578125" style="406"/>
    <col min="14" max="14" width="13" customWidth="1"/>
  </cols>
  <sheetData>
    <row r="1" spans="1:23" s="527" customFormat="1" ht="100.5" customHeight="1" thickBot="1">
      <c r="A1" s="1511"/>
      <c r="B1" s="1512"/>
      <c r="C1" s="1512"/>
      <c r="D1" s="1512"/>
      <c r="E1" s="1512"/>
      <c r="F1" s="1512"/>
      <c r="G1" s="1512"/>
      <c r="H1" s="1512"/>
      <c r="I1" s="1512"/>
      <c r="J1" s="1512"/>
      <c r="K1" s="1512"/>
      <c r="L1" s="1512"/>
      <c r="M1" s="1512"/>
      <c r="N1" s="1512"/>
      <c r="O1" s="1512"/>
      <c r="P1" s="1512"/>
      <c r="Q1" s="1512"/>
      <c r="R1" s="1513"/>
      <c r="S1" s="406"/>
      <c r="T1" s="406"/>
    </row>
    <row r="2" spans="1:23"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0"/>
      <c r="Q2" s="1520"/>
      <c r="R2" s="1521"/>
      <c r="S2" s="406"/>
      <c r="T2" s="406"/>
    </row>
    <row r="3" spans="1:23" s="528" customFormat="1" ht="16.5" thickBot="1">
      <c r="A3" s="1514" t="s">
        <v>1376</v>
      </c>
      <c r="B3" s="1515"/>
      <c r="C3" s="1515"/>
      <c r="D3" s="1515"/>
      <c r="E3" s="1515"/>
      <c r="F3" s="1515"/>
      <c r="G3" s="1515"/>
      <c r="H3" s="1515"/>
      <c r="I3" s="1515"/>
      <c r="J3" s="1515"/>
      <c r="K3" s="1515"/>
      <c r="L3" s="1515"/>
      <c r="M3" s="1515"/>
      <c r="N3" s="1515"/>
      <c r="O3" s="1515"/>
      <c r="P3" s="1515"/>
      <c r="Q3" s="1515"/>
      <c r="R3" s="1516"/>
      <c r="S3" s="406"/>
      <c r="T3" s="406"/>
    </row>
    <row r="4" spans="1:23" s="528" customFormat="1" ht="16.5" thickBot="1">
      <c r="A4" s="1517" t="s">
        <v>1375</v>
      </c>
      <c r="B4" s="1518"/>
      <c r="C4" s="1518"/>
      <c r="D4" s="1518"/>
      <c r="E4" s="571" t="str">
        <f>'Datos Generales'!C6</f>
        <v>2020-I</v>
      </c>
      <c r="F4" s="571"/>
      <c r="G4" s="571"/>
      <c r="H4" s="571"/>
      <c r="I4" s="571"/>
      <c r="J4" s="571"/>
      <c r="K4" s="571"/>
      <c r="L4" s="571"/>
      <c r="M4" s="571"/>
      <c r="N4" s="573"/>
      <c r="O4" s="573"/>
      <c r="P4" s="573"/>
      <c r="Q4" s="573"/>
      <c r="R4" s="574"/>
      <c r="S4" s="406"/>
      <c r="T4" s="406"/>
    </row>
    <row r="5" spans="1:23" s="239" customFormat="1" ht="16.5" customHeight="1" thickBot="1">
      <c r="A5" s="1514" t="s">
        <v>1010</v>
      </c>
      <c r="B5" s="1515"/>
      <c r="C5" s="1515"/>
      <c r="D5" s="1515"/>
      <c r="E5" s="1515"/>
      <c r="F5" s="1515"/>
      <c r="G5" s="1515"/>
      <c r="H5" s="1515"/>
      <c r="I5" s="1515"/>
      <c r="J5" s="1515"/>
      <c r="K5" s="1515"/>
      <c r="L5" s="1515"/>
      <c r="M5" s="1515"/>
      <c r="N5" s="1515"/>
      <c r="O5" s="1515"/>
      <c r="P5" s="1515"/>
      <c r="Q5" s="1515"/>
      <c r="R5" s="1516"/>
    </row>
    <row r="6" spans="1:23">
      <c r="B6" s="2" t="s">
        <v>1</v>
      </c>
      <c r="C6" s="73"/>
      <c r="D6" s="6"/>
      <c r="E6" s="215"/>
      <c r="F6" s="6" t="s">
        <v>128</v>
      </c>
      <c r="G6" s="6"/>
      <c r="H6" s="6"/>
      <c r="I6" s="6"/>
      <c r="J6" s="6"/>
      <c r="K6" s="6"/>
      <c r="L6" s="6"/>
      <c r="M6" s="6"/>
    </row>
    <row r="7" spans="1:23" ht="15.75" thickBot="1">
      <c r="B7" s="72"/>
      <c r="C7" s="74"/>
      <c r="D7" s="6"/>
      <c r="E7" s="17"/>
      <c r="F7" s="6" t="s">
        <v>129</v>
      </c>
      <c r="G7" s="6"/>
      <c r="H7" s="6"/>
      <c r="I7" s="6"/>
      <c r="J7" s="6"/>
      <c r="K7" s="6"/>
      <c r="L7" s="6"/>
      <c r="M7" s="6"/>
    </row>
    <row r="8" spans="1:23" ht="15.75" thickBot="1">
      <c r="B8" s="175" t="s">
        <v>1201</v>
      </c>
      <c r="C8" s="216">
        <v>2020</v>
      </c>
      <c r="D8" s="220">
        <f>IF(E10="NO APLICA","NO APLICA",IF(E11="NO SE REPORTA","SIN INFORMACION",+F81))</f>
        <v>3.8461538461538464E-2</v>
      </c>
      <c r="E8" s="217"/>
      <c r="F8" s="6" t="s">
        <v>130</v>
      </c>
      <c r="G8" s="6"/>
      <c r="H8" s="6"/>
      <c r="I8" s="6"/>
      <c r="J8" s="6"/>
      <c r="K8" s="6"/>
      <c r="L8" s="6"/>
      <c r="M8" s="6"/>
    </row>
    <row r="9" spans="1:23">
      <c r="B9" s="486" t="s">
        <v>1202</v>
      </c>
      <c r="C9" s="85"/>
      <c r="D9" s="6"/>
      <c r="E9" s="6"/>
      <c r="F9" s="6"/>
      <c r="G9" s="6"/>
      <c r="H9" s="6"/>
      <c r="I9" s="6"/>
      <c r="J9" s="6"/>
      <c r="K9" s="6"/>
      <c r="L9" s="6"/>
      <c r="M9" s="6"/>
    </row>
    <row r="10" spans="1:23"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1530"/>
      <c r="U10" s="1530"/>
      <c r="V10" s="488"/>
      <c r="W10" s="488"/>
    </row>
    <row r="11" spans="1:23"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c r="T11" s="1524"/>
      <c r="U11" s="1524"/>
    </row>
    <row r="12" spans="1:23" s="406" customFormat="1" ht="23.45" customHeight="1">
      <c r="A12" s="239"/>
      <c r="B12" s="486"/>
      <c r="C12" s="298"/>
      <c r="D12" s="491" t="str">
        <f>IF(E11="SI SE REPORTA","¿Qué programas o proyectos del Plan de Acción están asociados al indicador? ","")</f>
        <v xml:space="preserve">¿Qué programas o proyectos del Plan de Acción están asociados al indicador? </v>
      </c>
      <c r="E12" s="1525"/>
      <c r="F12" s="1525"/>
      <c r="G12" s="1525"/>
      <c r="H12" s="1525"/>
      <c r="I12" s="1525"/>
      <c r="J12" s="1525"/>
      <c r="K12" s="1525"/>
      <c r="L12" s="1525"/>
      <c r="M12" s="1525"/>
      <c r="N12" s="1525"/>
      <c r="O12" s="1525"/>
      <c r="P12" s="1525"/>
      <c r="Q12" s="1525"/>
      <c r="R12" s="1525"/>
      <c r="S12" s="1525"/>
      <c r="T12" s="1525"/>
    </row>
    <row r="13" spans="1:23"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7"/>
      <c r="S13" s="1527"/>
      <c r="T13" s="1528"/>
    </row>
    <row r="14" spans="1:23" s="406" customFormat="1" ht="6.95" customHeight="1" thickBot="1">
      <c r="B14" s="486"/>
      <c r="C14" s="85"/>
      <c r="D14" s="6"/>
      <c r="E14" s="6"/>
      <c r="F14" s="6"/>
      <c r="G14" s="6"/>
      <c r="H14" s="6"/>
      <c r="I14" s="6"/>
      <c r="J14" s="6"/>
      <c r="K14" s="6"/>
      <c r="L14" s="6"/>
      <c r="M14" s="6"/>
    </row>
    <row r="15" spans="1:23" ht="15" customHeight="1" thickTop="1">
      <c r="B15" s="1617" t="s">
        <v>2</v>
      </c>
      <c r="C15" s="86"/>
      <c r="D15" s="1619" t="s">
        <v>3</v>
      </c>
      <c r="E15" s="1620"/>
      <c r="F15" s="1620"/>
      <c r="G15" s="1620"/>
      <c r="H15" s="1620"/>
      <c r="I15" s="1620"/>
      <c r="J15" s="1620"/>
      <c r="K15" s="1620"/>
      <c r="L15" s="1620"/>
      <c r="M15" s="1620"/>
      <c r="N15" s="1689"/>
      <c r="O15" s="1670"/>
    </row>
    <row r="16" spans="1:23">
      <c r="B16" s="1618"/>
      <c r="C16" s="89"/>
      <c r="D16" s="1706" t="s">
        <v>1029</v>
      </c>
      <c r="E16" s="1707"/>
      <c r="F16" s="1707"/>
      <c r="G16" s="1707"/>
      <c r="H16" s="1707"/>
      <c r="I16" s="1707"/>
      <c r="J16" s="1707"/>
      <c r="K16" s="1707"/>
      <c r="L16" s="1707"/>
      <c r="M16" s="1707"/>
      <c r="N16" s="1774"/>
      <c r="O16" s="1731"/>
    </row>
    <row r="17" spans="2:15" ht="15.75" thickBot="1">
      <c r="B17" s="1618"/>
      <c r="C17" s="89"/>
      <c r="D17" s="1622" t="s">
        <v>1030</v>
      </c>
      <c r="E17" s="1623"/>
      <c r="F17" s="1623"/>
      <c r="G17" s="1623"/>
      <c r="H17" s="1623"/>
      <c r="I17" s="1623"/>
      <c r="J17" s="1623"/>
      <c r="K17" s="1623"/>
      <c r="L17" s="1623"/>
      <c r="M17" s="1623"/>
      <c r="N17" s="1679"/>
      <c r="O17" s="1655"/>
    </row>
    <row r="18" spans="2:15" ht="15.75" thickBot="1">
      <c r="B18" s="1618"/>
      <c r="C18" s="91"/>
      <c r="D18" s="1776" t="s">
        <v>1031</v>
      </c>
      <c r="E18" s="1674" t="s">
        <v>1032</v>
      </c>
      <c r="F18" s="1676"/>
      <c r="G18" s="1674" t="s">
        <v>1033</v>
      </c>
      <c r="H18" s="1676"/>
      <c r="I18" s="1683" t="s">
        <v>151</v>
      </c>
      <c r="J18" s="1685"/>
      <c r="K18" s="1318"/>
      <c r="L18" s="1318"/>
      <c r="M18" s="58"/>
      <c r="O18" s="14"/>
    </row>
    <row r="19" spans="2:15" ht="15.75" thickBot="1">
      <c r="B19" s="1618"/>
      <c r="C19" s="91"/>
      <c r="D19" s="1777"/>
      <c r="E19" s="39" t="s">
        <v>1034</v>
      </c>
      <c r="F19" s="39" t="s">
        <v>1035</v>
      </c>
      <c r="G19" s="39" t="s">
        <v>1034</v>
      </c>
      <c r="H19" s="39" t="s">
        <v>1035</v>
      </c>
      <c r="I19" s="39" t="s">
        <v>1034</v>
      </c>
      <c r="J19" s="39" t="s">
        <v>1035</v>
      </c>
      <c r="K19" s="1318"/>
      <c r="L19" s="1318"/>
      <c r="O19" s="14"/>
    </row>
    <row r="20" spans="2:15" ht="15.75" thickBot="1">
      <c r="B20" s="428"/>
      <c r="C20" s="91"/>
      <c r="D20" s="39" t="s">
        <v>1036</v>
      </c>
      <c r="E20" s="7">
        <v>9</v>
      </c>
      <c r="F20" s="7">
        <v>2</v>
      </c>
      <c r="G20" s="7">
        <v>17</v>
      </c>
      <c r="H20" s="7">
        <v>0</v>
      </c>
      <c r="I20" s="727">
        <f>+E20+G20</f>
        <v>26</v>
      </c>
      <c r="J20" s="727">
        <f>+F20+H20</f>
        <v>2</v>
      </c>
      <c r="K20" s="1319"/>
      <c r="L20" s="1319"/>
      <c r="O20" s="14"/>
    </row>
    <row r="21" spans="2:15">
      <c r="B21" s="428"/>
      <c r="C21" s="98"/>
      <c r="D21" s="1622"/>
      <c r="E21" s="1623"/>
      <c r="F21" s="1623"/>
      <c r="G21" s="1623"/>
      <c r="H21" s="1623"/>
      <c r="I21" s="1623"/>
      <c r="J21" s="1623"/>
      <c r="K21" s="1623"/>
      <c r="L21" s="1623"/>
      <c r="M21" s="1623"/>
      <c r="N21" s="1679"/>
      <c r="O21" s="1655"/>
    </row>
    <row r="22" spans="2:15" ht="15.75" thickBot="1">
      <c r="B22" s="428"/>
      <c r="C22" s="89"/>
      <c r="D22" s="430"/>
      <c r="E22" s="430"/>
      <c r="F22" s="477" t="s">
        <v>55</v>
      </c>
      <c r="G22" s="430"/>
      <c r="H22" s="430"/>
      <c r="I22" s="430"/>
      <c r="J22" s="430"/>
      <c r="K22" s="1303"/>
      <c r="L22" s="1303"/>
      <c r="M22" s="430"/>
      <c r="N22" s="474"/>
      <c r="O22" s="475"/>
    </row>
    <row r="23" spans="2:15" ht="24.75" thickBot="1">
      <c r="B23" s="428"/>
      <c r="C23" s="91"/>
      <c r="D23" s="43" t="s">
        <v>1037</v>
      </c>
      <c r="E23" s="1313">
        <f>+I20</f>
        <v>26</v>
      </c>
      <c r="F23" s="476"/>
      <c r="G23" s="6"/>
      <c r="H23" s="6"/>
      <c r="I23" s="6"/>
      <c r="J23" s="6"/>
      <c r="K23" s="6"/>
      <c r="L23" s="6"/>
      <c r="M23" s="6"/>
      <c r="O23" s="14"/>
    </row>
    <row r="24" spans="2:15" ht="24.75" thickBot="1">
      <c r="B24" s="428"/>
      <c r="C24" s="91"/>
      <c r="D24" s="40" t="s">
        <v>1038</v>
      </c>
      <c r="E24" s="1313">
        <f>+J20</f>
        <v>2</v>
      </c>
      <c r="F24" s="195"/>
      <c r="G24" s="6"/>
      <c r="H24" s="6"/>
      <c r="I24" s="6"/>
      <c r="J24" s="6"/>
      <c r="K24" s="6"/>
      <c r="L24" s="6"/>
      <c r="M24" s="6"/>
      <c r="O24" s="14"/>
    </row>
    <row r="25" spans="2:15" ht="24.75" thickBot="1">
      <c r="B25" s="428"/>
      <c r="C25" s="91"/>
      <c r="D25" s="40" t="s">
        <v>1039</v>
      </c>
      <c r="E25" s="459">
        <f>+E24/E23</f>
        <v>7.6923076923076927E-2</v>
      </c>
      <c r="F25" s="195"/>
      <c r="G25" s="6"/>
      <c r="H25" s="6"/>
      <c r="I25" s="6"/>
      <c r="J25" s="6"/>
      <c r="K25" s="6"/>
      <c r="L25" s="6"/>
      <c r="M25" s="6"/>
      <c r="O25" s="14"/>
    </row>
    <row r="26" spans="2:15">
      <c r="B26" s="428"/>
      <c r="C26" s="89"/>
      <c r="D26" s="1706" t="s">
        <v>1040</v>
      </c>
      <c r="E26" s="1707"/>
      <c r="F26" s="1707"/>
      <c r="G26" s="1707"/>
      <c r="H26" s="1707"/>
      <c r="I26" s="1707"/>
      <c r="J26" s="1707"/>
      <c r="K26" s="1707"/>
      <c r="L26" s="1707"/>
      <c r="M26" s="1707"/>
      <c r="N26" s="1774"/>
      <c r="O26" s="1731"/>
    </row>
    <row r="27" spans="2:15" ht="15.75" thickBot="1">
      <c r="B27" s="428"/>
      <c r="C27" s="89"/>
      <c r="D27" s="1608" t="s">
        <v>1041</v>
      </c>
      <c r="E27" s="1609"/>
      <c r="F27" s="1609"/>
      <c r="G27" s="1609"/>
      <c r="H27" s="1609"/>
      <c r="I27" s="1609"/>
      <c r="J27" s="1609"/>
      <c r="K27" s="1609"/>
      <c r="L27" s="1609"/>
      <c r="M27" s="1609"/>
      <c r="N27" s="1678"/>
      <c r="O27" s="1656"/>
    </row>
    <row r="28" spans="2:15" ht="24.75" thickBot="1">
      <c r="B28" s="428"/>
      <c r="C28" s="91"/>
      <c r="D28" s="43" t="s">
        <v>1042</v>
      </c>
      <c r="E28" s="455">
        <v>1</v>
      </c>
      <c r="F28" s="6"/>
      <c r="G28" s="6"/>
      <c r="H28" s="6"/>
      <c r="I28" s="6"/>
      <c r="J28" s="6"/>
      <c r="K28" s="6"/>
      <c r="L28" s="6"/>
      <c r="M28" s="6"/>
      <c r="O28" s="14"/>
    </row>
    <row r="29" spans="2:15" ht="24.75" thickBot="1">
      <c r="B29" s="428"/>
      <c r="C29" s="91"/>
      <c r="D29" s="40" t="s">
        <v>1043</v>
      </c>
      <c r="E29" s="455">
        <v>10</v>
      </c>
      <c r="F29" s="6"/>
      <c r="G29" s="6"/>
      <c r="H29" s="6"/>
      <c r="I29" s="6"/>
      <c r="J29" s="6"/>
      <c r="K29" s="6"/>
      <c r="L29" s="6"/>
      <c r="M29" s="6"/>
      <c r="O29" s="14"/>
    </row>
    <row r="30" spans="2:15" ht="24.75" thickBot="1">
      <c r="B30" s="428"/>
      <c r="C30" s="91"/>
      <c r="D30" s="40" t="s">
        <v>1044</v>
      </c>
      <c r="E30" s="455">
        <v>1</v>
      </c>
      <c r="F30" s="6"/>
      <c r="G30" s="6"/>
      <c r="H30" s="6"/>
      <c r="I30" s="6"/>
      <c r="J30" s="6"/>
      <c r="K30" s="6"/>
      <c r="L30" s="6"/>
      <c r="M30" s="6"/>
      <c r="O30" s="14"/>
    </row>
    <row r="31" spans="2:15" ht="15.75" thickBot="1">
      <c r="B31" s="428"/>
      <c r="C31" s="89"/>
      <c r="D31" s="1650" t="s">
        <v>1045</v>
      </c>
      <c r="E31" s="1651"/>
      <c r="F31" s="1651"/>
      <c r="G31" s="1651"/>
      <c r="H31" s="1651"/>
      <c r="I31" s="1651"/>
      <c r="J31" s="1651"/>
      <c r="K31" s="1651"/>
      <c r="L31" s="1651"/>
      <c r="M31" s="1651"/>
      <c r="N31" s="1775"/>
      <c r="O31" s="1657"/>
    </row>
    <row r="32" spans="2:15" ht="15.75" thickBot="1">
      <c r="B32" s="428"/>
      <c r="C32" s="95" t="s">
        <v>19</v>
      </c>
      <c r="D32" s="43" t="s">
        <v>1046</v>
      </c>
      <c r="E32" s="212">
        <v>1</v>
      </c>
      <c r="F32" s="1778" t="s">
        <v>2336</v>
      </c>
      <c r="G32" s="1779"/>
      <c r="H32" s="1779"/>
      <c r="I32" s="1779"/>
      <c r="J32" s="1779"/>
      <c r="K32" s="1779"/>
      <c r="L32" s="1779"/>
      <c r="M32" s="1779"/>
      <c r="N32" s="1780"/>
      <c r="O32" s="116"/>
    </row>
    <row r="33" spans="2:15" ht="15.75" thickBot="1">
      <c r="B33" s="428"/>
      <c r="C33" s="3" t="s">
        <v>152</v>
      </c>
      <c r="D33" s="1304" t="s">
        <v>1047</v>
      </c>
      <c r="E33" s="1323" t="s">
        <v>2340</v>
      </c>
      <c r="F33" s="1324" t="s">
        <v>2337</v>
      </c>
      <c r="G33" s="1324" t="s">
        <v>2338</v>
      </c>
      <c r="H33" s="1320" t="s">
        <v>2339</v>
      </c>
      <c r="I33" s="1320" t="s">
        <v>2341</v>
      </c>
      <c r="J33" s="1320" t="s">
        <v>2342</v>
      </c>
      <c r="K33" s="1320" t="s">
        <v>2343</v>
      </c>
      <c r="L33" s="1320" t="s">
        <v>2344</v>
      </c>
      <c r="M33" s="1320" t="s">
        <v>2345</v>
      </c>
      <c r="N33" s="1320" t="s">
        <v>2346</v>
      </c>
      <c r="O33" s="12"/>
    </row>
    <row r="34" spans="2:15" ht="15.75" thickBot="1">
      <c r="B34" s="428"/>
      <c r="C34" s="3" t="s">
        <v>154</v>
      </c>
      <c r="D34" s="431" t="s">
        <v>1048</v>
      </c>
      <c r="E34" s="1325" t="s">
        <v>2340</v>
      </c>
      <c r="F34" s="725" t="s">
        <v>2337</v>
      </c>
      <c r="G34" s="725" t="s">
        <v>2338</v>
      </c>
      <c r="H34" s="478" t="s">
        <v>2347</v>
      </c>
      <c r="I34" s="1325" t="s">
        <v>2340</v>
      </c>
      <c r="J34" s="1325" t="s">
        <v>2340</v>
      </c>
      <c r="K34" s="725" t="s">
        <v>2338</v>
      </c>
      <c r="L34" s="725" t="s">
        <v>2338</v>
      </c>
      <c r="M34" s="478" t="s">
        <v>2348</v>
      </c>
      <c r="N34" s="725" t="s">
        <v>2338</v>
      </c>
      <c r="O34" s="14"/>
    </row>
    <row r="35" spans="2:15" ht="24.75" thickBot="1">
      <c r="B35" s="428"/>
      <c r="C35" s="3" t="s">
        <v>156</v>
      </c>
      <c r="D35" s="431" t="s">
        <v>1049</v>
      </c>
      <c r="E35" s="1321">
        <v>120</v>
      </c>
      <c r="F35" s="1322">
        <v>120</v>
      </c>
      <c r="G35" s="1322">
        <v>120</v>
      </c>
      <c r="H35" s="458">
        <v>120</v>
      </c>
      <c r="I35" s="458">
        <v>120</v>
      </c>
      <c r="J35" s="458">
        <v>120</v>
      </c>
      <c r="K35" s="458">
        <v>120</v>
      </c>
      <c r="L35" s="458">
        <v>120</v>
      </c>
      <c r="M35" s="458">
        <v>120</v>
      </c>
      <c r="N35" s="479">
        <v>360</v>
      </c>
      <c r="O35" s="14"/>
    </row>
    <row r="36" spans="2:15" ht="24.75" thickBot="1">
      <c r="B36" s="428"/>
      <c r="C36" s="3" t="s">
        <v>258</v>
      </c>
      <c r="D36" s="431" t="s">
        <v>1050</v>
      </c>
      <c r="E36" s="480">
        <v>34</v>
      </c>
      <c r="F36" s="481">
        <v>34</v>
      </c>
      <c r="G36" s="481">
        <v>32</v>
      </c>
      <c r="H36" s="481">
        <v>33</v>
      </c>
      <c r="I36" s="481">
        <v>33</v>
      </c>
      <c r="J36" s="481">
        <v>34</v>
      </c>
      <c r="K36" s="481">
        <v>34</v>
      </c>
      <c r="L36" s="481">
        <v>33</v>
      </c>
      <c r="M36" s="481">
        <v>32</v>
      </c>
      <c r="N36" s="482">
        <v>88</v>
      </c>
      <c r="O36" s="14"/>
    </row>
    <row r="37" spans="2:15" ht="24.75" thickBot="1">
      <c r="B37" s="428"/>
      <c r="C37" s="1680" t="s">
        <v>260</v>
      </c>
      <c r="D37" s="45" t="s">
        <v>1051</v>
      </c>
      <c r="E37" s="1341">
        <f>IFERROR(E36/E35,"N.A.")</f>
        <v>0.28333333333333333</v>
      </c>
      <c r="F37" s="1341">
        <f t="shared" ref="F37:N37" si="0">IFERROR(F36/F35,"N.A.")</f>
        <v>0.28333333333333333</v>
      </c>
      <c r="G37" s="1341">
        <f t="shared" si="0"/>
        <v>0.26666666666666666</v>
      </c>
      <c r="H37" s="1341">
        <f t="shared" si="0"/>
        <v>0.27500000000000002</v>
      </c>
      <c r="I37" s="1341">
        <f t="shared" si="0"/>
        <v>0.27500000000000002</v>
      </c>
      <c r="J37" s="1341">
        <f t="shared" si="0"/>
        <v>0.28333333333333333</v>
      </c>
      <c r="K37" s="1341">
        <f t="shared" si="0"/>
        <v>0.28333333333333333</v>
      </c>
      <c r="L37" s="1341">
        <f t="shared" si="0"/>
        <v>0.27500000000000002</v>
      </c>
      <c r="M37" s="1341">
        <f t="shared" si="0"/>
        <v>0.26666666666666666</v>
      </c>
      <c r="N37" s="1341">
        <f t="shared" si="0"/>
        <v>0.24444444444444444</v>
      </c>
      <c r="O37" s="12"/>
    </row>
    <row r="38" spans="2:15" ht="24.75" thickBot="1">
      <c r="B38" s="428"/>
      <c r="C38" s="1681"/>
      <c r="D38" s="40" t="s">
        <v>1052</v>
      </c>
      <c r="E38" s="1342">
        <f>+IF(E37="N.A.","N.A.",IF(E37&gt;=75%,1,0))</f>
        <v>0</v>
      </c>
      <c r="F38" s="1342">
        <f t="shared" ref="F38:N38" si="1">+IF(F37="N.A.","N.A.",IF(F37&gt;=75%,1,0))</f>
        <v>0</v>
      </c>
      <c r="G38" s="1342">
        <f t="shared" si="1"/>
        <v>0</v>
      </c>
      <c r="H38" s="1342">
        <f t="shared" si="1"/>
        <v>0</v>
      </c>
      <c r="I38" s="1342">
        <f t="shared" si="1"/>
        <v>0</v>
      </c>
      <c r="J38" s="1342">
        <f t="shared" si="1"/>
        <v>0</v>
      </c>
      <c r="K38" s="1342">
        <f t="shared" si="1"/>
        <v>0</v>
      </c>
      <c r="L38" s="1342">
        <f t="shared" si="1"/>
        <v>0</v>
      </c>
      <c r="M38" s="1342">
        <f t="shared" si="1"/>
        <v>0</v>
      </c>
      <c r="N38" s="1342">
        <f t="shared" si="1"/>
        <v>0</v>
      </c>
      <c r="O38" s="12"/>
    </row>
    <row r="39" spans="2:15" ht="15.75" thickBot="1">
      <c r="B39" s="428"/>
      <c r="C39" s="3" t="s">
        <v>262</v>
      </c>
      <c r="D39" s="40" t="s">
        <v>1053</v>
      </c>
      <c r="E39" s="1250">
        <v>1</v>
      </c>
      <c r="F39" s="1250">
        <v>2</v>
      </c>
      <c r="G39" s="1250">
        <v>3</v>
      </c>
      <c r="H39" s="1250">
        <v>4</v>
      </c>
      <c r="I39" s="1250">
        <v>5</v>
      </c>
      <c r="J39" s="1250">
        <v>6</v>
      </c>
      <c r="K39" s="1250">
        <v>7</v>
      </c>
      <c r="L39" s="1250">
        <v>8</v>
      </c>
      <c r="M39" s="1250">
        <v>9</v>
      </c>
      <c r="N39" s="1250">
        <v>10</v>
      </c>
      <c r="O39" s="13"/>
    </row>
    <row r="40" spans="2:15">
      <c r="B40" s="428"/>
      <c r="C40" s="89"/>
      <c r="D40" s="1619"/>
      <c r="E40" s="1620"/>
      <c r="F40" s="1620"/>
      <c r="G40" s="1620"/>
      <c r="H40" s="1620"/>
      <c r="I40" s="1620"/>
      <c r="J40" s="1620"/>
      <c r="K40" s="1620"/>
      <c r="L40" s="1620"/>
      <c r="M40" s="1620"/>
      <c r="N40" s="1689"/>
      <c r="O40" s="1670"/>
    </row>
    <row r="41" spans="2:15" ht="15.75" thickBot="1">
      <c r="B41" s="428"/>
      <c r="C41" s="89"/>
      <c r="D41" s="1622" t="s">
        <v>1054</v>
      </c>
      <c r="E41" s="1623"/>
      <c r="F41" s="1623"/>
      <c r="G41" s="1623"/>
      <c r="H41" s="1623"/>
      <c r="I41" s="1623"/>
      <c r="J41" s="1623"/>
      <c r="K41" s="1623"/>
      <c r="L41" s="1623"/>
      <c r="M41" s="1623"/>
      <c r="N41" s="1679"/>
      <c r="O41" s="1655"/>
    </row>
    <row r="42" spans="2:15" ht="15.75" thickBot="1">
      <c r="B42" s="428"/>
      <c r="C42" s="95" t="s">
        <v>19</v>
      </c>
      <c r="D42" s="43" t="s">
        <v>1055</v>
      </c>
      <c r="E42" s="7">
        <v>1</v>
      </c>
      <c r="F42" s="7"/>
      <c r="G42" s="7"/>
      <c r="H42" s="43" t="s">
        <v>151</v>
      </c>
      <c r="I42" s="6"/>
      <c r="J42" s="160" t="s">
        <v>1195</v>
      </c>
      <c r="K42" s="160"/>
      <c r="L42" s="160"/>
      <c r="M42" s="6"/>
      <c r="O42" s="14"/>
    </row>
    <row r="43" spans="2:15" ht="15.75" thickBot="1">
      <c r="B43" s="428"/>
      <c r="C43" s="3" t="s">
        <v>264</v>
      </c>
      <c r="D43" s="40" t="s">
        <v>1056</v>
      </c>
      <c r="E43" s="1250">
        <v>1</v>
      </c>
      <c r="F43" s="30"/>
      <c r="G43" s="30"/>
      <c r="H43" s="154">
        <f>MAX(E42:G42)</f>
        <v>1</v>
      </c>
      <c r="I43" s="6"/>
      <c r="M43" s="6"/>
      <c r="O43" s="14"/>
    </row>
    <row r="44" spans="2:15" ht="15.75" thickBot="1">
      <c r="B44" s="428"/>
      <c r="C44" s="3" t="s">
        <v>266</v>
      </c>
      <c r="D44" s="40" t="s">
        <v>1060</v>
      </c>
      <c r="E44" s="7">
        <v>10</v>
      </c>
      <c r="F44" s="7"/>
      <c r="G44" s="7"/>
      <c r="H44" s="155">
        <f>SUM(E44:G44)</f>
        <v>10</v>
      </c>
      <c r="I44" s="6"/>
      <c r="J44" s="6"/>
      <c r="K44" s="6"/>
      <c r="L44" s="6"/>
      <c r="M44" s="6"/>
      <c r="O44" s="14"/>
    </row>
    <row r="45" spans="2:15" ht="36.75" thickBot="1">
      <c r="B45" s="428"/>
      <c r="C45" s="3" t="s">
        <v>268</v>
      </c>
      <c r="D45" s="40" t="s">
        <v>1061</v>
      </c>
      <c r="E45" s="7">
        <v>0</v>
      </c>
      <c r="F45" s="7"/>
      <c r="G45" s="7"/>
      <c r="H45" s="155">
        <f>SUM(E45:G45)</f>
        <v>0</v>
      </c>
      <c r="I45" s="6"/>
      <c r="J45" s="6"/>
      <c r="K45" s="6"/>
      <c r="L45" s="6"/>
      <c r="M45" s="6"/>
      <c r="O45" s="14"/>
    </row>
    <row r="46" spans="2:15" ht="24.75" thickBot="1">
      <c r="B46" s="428"/>
      <c r="C46" s="1680" t="s">
        <v>1062</v>
      </c>
      <c r="D46" s="45" t="s">
        <v>1063</v>
      </c>
      <c r="E46" s="152">
        <f>IFERROR(E45/E44,"N.A.")</f>
        <v>0</v>
      </c>
      <c r="F46" s="152" t="str">
        <f>IFERROR(F45/F44,"N.A.")</f>
        <v>N.A.</v>
      </c>
      <c r="G46" s="152" t="str">
        <f>IFERROR(G45/G44,"N.A.")</f>
        <v>N.A.</v>
      </c>
      <c r="H46" s="156"/>
      <c r="I46" s="6"/>
      <c r="J46" s="6"/>
      <c r="K46" s="6"/>
      <c r="L46" s="6"/>
      <c r="M46" s="6"/>
      <c r="O46" s="14"/>
    </row>
    <row r="47" spans="2:15" ht="24.75" thickBot="1">
      <c r="B47" s="428"/>
      <c r="C47" s="1681"/>
      <c r="D47" s="40" t="s">
        <v>1064</v>
      </c>
      <c r="E47" s="153">
        <f>+IF(E46="N.A.","N.A.",IF(E46&gt;=75%,1,0))</f>
        <v>0</v>
      </c>
      <c r="F47" s="153" t="str">
        <f>+IF(F46="N.A.","N.A.",IF(F46&gt;=75%,1,0))</f>
        <v>N.A.</v>
      </c>
      <c r="G47" s="153" t="str">
        <f>+IF(G46="N.A.","N.A.",IF(G46&gt;=75%,1,0))</f>
        <v>N.A.</v>
      </c>
      <c r="H47" s="155">
        <f>SUM(E47:G47)</f>
        <v>0</v>
      </c>
      <c r="I47" s="6"/>
      <c r="J47" s="6"/>
      <c r="K47" s="6"/>
      <c r="L47" s="6"/>
      <c r="M47" s="6"/>
      <c r="O47" s="14"/>
    </row>
    <row r="48" spans="2:15" ht="15.75" thickBot="1">
      <c r="B48" s="428"/>
      <c r="C48" s="3" t="s">
        <v>1065</v>
      </c>
      <c r="D48" s="1614" t="s">
        <v>1066</v>
      </c>
      <c r="E48" s="1615"/>
      <c r="F48" s="1615"/>
      <c r="G48" s="1616"/>
      <c r="H48" s="214">
        <f>IFERROR(H47/H43,"N.A.")</f>
        <v>0</v>
      </c>
      <c r="I48" s="6"/>
      <c r="J48" s="6"/>
      <c r="K48" s="6"/>
      <c r="L48" s="6"/>
      <c r="M48" s="6"/>
      <c r="O48" s="14"/>
    </row>
    <row r="49" spans="2:15" ht="15.75" thickBot="1">
      <c r="B49" s="428"/>
      <c r="C49" s="89"/>
      <c r="D49" s="1706" t="s">
        <v>1067</v>
      </c>
      <c r="E49" s="1707"/>
      <c r="F49" s="1707"/>
      <c r="G49" s="1707"/>
      <c r="H49" s="1707"/>
      <c r="I49" s="1707"/>
      <c r="J49" s="1707"/>
      <c r="K49" s="1707"/>
      <c r="L49" s="1707"/>
      <c r="M49" s="1707"/>
      <c r="N49" s="1774"/>
      <c r="O49" s="1731"/>
    </row>
    <row r="50" spans="2:15" ht="24.75" thickBot="1">
      <c r="B50" s="428"/>
      <c r="C50" s="91"/>
      <c r="D50" s="43" t="s">
        <v>1042</v>
      </c>
      <c r="E50" s="7">
        <v>1</v>
      </c>
      <c r="F50" s="6"/>
      <c r="G50" s="6"/>
      <c r="H50" s="6"/>
      <c r="I50" s="6"/>
      <c r="J50" s="6"/>
      <c r="K50" s="6"/>
      <c r="L50" s="6"/>
      <c r="M50" s="6"/>
      <c r="O50" s="14"/>
    </row>
    <row r="51" spans="2:15" ht="24.75" thickBot="1">
      <c r="B51" s="428"/>
      <c r="C51" s="91"/>
      <c r="D51" s="40" t="s">
        <v>1043</v>
      </c>
      <c r="E51" s="7">
        <v>1</v>
      </c>
      <c r="F51" s="6"/>
      <c r="G51" s="6"/>
      <c r="H51" s="6"/>
      <c r="I51" s="6"/>
      <c r="J51" s="6"/>
      <c r="K51" s="6"/>
      <c r="L51" s="6"/>
      <c r="M51" s="6"/>
      <c r="O51" s="14"/>
    </row>
    <row r="52" spans="2:15" ht="24.75" thickBot="1">
      <c r="B52" s="428"/>
      <c r="C52" s="91"/>
      <c r="D52" s="40" t="s">
        <v>1044</v>
      </c>
      <c r="E52" s="7">
        <v>0</v>
      </c>
      <c r="F52" s="6"/>
      <c r="G52" s="6"/>
      <c r="H52" s="6"/>
      <c r="I52" s="6"/>
      <c r="J52" s="6"/>
      <c r="K52" s="6"/>
      <c r="L52" s="6"/>
      <c r="M52" s="6"/>
      <c r="O52" s="14"/>
    </row>
    <row r="53" spans="2:15" ht="15.75" thickBot="1">
      <c r="B53" s="428"/>
      <c r="C53" s="89"/>
      <c r="D53" s="1650" t="s">
        <v>1045</v>
      </c>
      <c r="E53" s="1651"/>
      <c r="F53" s="1651"/>
      <c r="G53" s="1651"/>
      <c r="H53" s="1651"/>
      <c r="I53" s="1651"/>
      <c r="J53" s="1651"/>
      <c r="K53" s="1651"/>
      <c r="L53" s="1651"/>
      <c r="M53" s="1651"/>
      <c r="N53" s="1775"/>
      <c r="O53" s="1657"/>
    </row>
    <row r="54" spans="2:15" ht="15.75" thickBot="1">
      <c r="B54" s="428"/>
      <c r="C54" s="95" t="s">
        <v>19</v>
      </c>
      <c r="D54" s="43" t="s">
        <v>1046</v>
      </c>
      <c r="E54" s="725">
        <v>1</v>
      </c>
      <c r="F54" s="427"/>
      <c r="G54" s="427"/>
      <c r="H54" s="427"/>
      <c r="I54" s="427"/>
      <c r="J54" s="427"/>
      <c r="K54" s="1302"/>
      <c r="L54" s="1302"/>
      <c r="M54" s="427"/>
      <c r="N54" s="456"/>
      <c r="O54" s="116"/>
    </row>
    <row r="55" spans="2:15" ht="15.75" thickBot="1">
      <c r="B55" s="428"/>
      <c r="C55" s="3" t="s">
        <v>152</v>
      </c>
      <c r="D55" s="40" t="s">
        <v>1047</v>
      </c>
      <c r="E55" s="30" t="s">
        <v>2346</v>
      </c>
      <c r="F55" s="30"/>
      <c r="G55" s="30"/>
      <c r="H55" s="30"/>
      <c r="I55" s="30"/>
      <c r="J55" s="30"/>
      <c r="K55" s="30"/>
      <c r="L55" s="30"/>
      <c r="M55" s="30"/>
      <c r="N55" s="457"/>
      <c r="O55" s="12"/>
    </row>
    <row r="56" spans="2:15" ht="15.75" thickBot="1">
      <c r="B56" s="428"/>
      <c r="C56" s="3" t="s">
        <v>154</v>
      </c>
      <c r="D56" s="40" t="s">
        <v>1048</v>
      </c>
      <c r="E56" s="30" t="s">
        <v>2338</v>
      </c>
      <c r="F56" s="30"/>
      <c r="G56" s="30"/>
      <c r="H56" s="30"/>
      <c r="I56" s="30"/>
      <c r="J56" s="30"/>
      <c r="K56" s="30"/>
      <c r="L56" s="30"/>
      <c r="M56" s="30"/>
      <c r="N56" s="457"/>
      <c r="O56" s="12"/>
    </row>
    <row r="57" spans="2:15" ht="24.75" thickBot="1">
      <c r="B57" s="428"/>
      <c r="C57" s="3" t="s">
        <v>156</v>
      </c>
      <c r="D57" s="40" t="s">
        <v>1049</v>
      </c>
      <c r="E57" s="1326">
        <v>360</v>
      </c>
      <c r="F57" s="1328"/>
      <c r="G57" s="1329"/>
      <c r="H57" s="1328"/>
      <c r="I57" s="1327"/>
      <c r="J57" s="458"/>
      <c r="K57" s="458"/>
      <c r="L57" s="458"/>
      <c r="M57" s="458"/>
      <c r="N57" s="458"/>
      <c r="O57" s="12"/>
    </row>
    <row r="58" spans="2:15" ht="24.75" thickBot="1">
      <c r="B58" s="428"/>
      <c r="C58" s="3" t="s">
        <v>258</v>
      </c>
      <c r="D58" s="40" t="s">
        <v>1050</v>
      </c>
      <c r="E58" s="458">
        <v>88</v>
      </c>
      <c r="F58" s="1322"/>
      <c r="G58" s="458"/>
      <c r="H58" s="1322"/>
      <c r="I58" s="458"/>
      <c r="J58" s="458"/>
      <c r="K58" s="458"/>
      <c r="L58" s="458"/>
      <c r="M58" s="458"/>
      <c r="N58" s="458"/>
      <c r="O58" s="12"/>
    </row>
    <row r="59" spans="2:15" ht="24.75" thickBot="1">
      <c r="B59" s="428"/>
      <c r="C59" s="1680" t="s">
        <v>260</v>
      </c>
      <c r="D59" s="45" t="s">
        <v>1051</v>
      </c>
      <c r="E59" s="152">
        <f t="shared" ref="E59:N59" si="2">IFERROR(E58/E57,"N.A.")</f>
        <v>0.24444444444444444</v>
      </c>
      <c r="F59" s="152" t="str">
        <f t="shared" si="2"/>
        <v>N.A.</v>
      </c>
      <c r="G59" s="152" t="str">
        <f t="shared" si="2"/>
        <v>N.A.</v>
      </c>
      <c r="H59" s="152" t="str">
        <f t="shared" si="2"/>
        <v>N.A.</v>
      </c>
      <c r="I59" s="152" t="str">
        <f t="shared" si="2"/>
        <v>N.A.</v>
      </c>
      <c r="J59" s="152" t="str">
        <f t="shared" si="2"/>
        <v>N.A.</v>
      </c>
      <c r="K59" s="152"/>
      <c r="L59" s="152"/>
      <c r="M59" s="152" t="str">
        <f t="shared" si="2"/>
        <v>N.A.</v>
      </c>
      <c r="N59" s="152" t="str">
        <f t="shared" si="2"/>
        <v>N.A.</v>
      </c>
      <c r="O59" s="12"/>
    </row>
    <row r="60" spans="2:15" ht="24.75" thickBot="1">
      <c r="B60" s="428"/>
      <c r="C60" s="1681"/>
      <c r="D60" s="40" t="s">
        <v>1068</v>
      </c>
      <c r="E60" s="153">
        <f>+IF(E59="N.A.","N.A.",IF(E59&gt;=75%,1,0))</f>
        <v>0</v>
      </c>
      <c r="F60" s="153" t="str">
        <f t="shared" ref="F60:N60" si="3">+IF(F59="N.A.","N.A.",IF(F59&gt;=75%,1,0))</f>
        <v>N.A.</v>
      </c>
      <c r="G60" s="153" t="str">
        <f t="shared" si="3"/>
        <v>N.A.</v>
      </c>
      <c r="H60" s="153" t="str">
        <f t="shared" si="3"/>
        <v>N.A.</v>
      </c>
      <c r="I60" s="153" t="str">
        <f t="shared" si="3"/>
        <v>N.A.</v>
      </c>
      <c r="J60" s="153" t="str">
        <f t="shared" si="3"/>
        <v>N.A.</v>
      </c>
      <c r="K60" s="153"/>
      <c r="L60" s="153"/>
      <c r="M60" s="153" t="str">
        <f t="shared" si="3"/>
        <v>N.A.</v>
      </c>
      <c r="N60" s="153" t="str">
        <f t="shared" si="3"/>
        <v>N.A.</v>
      </c>
      <c r="O60" s="12"/>
    </row>
    <row r="61" spans="2:15" ht="15.75" thickBot="1">
      <c r="B61" s="428"/>
      <c r="C61" s="3" t="s">
        <v>262</v>
      </c>
      <c r="D61" s="40" t="s">
        <v>1053</v>
      </c>
      <c r="E61" s="29"/>
      <c r="F61" s="30"/>
      <c r="G61" s="30"/>
      <c r="H61" s="30"/>
      <c r="I61" s="30"/>
      <c r="J61" s="30"/>
      <c r="K61" s="30"/>
      <c r="L61" s="30"/>
      <c r="M61" s="30"/>
      <c r="N61" s="457"/>
      <c r="O61" s="13"/>
    </row>
    <row r="62" spans="2:15">
      <c r="B62" s="428"/>
      <c r="C62" s="89"/>
      <c r="D62" s="1619"/>
      <c r="E62" s="1620"/>
      <c r="F62" s="1620"/>
      <c r="G62" s="1620"/>
      <c r="H62" s="1620"/>
      <c r="I62" s="1620"/>
      <c r="J62" s="1620"/>
      <c r="K62" s="1620"/>
      <c r="L62" s="1620"/>
      <c r="M62" s="1620"/>
      <c r="N62" s="1689"/>
      <c r="O62" s="1670"/>
    </row>
    <row r="63" spans="2:15" ht="15.75" thickBot="1">
      <c r="B63" s="428"/>
      <c r="C63" s="89"/>
      <c r="D63" s="1622" t="s">
        <v>1054</v>
      </c>
      <c r="E63" s="1623"/>
      <c r="F63" s="1623"/>
      <c r="G63" s="1623"/>
      <c r="H63" s="1623"/>
      <c r="I63" s="1623"/>
      <c r="J63" s="1623"/>
      <c r="K63" s="1623"/>
      <c r="L63" s="1623"/>
      <c r="M63" s="1623"/>
      <c r="N63" s="1679"/>
      <c r="O63" s="1655"/>
    </row>
    <row r="64" spans="2:15" ht="15.75" thickBot="1">
      <c r="B64" s="428"/>
      <c r="C64" s="95" t="s">
        <v>19</v>
      </c>
      <c r="D64" s="43" t="s">
        <v>1055</v>
      </c>
      <c r="E64" s="1218">
        <v>1</v>
      </c>
      <c r="F64" s="1218">
        <v>2</v>
      </c>
      <c r="G64" s="121">
        <v>3</v>
      </c>
      <c r="H64" s="121" t="s">
        <v>151</v>
      </c>
      <c r="I64" s="6"/>
      <c r="J64" s="6"/>
      <c r="K64" s="6"/>
      <c r="L64" s="6"/>
      <c r="M64" s="6"/>
      <c r="O64" s="14"/>
    </row>
    <row r="65" spans="2:15" ht="15.75" thickBot="1">
      <c r="B65" s="428"/>
      <c r="C65" s="3" t="s">
        <v>264</v>
      </c>
      <c r="D65" s="40" t="s">
        <v>1056</v>
      </c>
      <c r="E65" s="1343" t="s">
        <v>1057</v>
      </c>
      <c r="F65" s="1343" t="s">
        <v>1058</v>
      </c>
      <c r="G65" s="1343" t="s">
        <v>1059</v>
      </c>
      <c r="H65" s="154">
        <f>MAX(E64:G64)</f>
        <v>3</v>
      </c>
      <c r="I65" s="6"/>
      <c r="J65" s="6"/>
      <c r="K65" s="6"/>
      <c r="L65" s="6"/>
      <c r="M65" s="6"/>
      <c r="O65" s="14"/>
    </row>
    <row r="66" spans="2:15" ht="15.75" thickBot="1">
      <c r="B66" s="428"/>
      <c r="C66" s="3" t="s">
        <v>266</v>
      </c>
      <c r="D66" s="40" t="s">
        <v>1060</v>
      </c>
      <c r="E66" s="7">
        <v>10</v>
      </c>
      <c r="F66" s="7"/>
      <c r="G66" s="7"/>
      <c r="H66" s="155">
        <f>SUM(E66:G66)</f>
        <v>10</v>
      </c>
      <c r="I66" s="6"/>
      <c r="J66" s="6"/>
      <c r="K66" s="6"/>
      <c r="L66" s="6"/>
      <c r="M66" s="6"/>
      <c r="O66" s="14"/>
    </row>
    <row r="67" spans="2:15" ht="36.75" thickBot="1">
      <c r="B67" s="428"/>
      <c r="C67" s="3" t="s">
        <v>268</v>
      </c>
      <c r="D67" s="40" t="s">
        <v>1069</v>
      </c>
      <c r="E67" s="678">
        <v>0</v>
      </c>
      <c r="F67" s="678"/>
      <c r="G67" s="678"/>
      <c r="H67" s="155">
        <f>SUM(E67:G67)</f>
        <v>0</v>
      </c>
      <c r="I67" s="6"/>
      <c r="J67" s="6"/>
      <c r="K67" s="6"/>
      <c r="L67" s="6"/>
      <c r="M67" s="6"/>
      <c r="O67" s="14"/>
    </row>
    <row r="68" spans="2:15" ht="24.75" thickBot="1">
      <c r="B68" s="428"/>
      <c r="C68" s="1680" t="s">
        <v>1062</v>
      </c>
      <c r="D68" s="45" t="s">
        <v>1063</v>
      </c>
      <c r="E68" s="152">
        <f>+E67/E66</f>
        <v>0</v>
      </c>
      <c r="F68" s="152" t="e">
        <f>+F67/F66</f>
        <v>#DIV/0!</v>
      </c>
      <c r="G68" s="152" t="e">
        <f>+G67/G66</f>
        <v>#DIV/0!</v>
      </c>
      <c r="H68" s="156"/>
      <c r="I68" s="6"/>
      <c r="J68" s="6"/>
      <c r="K68" s="6"/>
      <c r="L68" s="6"/>
      <c r="M68" s="6"/>
      <c r="O68" s="14"/>
    </row>
    <row r="69" spans="2:15" ht="24.75" thickBot="1">
      <c r="B69" s="428"/>
      <c r="C69" s="1681"/>
      <c r="D69" s="40" t="s">
        <v>1064</v>
      </c>
      <c r="E69" s="153">
        <f>+IF(E68&gt;=75%,1,0)</f>
        <v>0</v>
      </c>
      <c r="F69" s="153" t="e">
        <f>+IF(F68&gt;=75%,1,0)</f>
        <v>#DIV/0!</v>
      </c>
      <c r="G69" s="153" t="e">
        <f>+IF(G68&gt;=75%,1,0)</f>
        <v>#DIV/0!</v>
      </c>
      <c r="H69" s="155" t="e">
        <f>SUM(E69:G69)</f>
        <v>#DIV/0!</v>
      </c>
      <c r="I69" s="6"/>
      <c r="J69" s="6"/>
      <c r="K69" s="6"/>
      <c r="L69" s="6"/>
      <c r="M69" s="6"/>
      <c r="O69" s="14"/>
    </row>
    <row r="70" spans="2:15" ht="15.75" thickBot="1">
      <c r="B70" s="428"/>
      <c r="C70" s="3" t="s">
        <v>1065</v>
      </c>
      <c r="D70" s="1614" t="s">
        <v>1066</v>
      </c>
      <c r="E70" s="1615"/>
      <c r="F70" s="1615"/>
      <c r="G70" s="1616"/>
      <c r="H70" s="157" t="str">
        <f>IFERROR(H69/H65,"N.A.")</f>
        <v>N.A.</v>
      </c>
      <c r="I70" s="6"/>
      <c r="J70" s="6"/>
      <c r="K70" s="6"/>
      <c r="L70" s="6"/>
      <c r="M70" s="6"/>
      <c r="O70" s="14"/>
    </row>
    <row r="71" spans="2:15">
      <c r="B71" s="428"/>
      <c r="C71" s="89"/>
      <c r="D71" s="1622"/>
      <c r="E71" s="1623"/>
      <c r="F71" s="1623"/>
      <c r="G71" s="1623"/>
      <c r="H71" s="1623"/>
      <c r="I71" s="1623"/>
      <c r="J71" s="1623"/>
      <c r="K71" s="1623"/>
      <c r="L71" s="1623"/>
      <c r="M71" s="1623"/>
      <c r="N71" s="1679"/>
      <c r="O71" s="1655"/>
    </row>
    <row r="72" spans="2:15" ht="15.75" thickBot="1">
      <c r="B72" s="428"/>
      <c r="C72" s="89"/>
      <c r="D72" s="1608" t="s">
        <v>1070</v>
      </c>
      <c r="E72" s="1609"/>
      <c r="F72" s="1609"/>
      <c r="G72" s="1609"/>
      <c r="H72" s="1609"/>
      <c r="I72" s="1609"/>
      <c r="J72" s="1609"/>
      <c r="K72" s="1609"/>
      <c r="L72" s="1609"/>
      <c r="M72" s="1609"/>
      <c r="N72" s="1678"/>
      <c r="O72" s="1656"/>
    </row>
    <row r="73" spans="2:15" ht="15.75" thickBot="1">
      <c r="B73" s="428"/>
      <c r="C73" s="95" t="s">
        <v>1071</v>
      </c>
      <c r="D73" s="38" t="s">
        <v>1072</v>
      </c>
      <c r="E73" s="158">
        <f>+H48</f>
        <v>0</v>
      </c>
      <c r="F73" s="6"/>
      <c r="G73" s="6"/>
      <c r="H73" s="6"/>
      <c r="I73" s="6"/>
      <c r="J73" s="6"/>
      <c r="K73" s="6"/>
      <c r="L73" s="6"/>
      <c r="M73" s="6"/>
      <c r="O73" s="14"/>
    </row>
    <row r="74" spans="2:15" ht="15.75" thickBot="1">
      <c r="B74" s="428"/>
      <c r="C74" s="3" t="s">
        <v>1073</v>
      </c>
      <c r="D74" s="39" t="s">
        <v>1074</v>
      </c>
      <c r="E74" s="159" t="str">
        <f>+H70</f>
        <v>N.A.</v>
      </c>
      <c r="F74" s="6"/>
      <c r="G74" s="6"/>
      <c r="H74" s="6"/>
      <c r="I74" s="6"/>
      <c r="J74" s="6"/>
      <c r="K74" s="6"/>
      <c r="L74" s="6"/>
      <c r="M74" s="6"/>
      <c r="O74" s="14"/>
    </row>
    <row r="75" spans="2:15" ht="36.75" thickBot="1">
      <c r="B75" s="428"/>
      <c r="C75" s="3" t="s">
        <v>19</v>
      </c>
      <c r="D75" s="126" t="s">
        <v>1075</v>
      </c>
      <c r="E75" s="159">
        <f>AVERAGE(E73:E74)</f>
        <v>0</v>
      </c>
      <c r="F75" s="6"/>
      <c r="G75" s="6"/>
      <c r="H75" s="6"/>
      <c r="I75" s="6"/>
      <c r="J75" s="6"/>
      <c r="K75" s="6"/>
      <c r="L75" s="6"/>
      <c r="M75" s="6"/>
      <c r="O75" s="14"/>
    </row>
    <row r="76" spans="2:15">
      <c r="B76" s="428"/>
      <c r="C76" s="89"/>
      <c r="D76" s="1622"/>
      <c r="E76" s="1623"/>
      <c r="F76" s="1623"/>
      <c r="G76" s="1623"/>
      <c r="H76" s="1623"/>
      <c r="I76" s="1623"/>
      <c r="J76" s="1623"/>
      <c r="K76" s="1623"/>
      <c r="L76" s="1623"/>
      <c r="M76" s="1623"/>
      <c r="N76" s="1679"/>
      <c r="O76" s="1655"/>
    </row>
    <row r="77" spans="2:15" ht="15.75" thickBot="1">
      <c r="B77" s="428"/>
      <c r="C77" s="89"/>
      <c r="D77" s="1608" t="s">
        <v>1076</v>
      </c>
      <c r="E77" s="1609"/>
      <c r="F77" s="1609"/>
      <c r="G77" s="1609"/>
      <c r="H77" s="1609"/>
      <c r="I77" s="1609"/>
      <c r="J77" s="1609"/>
      <c r="K77" s="1609"/>
      <c r="L77" s="1609"/>
      <c r="M77" s="1609"/>
      <c r="N77" s="1678"/>
      <c r="O77" s="1656"/>
    </row>
    <row r="78" spans="2:15" ht="15.75" thickBot="1">
      <c r="B78" s="428"/>
      <c r="C78" s="91"/>
      <c r="D78" s="24"/>
      <c r="E78" s="38" t="s">
        <v>1077</v>
      </c>
      <c r="F78" s="38" t="s">
        <v>1078</v>
      </c>
      <c r="H78" s="6"/>
      <c r="I78" s="6"/>
      <c r="J78" s="6"/>
      <c r="K78" s="6"/>
      <c r="L78" s="6"/>
      <c r="M78" s="6"/>
      <c r="O78" s="14"/>
    </row>
    <row r="79" spans="2:15" ht="24.75" thickBot="1">
      <c r="B79" s="428"/>
      <c r="C79" s="91"/>
      <c r="D79" s="729" t="s">
        <v>1079</v>
      </c>
      <c r="E79" s="147">
        <f>+E25</f>
        <v>7.6923076923076927E-2</v>
      </c>
      <c r="F79" s="31">
        <v>0.5</v>
      </c>
      <c r="G79" s="6"/>
      <c r="H79" s="6"/>
      <c r="I79" s="6"/>
      <c r="J79" s="6"/>
      <c r="K79" s="6"/>
      <c r="L79" s="6"/>
      <c r="M79" s="6"/>
      <c r="O79" s="14"/>
    </row>
    <row r="80" spans="2:15" ht="24.75" thickBot="1">
      <c r="B80" s="428"/>
      <c r="C80" s="91"/>
      <c r="D80" s="729" t="s">
        <v>1080</v>
      </c>
      <c r="E80" s="147">
        <f>+E75</f>
        <v>0</v>
      </c>
      <c r="F80" s="31">
        <v>0.5</v>
      </c>
      <c r="G80" s="6"/>
      <c r="H80" s="6"/>
      <c r="I80" s="6"/>
      <c r="J80" s="6"/>
      <c r="K80" s="6"/>
      <c r="L80" s="6"/>
      <c r="M80" s="6"/>
      <c r="O80" s="14"/>
    </row>
    <row r="81" spans="2:15" ht="27.75" customHeight="1" thickBot="1">
      <c r="B81" s="429"/>
      <c r="C81" s="3"/>
      <c r="D81" s="729" t="s">
        <v>1010</v>
      </c>
      <c r="E81" s="211" t="str">
        <f>Formulas!$D$29</f>
        <v/>
      </c>
      <c r="F81" s="728">
        <f>IFERROR(Formulas!$E$29,0)</f>
        <v>3.8461538461538464E-2</v>
      </c>
      <c r="G81" s="22"/>
      <c r="H81" s="22"/>
      <c r="I81" s="22"/>
      <c r="J81" s="22"/>
      <c r="K81" s="22"/>
      <c r="L81" s="22"/>
      <c r="M81" s="22"/>
      <c r="N81" s="15"/>
      <c r="O81" s="11"/>
    </row>
    <row r="82" spans="2:15" ht="24" customHeight="1" thickBot="1">
      <c r="B82" s="46" t="s">
        <v>34</v>
      </c>
      <c r="C82" s="90"/>
      <c r="D82" s="1614" t="s">
        <v>1081</v>
      </c>
      <c r="E82" s="1615"/>
      <c r="F82" s="1615"/>
      <c r="G82" s="1615"/>
      <c r="H82" s="1615"/>
      <c r="I82" s="1615"/>
      <c r="J82" s="1615"/>
      <c r="K82" s="1615"/>
      <c r="L82" s="1615"/>
      <c r="M82" s="1615"/>
      <c r="N82" s="1677"/>
      <c r="O82" s="1654"/>
    </row>
    <row r="83" spans="2:15" ht="36.75" thickBot="1">
      <c r="B83" s="46" t="s">
        <v>36</v>
      </c>
      <c r="C83" s="90"/>
      <c r="D83" s="1614" t="s">
        <v>159</v>
      </c>
      <c r="E83" s="1615"/>
      <c r="F83" s="1615"/>
      <c r="G83" s="1615"/>
      <c r="H83" s="1615"/>
      <c r="I83" s="1615"/>
      <c r="J83" s="1615"/>
      <c r="K83" s="1615"/>
      <c r="L83" s="1615"/>
      <c r="M83" s="1615"/>
      <c r="N83" s="1677"/>
      <c r="O83" s="1654"/>
    </row>
    <row r="84" spans="2:15" ht="15.75" thickBot="1">
      <c r="B84" s="2"/>
      <c r="C84" s="73"/>
      <c r="D84" s="6"/>
      <c r="E84" s="6"/>
      <c r="F84" s="6"/>
      <c r="G84" s="6"/>
      <c r="H84" s="6"/>
      <c r="I84" s="6"/>
      <c r="J84" s="6"/>
      <c r="K84" s="6"/>
      <c r="L84" s="6"/>
      <c r="M84" s="6"/>
    </row>
    <row r="85" spans="2:15" ht="24" customHeight="1" thickBot="1">
      <c r="B85" s="1605" t="s">
        <v>38</v>
      </c>
      <c r="C85" s="1606"/>
      <c r="D85" s="1606"/>
      <c r="E85" s="1607"/>
      <c r="F85" s="6"/>
      <c r="G85" s="6"/>
      <c r="H85" s="6"/>
      <c r="I85" s="6"/>
      <c r="J85" s="6"/>
      <c r="K85" s="6"/>
      <c r="L85" s="6"/>
      <c r="M85" s="6"/>
    </row>
    <row r="86" spans="2:15" ht="15.75" thickBot="1">
      <c r="B86" s="1602">
        <v>1</v>
      </c>
      <c r="C86" s="91"/>
      <c r="D86" s="47" t="s">
        <v>39</v>
      </c>
      <c r="E86" s="164"/>
      <c r="F86" s="6"/>
      <c r="G86" s="6"/>
      <c r="H86" s="6"/>
      <c r="I86" s="6"/>
      <c r="J86" s="6"/>
      <c r="K86" s="6"/>
      <c r="L86" s="6"/>
      <c r="M86" s="6"/>
    </row>
    <row r="87" spans="2:15" ht="15.75" thickBot="1">
      <c r="B87" s="1603"/>
      <c r="C87" s="91"/>
      <c r="D87" s="40" t="s">
        <v>40</v>
      </c>
      <c r="E87" s="164"/>
      <c r="F87" s="6"/>
      <c r="G87" s="6"/>
      <c r="H87" s="6"/>
      <c r="I87" s="6"/>
      <c r="J87" s="6"/>
      <c r="K87" s="6"/>
      <c r="L87" s="6"/>
      <c r="M87" s="6"/>
    </row>
    <row r="88" spans="2:15" ht="15.75" thickBot="1">
      <c r="B88" s="1603"/>
      <c r="C88" s="91"/>
      <c r="D88" s="40" t="s">
        <v>41</v>
      </c>
      <c r="E88" s="164"/>
      <c r="F88" s="6"/>
      <c r="G88" s="6"/>
      <c r="H88" s="6"/>
      <c r="I88" s="6"/>
      <c r="J88" s="6"/>
      <c r="K88" s="6"/>
      <c r="L88" s="6"/>
      <c r="M88" s="6"/>
    </row>
    <row r="89" spans="2:15" ht="15.75" thickBot="1">
      <c r="B89" s="1603"/>
      <c r="C89" s="91"/>
      <c r="D89" s="40" t="s">
        <v>42</v>
      </c>
      <c r="E89" s="164"/>
      <c r="F89" s="6"/>
      <c r="G89" s="6"/>
      <c r="H89" s="6"/>
      <c r="I89" s="6"/>
      <c r="J89" s="6"/>
      <c r="K89" s="6"/>
      <c r="L89" s="6"/>
      <c r="M89" s="6"/>
    </row>
    <row r="90" spans="2:15" ht="15.75" thickBot="1">
      <c r="B90" s="1603"/>
      <c r="C90" s="91"/>
      <c r="D90" s="40" t="s">
        <v>43</v>
      </c>
      <c r="E90" s="164"/>
      <c r="F90" s="6"/>
      <c r="G90" s="6"/>
      <c r="H90" s="6"/>
      <c r="I90" s="6"/>
      <c r="J90" s="6"/>
      <c r="K90" s="6"/>
      <c r="L90" s="6"/>
      <c r="M90" s="6"/>
    </row>
    <row r="91" spans="2:15" ht="15.75" thickBot="1">
      <c r="B91" s="1603"/>
      <c r="C91" s="91"/>
      <c r="D91" s="40" t="s">
        <v>44</v>
      </c>
      <c r="E91" s="164"/>
      <c r="F91" s="6"/>
      <c r="G91" s="6"/>
      <c r="H91" s="6"/>
      <c r="I91" s="6"/>
      <c r="J91" s="6"/>
      <c r="K91" s="6"/>
      <c r="L91" s="6"/>
      <c r="M91" s="6"/>
    </row>
    <row r="92" spans="2:15" ht="15.75" thickBot="1">
      <c r="B92" s="1604"/>
      <c r="C92" s="3"/>
      <c r="D92" s="40" t="s">
        <v>45</v>
      </c>
      <c r="E92" s="164"/>
      <c r="F92" s="6"/>
      <c r="G92" s="6"/>
      <c r="H92" s="6"/>
      <c r="I92" s="6"/>
      <c r="J92" s="6"/>
      <c r="K92" s="6"/>
      <c r="L92" s="6"/>
      <c r="M92" s="6"/>
    </row>
    <row r="93" spans="2:15" ht="15.75" thickBot="1">
      <c r="B93" s="2"/>
      <c r="C93" s="73"/>
      <c r="D93" s="6"/>
      <c r="E93" s="6"/>
      <c r="F93" s="6"/>
      <c r="G93" s="6"/>
      <c r="H93" s="6"/>
      <c r="I93" s="6"/>
      <c r="J93" s="6"/>
      <c r="K93" s="6"/>
      <c r="L93" s="6"/>
      <c r="M93" s="6"/>
    </row>
    <row r="94" spans="2:15" ht="15.75" thickBot="1">
      <c r="B94" s="1605" t="s">
        <v>46</v>
      </c>
      <c r="C94" s="1606"/>
      <c r="D94" s="1606"/>
      <c r="E94" s="1607"/>
      <c r="F94" s="6"/>
      <c r="G94" s="6"/>
      <c r="H94" s="6"/>
      <c r="I94" s="6"/>
      <c r="J94" s="6"/>
      <c r="K94" s="6"/>
      <c r="L94" s="6"/>
      <c r="M94" s="6"/>
    </row>
    <row r="95" spans="2:15" ht="15.75" thickBot="1">
      <c r="B95" s="1602">
        <v>1</v>
      </c>
      <c r="C95" s="91"/>
      <c r="D95" s="47" t="s">
        <v>39</v>
      </c>
      <c r="E95" s="436" t="s">
        <v>47</v>
      </c>
      <c r="F95" s="6"/>
      <c r="G95" s="6"/>
      <c r="H95" s="6"/>
      <c r="I95" s="6"/>
      <c r="J95" s="6"/>
      <c r="K95" s="6"/>
      <c r="L95" s="6"/>
      <c r="M95" s="6"/>
    </row>
    <row r="96" spans="2:15" ht="15.75" thickBot="1">
      <c r="B96" s="1603"/>
      <c r="C96" s="91"/>
      <c r="D96" s="40" t="s">
        <v>40</v>
      </c>
      <c r="E96" s="436" t="s">
        <v>160</v>
      </c>
      <c r="F96" s="6"/>
      <c r="G96" s="6"/>
      <c r="H96" s="6"/>
      <c r="I96" s="6"/>
      <c r="J96" s="6"/>
      <c r="K96" s="6"/>
      <c r="L96" s="6"/>
      <c r="M96" s="6"/>
    </row>
    <row r="97" spans="2:13" ht="15.75" thickBot="1">
      <c r="B97" s="1603"/>
      <c r="C97" s="91"/>
      <c r="D97" s="40" t="s">
        <v>41</v>
      </c>
      <c r="E97" s="169"/>
      <c r="F97" s="6"/>
      <c r="G97" s="6"/>
      <c r="H97" s="6"/>
      <c r="I97" s="6"/>
      <c r="J97" s="6"/>
      <c r="K97" s="6"/>
      <c r="L97" s="6"/>
      <c r="M97" s="6"/>
    </row>
    <row r="98" spans="2:13" ht="15.75" thickBot="1">
      <c r="B98" s="1603"/>
      <c r="C98" s="91"/>
      <c r="D98" s="40" t="s">
        <v>42</v>
      </c>
      <c r="E98" s="169"/>
      <c r="F98" s="6"/>
      <c r="G98" s="6"/>
      <c r="H98" s="6"/>
      <c r="I98" s="6"/>
      <c r="J98" s="6"/>
      <c r="K98" s="6"/>
      <c r="L98" s="6"/>
      <c r="M98" s="6"/>
    </row>
    <row r="99" spans="2:13" ht="15.75" thickBot="1">
      <c r="B99" s="1603"/>
      <c r="C99" s="91"/>
      <c r="D99" s="40" t="s">
        <v>43</v>
      </c>
      <c r="E99" s="169"/>
      <c r="F99" s="6"/>
      <c r="G99" s="6"/>
      <c r="H99" s="6"/>
      <c r="I99" s="6"/>
      <c r="J99" s="6"/>
      <c r="K99" s="6"/>
      <c r="L99" s="6"/>
      <c r="M99" s="6"/>
    </row>
    <row r="100" spans="2:13" ht="15.75" thickBot="1">
      <c r="B100" s="1603"/>
      <c r="C100" s="91"/>
      <c r="D100" s="40" t="s">
        <v>44</v>
      </c>
      <c r="E100" s="169"/>
      <c r="F100" s="6"/>
      <c r="G100" s="6"/>
      <c r="H100" s="6"/>
      <c r="I100" s="6"/>
      <c r="J100" s="6"/>
      <c r="K100" s="6"/>
      <c r="L100" s="6"/>
      <c r="M100" s="6"/>
    </row>
    <row r="101" spans="2:13" ht="15.75" thickBot="1">
      <c r="B101" s="1604"/>
      <c r="C101" s="3"/>
      <c r="D101" s="40" t="s">
        <v>45</v>
      </c>
      <c r="E101" s="169"/>
      <c r="F101" s="6"/>
      <c r="G101" s="6"/>
      <c r="H101" s="6"/>
      <c r="I101" s="6"/>
      <c r="J101" s="6"/>
      <c r="K101" s="6"/>
      <c r="L101" s="6"/>
      <c r="M101" s="6"/>
    </row>
    <row r="102" spans="2:13" ht="15.75" thickBot="1">
      <c r="B102" s="2"/>
      <c r="C102" s="73"/>
      <c r="D102" s="6"/>
      <c r="E102" s="6"/>
      <c r="F102" s="6"/>
      <c r="G102" s="6"/>
      <c r="H102" s="6"/>
      <c r="I102" s="6"/>
      <c r="J102" s="6"/>
      <c r="K102" s="6"/>
      <c r="L102" s="6"/>
      <c r="M102" s="6"/>
    </row>
    <row r="103" spans="2:13" ht="15" customHeight="1" thickBot="1">
      <c r="B103" s="122" t="s">
        <v>49</v>
      </c>
      <c r="C103" s="123"/>
      <c r="D103" s="123"/>
      <c r="E103" s="124"/>
      <c r="G103" s="6"/>
      <c r="H103" s="6"/>
      <c r="I103" s="6"/>
      <c r="J103" s="6"/>
      <c r="K103" s="6"/>
      <c r="L103" s="6"/>
      <c r="M103" s="6"/>
    </row>
    <row r="104" spans="2:13" ht="24.75" thickBot="1">
      <c r="B104" s="46" t="s">
        <v>50</v>
      </c>
      <c r="C104" s="40" t="s">
        <v>51</v>
      </c>
      <c r="D104" s="40" t="s">
        <v>52</v>
      </c>
      <c r="E104" s="40" t="s">
        <v>53</v>
      </c>
      <c r="F104" s="6"/>
      <c r="G104" s="6"/>
      <c r="H104" s="6"/>
      <c r="I104" s="6"/>
      <c r="J104" s="6"/>
      <c r="K104" s="6"/>
      <c r="L104" s="6"/>
    </row>
    <row r="105" spans="2:13" ht="72.75" thickBot="1">
      <c r="B105" s="48">
        <v>42401</v>
      </c>
      <c r="C105" s="40">
        <v>1</v>
      </c>
      <c r="D105" s="49" t="s">
        <v>1082</v>
      </c>
      <c r="E105" s="40"/>
      <c r="F105" s="6"/>
      <c r="G105" s="6"/>
      <c r="H105" s="6"/>
      <c r="I105" s="6"/>
      <c r="J105" s="6"/>
      <c r="K105" s="6"/>
      <c r="L105" s="6"/>
    </row>
    <row r="106" spans="2:13" ht="15.75" thickBot="1">
      <c r="B106" s="4"/>
      <c r="C106" s="92"/>
      <c r="D106" s="6"/>
      <c r="E106" s="6"/>
      <c r="F106" s="6"/>
      <c r="G106" s="6"/>
      <c r="H106" s="6"/>
      <c r="I106" s="6"/>
      <c r="J106" s="6"/>
      <c r="K106" s="6"/>
      <c r="L106" s="6"/>
      <c r="M106" s="6"/>
    </row>
    <row r="107" spans="2:13" ht="15.75" thickBot="1">
      <c r="B107" s="133" t="s">
        <v>55</v>
      </c>
      <c r="C107" s="93"/>
      <c r="D107" s="6"/>
      <c r="E107" s="6"/>
      <c r="F107" s="6"/>
      <c r="G107" s="6"/>
      <c r="H107" s="6"/>
      <c r="I107" s="6"/>
      <c r="J107" s="6"/>
      <c r="K107" s="6"/>
      <c r="L107" s="6"/>
      <c r="M107" s="6"/>
    </row>
    <row r="108" spans="2:13">
      <c r="B108" s="1749"/>
      <c r="C108" s="1750"/>
      <c r="D108" s="1750"/>
      <c r="E108" s="1750"/>
      <c r="F108" s="1750"/>
      <c r="G108" s="1750"/>
      <c r="H108" s="1750"/>
      <c r="I108" s="1751"/>
      <c r="J108" s="6"/>
      <c r="K108" s="6"/>
      <c r="L108" s="6"/>
      <c r="M108" s="6"/>
    </row>
    <row r="109" spans="2:13" ht="15.75" thickBot="1">
      <c r="B109" s="1752"/>
      <c r="C109" s="1753"/>
      <c r="D109" s="1753"/>
      <c r="E109" s="1753"/>
      <c r="F109" s="1753"/>
      <c r="G109" s="1753"/>
      <c r="H109" s="1753"/>
      <c r="I109" s="1754"/>
      <c r="J109" s="6"/>
      <c r="K109" s="6"/>
      <c r="L109" s="6"/>
      <c r="M109" s="6"/>
    </row>
    <row r="110" spans="2:13" ht="15.75" thickBot="1">
      <c r="B110" s="6"/>
      <c r="D110" s="6"/>
      <c r="E110" s="6"/>
      <c r="F110" s="6"/>
      <c r="G110" s="6"/>
      <c r="H110" s="6"/>
      <c r="I110" s="6"/>
      <c r="J110" s="6"/>
      <c r="K110" s="6"/>
      <c r="L110" s="6"/>
      <c r="M110" s="6"/>
    </row>
    <row r="111" spans="2:13" ht="24.75" thickBot="1">
      <c r="B111" s="50" t="s">
        <v>56</v>
      </c>
      <c r="C111" s="94"/>
      <c r="D111" s="6"/>
      <c r="E111" s="6"/>
      <c r="F111" s="6"/>
      <c r="G111" s="6"/>
      <c r="H111" s="6"/>
      <c r="I111" s="6"/>
      <c r="J111" s="6"/>
      <c r="K111" s="6"/>
      <c r="L111" s="6"/>
      <c r="M111" s="6"/>
    </row>
    <row r="112" spans="2:13" ht="15.75" thickBot="1">
      <c r="B112" s="2"/>
      <c r="C112" s="73"/>
      <c r="D112" s="6"/>
      <c r="E112" s="6"/>
      <c r="F112" s="6"/>
      <c r="G112" s="6"/>
      <c r="H112" s="6"/>
      <c r="I112" s="6"/>
      <c r="J112" s="6"/>
      <c r="K112" s="6"/>
      <c r="L112" s="6"/>
      <c r="M112" s="6"/>
    </row>
    <row r="113" spans="2:13" ht="72.75" thickBot="1">
      <c r="B113" s="51" t="s">
        <v>57</v>
      </c>
      <c r="C113" s="95"/>
      <c r="D113" s="43" t="s">
        <v>1011</v>
      </c>
      <c r="E113" s="6"/>
      <c r="F113" s="6"/>
      <c r="G113" s="6"/>
      <c r="H113" s="6"/>
      <c r="I113" s="6"/>
      <c r="J113" s="6"/>
      <c r="K113" s="6"/>
      <c r="L113" s="6"/>
      <c r="M113" s="6"/>
    </row>
    <row r="114" spans="2:13">
      <c r="B114" s="1602" t="s">
        <v>59</v>
      </c>
      <c r="C114" s="91"/>
      <c r="D114" s="52" t="s">
        <v>60</v>
      </c>
      <c r="E114" s="6"/>
      <c r="F114" s="6"/>
      <c r="G114" s="6"/>
      <c r="H114" s="6"/>
      <c r="I114" s="6"/>
      <c r="J114" s="6"/>
      <c r="K114" s="6"/>
      <c r="L114" s="6"/>
      <c r="M114" s="6"/>
    </row>
    <row r="115" spans="2:13" ht="108">
      <c r="B115" s="1603"/>
      <c r="C115" s="91"/>
      <c r="D115" s="45" t="s">
        <v>1012</v>
      </c>
      <c r="E115" s="6"/>
      <c r="F115" s="6"/>
      <c r="G115" s="6"/>
      <c r="H115" s="6"/>
      <c r="I115" s="6"/>
      <c r="J115" s="6"/>
      <c r="K115" s="6"/>
      <c r="L115" s="6"/>
      <c r="M115" s="6"/>
    </row>
    <row r="116" spans="2:13">
      <c r="B116" s="1603"/>
      <c r="C116" s="91"/>
      <c r="D116" s="52" t="s">
        <v>134</v>
      </c>
      <c r="E116" s="6"/>
      <c r="F116" s="6"/>
      <c r="G116" s="6"/>
      <c r="H116" s="6"/>
      <c r="I116" s="6"/>
      <c r="J116" s="6"/>
      <c r="K116" s="6"/>
      <c r="L116" s="6"/>
      <c r="M116" s="6"/>
    </row>
    <row r="117" spans="2:13">
      <c r="B117" s="1603"/>
      <c r="C117" s="91"/>
      <c r="D117" s="45" t="s">
        <v>1013</v>
      </c>
      <c r="E117" s="6"/>
      <c r="F117" s="6"/>
      <c r="G117" s="6"/>
      <c r="H117" s="6"/>
      <c r="I117" s="6"/>
      <c r="J117" s="6"/>
      <c r="K117" s="6"/>
      <c r="L117" s="6"/>
      <c r="M117" s="6"/>
    </row>
    <row r="118" spans="2:13" ht="48">
      <c r="B118" s="1603"/>
      <c r="C118" s="91"/>
      <c r="D118" s="45" t="s">
        <v>1014</v>
      </c>
      <c r="E118" s="6"/>
      <c r="F118" s="6"/>
      <c r="G118" s="6"/>
      <c r="H118" s="6"/>
      <c r="I118" s="6"/>
      <c r="J118" s="6"/>
      <c r="K118" s="6"/>
      <c r="L118" s="6"/>
      <c r="M118" s="6"/>
    </row>
    <row r="119" spans="2:13">
      <c r="B119" s="1603"/>
      <c r="C119" s="91"/>
      <c r="D119" s="54" t="s">
        <v>1015</v>
      </c>
      <c r="E119" s="6"/>
      <c r="F119" s="6"/>
      <c r="G119" s="6"/>
      <c r="H119" s="6"/>
      <c r="I119" s="6"/>
      <c r="J119" s="6"/>
      <c r="K119" s="6"/>
      <c r="L119" s="6"/>
      <c r="M119" s="6"/>
    </row>
    <row r="120" spans="2:13" ht="15.75" thickBot="1">
      <c r="B120" s="1604"/>
      <c r="C120" s="3"/>
      <c r="D120" s="55" t="s">
        <v>1016</v>
      </c>
      <c r="E120" s="6"/>
      <c r="F120" s="6"/>
      <c r="G120" s="6"/>
      <c r="H120" s="6"/>
      <c r="I120" s="6"/>
      <c r="J120" s="6"/>
      <c r="K120" s="6"/>
      <c r="L120" s="6"/>
      <c r="M120" s="6"/>
    </row>
    <row r="121" spans="2:13" ht="24.75" thickBot="1">
      <c r="B121" s="46" t="s">
        <v>72</v>
      </c>
      <c r="C121" s="3"/>
      <c r="D121" s="40"/>
      <c r="E121" s="6"/>
      <c r="F121" s="6"/>
      <c r="G121" s="6"/>
      <c r="H121" s="6"/>
      <c r="I121" s="6"/>
      <c r="J121" s="6"/>
      <c r="K121" s="6"/>
      <c r="L121" s="6"/>
      <c r="M121" s="6"/>
    </row>
    <row r="122" spans="2:13" ht="72">
      <c r="B122" s="1602" t="s">
        <v>73</v>
      </c>
      <c r="C122" s="91"/>
      <c r="D122" s="45" t="s">
        <v>1017</v>
      </c>
      <c r="E122" s="6"/>
      <c r="F122" s="6"/>
      <c r="G122" s="6"/>
      <c r="H122" s="6"/>
      <c r="I122" s="6"/>
      <c r="J122" s="6"/>
      <c r="K122" s="6"/>
      <c r="L122" s="6"/>
      <c r="M122" s="6"/>
    </row>
    <row r="123" spans="2:13" ht="228">
      <c r="B123" s="1603"/>
      <c r="C123" s="91"/>
      <c r="D123" s="45" t="s">
        <v>1018</v>
      </c>
      <c r="E123" s="6"/>
      <c r="F123" s="6"/>
      <c r="G123" s="6"/>
      <c r="H123" s="6"/>
      <c r="I123" s="6"/>
      <c r="J123" s="6"/>
      <c r="K123" s="6"/>
      <c r="L123" s="6"/>
      <c r="M123" s="6"/>
    </row>
    <row r="124" spans="2:13" ht="84">
      <c r="B124" s="1603"/>
      <c r="C124" s="91"/>
      <c r="D124" s="45" t="s">
        <v>1019</v>
      </c>
      <c r="E124" s="6"/>
      <c r="F124" s="6"/>
      <c r="G124" s="6"/>
      <c r="H124" s="6"/>
      <c r="I124" s="6"/>
      <c r="J124" s="6"/>
      <c r="K124" s="6"/>
      <c r="L124" s="6"/>
      <c r="M124" s="6"/>
    </row>
    <row r="125" spans="2:13" ht="216.75" thickBot="1">
      <c r="B125" s="1604"/>
      <c r="C125" s="3"/>
      <c r="D125" s="40" t="s">
        <v>1020</v>
      </c>
      <c r="E125" s="6"/>
      <c r="F125" s="6"/>
      <c r="G125" s="6"/>
      <c r="H125" s="6"/>
      <c r="I125" s="6"/>
      <c r="J125" s="6"/>
      <c r="K125" s="6"/>
      <c r="L125" s="6"/>
      <c r="M125" s="6"/>
    </row>
    <row r="126" spans="2:13">
      <c r="B126" s="1602" t="s">
        <v>90</v>
      </c>
      <c r="C126" s="91"/>
      <c r="D126" s="45"/>
      <c r="E126" s="6"/>
      <c r="F126" s="6"/>
      <c r="G126" s="6"/>
      <c r="H126" s="6"/>
      <c r="I126" s="6"/>
      <c r="J126" s="6"/>
      <c r="K126" s="6"/>
      <c r="L126" s="6"/>
      <c r="M126" s="6"/>
    </row>
    <row r="127" spans="2:13">
      <c r="B127" s="1603"/>
      <c r="C127" s="91"/>
      <c r="D127" s="16"/>
      <c r="E127" s="6"/>
      <c r="F127" s="6"/>
      <c r="G127" s="6"/>
      <c r="H127" s="6"/>
      <c r="I127" s="6"/>
      <c r="J127" s="6"/>
      <c r="K127" s="6"/>
      <c r="L127" s="6"/>
      <c r="M127" s="6"/>
    </row>
    <row r="128" spans="2:13">
      <c r="B128" s="1603"/>
      <c r="C128" s="91"/>
      <c r="D128" s="45" t="s">
        <v>91</v>
      </c>
      <c r="E128" s="6"/>
      <c r="F128" s="6"/>
      <c r="G128" s="6"/>
      <c r="H128" s="6"/>
      <c r="I128" s="6"/>
      <c r="J128" s="6"/>
      <c r="K128" s="6"/>
      <c r="L128" s="6"/>
      <c r="M128" s="6"/>
    </row>
    <row r="129" spans="2:13" ht="37.5">
      <c r="B129" s="1603"/>
      <c r="C129" s="91"/>
      <c r="D129" s="45" t="s">
        <v>1021</v>
      </c>
      <c r="E129" s="6"/>
      <c r="F129" s="6"/>
      <c r="G129" s="6"/>
      <c r="H129" s="6"/>
      <c r="I129" s="6"/>
      <c r="J129" s="6"/>
      <c r="K129" s="6"/>
      <c r="L129" s="6"/>
      <c r="M129" s="6"/>
    </row>
    <row r="130" spans="2:13" ht="37.5">
      <c r="B130" s="1603"/>
      <c r="C130" s="91"/>
      <c r="D130" s="45" t="s">
        <v>1022</v>
      </c>
      <c r="E130" s="6"/>
      <c r="F130" s="6"/>
      <c r="G130" s="6"/>
      <c r="H130" s="6"/>
      <c r="I130" s="6"/>
      <c r="J130" s="6"/>
      <c r="K130" s="6"/>
      <c r="L130" s="6"/>
      <c r="M130" s="6"/>
    </row>
    <row r="131" spans="2:13" ht="37.5">
      <c r="B131" s="1603"/>
      <c r="C131" s="91"/>
      <c r="D131" s="45" t="s">
        <v>1023</v>
      </c>
      <c r="E131" s="6"/>
      <c r="F131" s="6"/>
      <c r="G131" s="6"/>
      <c r="H131" s="6"/>
      <c r="I131" s="6"/>
      <c r="J131" s="6"/>
      <c r="K131" s="6"/>
      <c r="L131" s="6"/>
      <c r="M131" s="6"/>
    </row>
    <row r="132" spans="2:13" ht="37.5">
      <c r="B132" s="1603"/>
      <c r="C132" s="91"/>
      <c r="D132" s="45" t="s">
        <v>1024</v>
      </c>
      <c r="E132" s="6"/>
      <c r="F132" s="6"/>
      <c r="G132" s="6"/>
      <c r="H132" s="6"/>
      <c r="I132" s="6"/>
      <c r="J132" s="6"/>
      <c r="K132" s="6"/>
      <c r="L132" s="6"/>
      <c r="M132" s="6"/>
    </row>
    <row r="133" spans="2:13">
      <c r="B133" s="1603"/>
      <c r="C133" s="91"/>
      <c r="D133" s="45" t="s">
        <v>1025</v>
      </c>
      <c r="E133" s="6"/>
      <c r="F133" s="6"/>
      <c r="G133" s="6"/>
      <c r="H133" s="6"/>
      <c r="I133" s="6"/>
      <c r="J133" s="6"/>
      <c r="K133" s="6"/>
      <c r="L133" s="6"/>
      <c r="M133" s="6"/>
    </row>
    <row r="134" spans="2:13">
      <c r="B134" s="1603"/>
      <c r="C134" s="91"/>
      <c r="D134" s="45" t="s">
        <v>1026</v>
      </c>
      <c r="E134" s="6"/>
      <c r="F134" s="6"/>
      <c r="G134" s="6"/>
      <c r="H134" s="6"/>
      <c r="I134" s="6"/>
      <c r="J134" s="6"/>
      <c r="K134" s="6"/>
      <c r="L134" s="6"/>
      <c r="M134" s="6"/>
    </row>
    <row r="135" spans="2:13">
      <c r="B135" s="1603"/>
      <c r="C135" s="91"/>
      <c r="D135" s="45" t="s">
        <v>1027</v>
      </c>
      <c r="E135" s="6"/>
      <c r="F135" s="6"/>
      <c r="G135" s="6"/>
      <c r="H135" s="6"/>
      <c r="I135" s="6"/>
      <c r="J135" s="6"/>
      <c r="K135" s="6"/>
      <c r="L135" s="6"/>
      <c r="M135" s="6"/>
    </row>
    <row r="136" spans="2:13">
      <c r="B136" s="1603"/>
      <c r="C136" s="91"/>
      <c r="D136" s="45" t="s">
        <v>99</v>
      </c>
      <c r="E136" s="6"/>
      <c r="F136" s="6"/>
      <c r="G136" s="6"/>
      <c r="H136" s="6"/>
      <c r="I136" s="6"/>
      <c r="J136" s="6"/>
      <c r="K136" s="6"/>
      <c r="L136" s="6"/>
      <c r="M136" s="6"/>
    </row>
    <row r="137" spans="2:13" ht="60.75" thickBot="1">
      <c r="B137" s="1604"/>
      <c r="C137" s="3"/>
      <c r="D137" s="40" t="s">
        <v>1028</v>
      </c>
      <c r="E137" s="6"/>
      <c r="F137" s="6"/>
      <c r="G137" s="6"/>
      <c r="H137" s="6"/>
      <c r="I137" s="6"/>
      <c r="J137" s="6"/>
      <c r="K137" s="6"/>
      <c r="L137" s="6"/>
      <c r="M137" s="6"/>
    </row>
    <row r="138" spans="2:13">
      <c r="B138" s="6"/>
      <c r="D138" s="6"/>
      <c r="E138" s="6"/>
      <c r="F138" s="6"/>
      <c r="G138" s="6"/>
      <c r="H138" s="6"/>
      <c r="I138" s="6"/>
      <c r="J138" s="6"/>
      <c r="K138" s="6"/>
      <c r="L138" s="6"/>
      <c r="M138" s="6"/>
    </row>
    <row r="139" spans="2:13">
      <c r="B139" s="6"/>
      <c r="D139" s="6"/>
      <c r="E139" s="6"/>
      <c r="F139" s="6"/>
      <c r="G139" s="6"/>
      <c r="H139" s="6"/>
      <c r="I139" s="6"/>
      <c r="J139" s="6"/>
      <c r="K139" s="6"/>
      <c r="L139" s="6"/>
      <c r="M139" s="6"/>
    </row>
  </sheetData>
  <sheetProtection insertColumns="0" insertRows="0"/>
  <mergeCells count="49">
    <mergeCell ref="A1:R1"/>
    <mergeCell ref="A2:R2"/>
    <mergeCell ref="A3:R3"/>
    <mergeCell ref="A4:D4"/>
    <mergeCell ref="A5:R5"/>
    <mergeCell ref="B10:D10"/>
    <mergeCell ref="F10:U10"/>
    <mergeCell ref="F11:U11"/>
    <mergeCell ref="E12:T12"/>
    <mergeCell ref="E13:T13"/>
    <mergeCell ref="D76:O76"/>
    <mergeCell ref="D70:G70"/>
    <mergeCell ref="C68:C69"/>
    <mergeCell ref="D63:O63"/>
    <mergeCell ref="D71:O71"/>
    <mergeCell ref="D72:O72"/>
    <mergeCell ref="D77:O77"/>
    <mergeCell ref="B114:B120"/>
    <mergeCell ref="B122:B125"/>
    <mergeCell ref="B126:B137"/>
    <mergeCell ref="D82:O82"/>
    <mergeCell ref="E18:F18"/>
    <mergeCell ref="D62:O62"/>
    <mergeCell ref="D48:G48"/>
    <mergeCell ref="C59:C60"/>
    <mergeCell ref="D49:O49"/>
    <mergeCell ref="D53:O53"/>
    <mergeCell ref="I18:J18"/>
    <mergeCell ref="C37:C38"/>
    <mergeCell ref="G18:H18"/>
    <mergeCell ref="D21:O21"/>
    <mergeCell ref="C46:C47"/>
    <mergeCell ref="F32:N32"/>
    <mergeCell ref="B15:B19"/>
    <mergeCell ref="B108:I109"/>
    <mergeCell ref="D83:O83"/>
    <mergeCell ref="B85:E85"/>
    <mergeCell ref="B86:B92"/>
    <mergeCell ref="B94:E94"/>
    <mergeCell ref="B95:B101"/>
    <mergeCell ref="D41:O41"/>
    <mergeCell ref="D15:O15"/>
    <mergeCell ref="D16:O16"/>
    <mergeCell ref="D17:O17"/>
    <mergeCell ref="D26:O26"/>
    <mergeCell ref="D27:O27"/>
    <mergeCell ref="D31:O31"/>
    <mergeCell ref="D40:O40"/>
    <mergeCell ref="D18:D19"/>
  </mergeCells>
  <conditionalFormatting sqref="E81">
    <cfRule type="containsText" dxfId="27" priority="5" operator="containsText" text="ERROR">
      <formula>NOT(ISERROR(SEARCH("ERROR",E81)))</formula>
    </cfRule>
  </conditionalFormatting>
  <conditionalFormatting sqref="F10">
    <cfRule type="notContainsBlanks" dxfId="26" priority="4">
      <formula>LEN(TRIM(F10))&gt;0</formula>
    </cfRule>
  </conditionalFormatting>
  <conditionalFormatting sqref="F11:L11">
    <cfRule type="expression" dxfId="25" priority="2">
      <formula>E11="NO SE REPORTA"</formula>
    </cfRule>
    <cfRule type="expression" dxfId="24" priority="3">
      <formula>E10="NO APLICA"</formula>
    </cfRule>
  </conditionalFormatting>
  <conditionalFormatting sqref="E12:T12">
    <cfRule type="expression" dxfId="23" priority="1">
      <formula>E11="SI SE REPORTA"</formula>
    </cfRule>
  </conditionalFormatting>
  <conditionalFormatting sqref="M11:U11">
    <cfRule type="expression" dxfId="22" priority="24">
      <formula>J11="NO SE REPORTA"</formula>
    </cfRule>
    <cfRule type="expression" dxfId="21" priority="25">
      <formula>J10="NO APLICA"</formula>
    </cfRule>
  </conditionalFormatting>
  <dataValidations count="4">
    <dataValidation type="whole" operator="greaterThanOrEqual" allowBlank="1" showErrorMessage="1" errorTitle="ERROR" error="Escriba un número igual o mayor que 0" promptTitle="ERROR" prompt="Escriba un número igual o mayor que 0" sqref="E20:L20 E57:N58 E44:G45 E28:E30 E66:G67 E50:E52 E35:N36">
      <formula1>0</formula1>
    </dataValidation>
    <dataValidation type="decimal" allowBlank="1" showInputMessage="1" showErrorMessage="1" errorTitle="ERROR" error="Escriba un valor entre 0% y 100%" sqref="F79:F80">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D119" r:id="rId1" display="http://www.sisaire.gov.co/"/>
    <hyperlink ref="D120" r:id="rId2" display="http://www.sirh.ideam.gov.co/"/>
    <hyperlink ref="B9" location="'ANEXO 3'!A1" display="VOLVER AL INDICE"/>
  </hyperlinks>
  <pageMargins left="0.25" right="0.25" top="0.75" bottom="0.75" header="0.3" footer="0.3"/>
  <pageSetup paperSize="178" orientation="landscape" horizontalDpi="1200" verticalDpi="1200"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3"/>
  <sheetViews>
    <sheetView showGridLines="0" topLeftCell="A4" zoomScale="98" zoomScaleNormal="98" workbookViewId="0">
      <selection activeCell="D8" sqref="D8"/>
    </sheetView>
  </sheetViews>
  <sheetFormatPr baseColWidth="10" defaultRowHeight="15"/>
  <cols>
    <col min="1" max="1" width="1.85546875" customWidth="1"/>
    <col min="2" max="2" width="12.85546875" customWidth="1"/>
    <col min="3" max="3" width="5.140625" style="84" bestFit="1" customWidth="1"/>
    <col min="4" max="4" width="34.85546875" customWidth="1"/>
    <col min="5" max="5" width="12.140625" customWidth="1"/>
    <col min="11" max="11" width="22"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1083</v>
      </c>
      <c r="B5" s="1515"/>
      <c r="C5" s="1515"/>
      <c r="D5" s="1515"/>
      <c r="E5" s="1515"/>
      <c r="F5" s="1515"/>
      <c r="G5" s="1515"/>
      <c r="H5" s="1515"/>
      <c r="I5" s="1515"/>
      <c r="J5" s="1515"/>
      <c r="K5" s="1515"/>
      <c r="L5" s="1515"/>
      <c r="M5" s="1515"/>
      <c r="N5" s="1515"/>
      <c r="O5" s="1515"/>
      <c r="P5" s="1516"/>
    </row>
    <row r="6" spans="1:21">
      <c r="B6" s="2" t="s">
        <v>1</v>
      </c>
      <c r="C6" s="73"/>
      <c r="D6" s="6"/>
      <c r="E6" s="71"/>
      <c r="F6" s="6" t="s">
        <v>128</v>
      </c>
      <c r="G6" s="6"/>
      <c r="H6" s="6"/>
      <c r="I6" s="6"/>
      <c r="J6" s="6"/>
      <c r="K6" s="6"/>
    </row>
    <row r="7" spans="1:21" ht="15.75" thickBot="1">
      <c r="B7" s="72"/>
      <c r="C7" s="74"/>
      <c r="D7" s="6"/>
      <c r="E7" s="17"/>
      <c r="F7" s="6" t="s">
        <v>129</v>
      </c>
      <c r="G7" s="6"/>
      <c r="H7" s="6"/>
      <c r="I7" s="6"/>
      <c r="J7" s="6"/>
      <c r="K7" s="6"/>
    </row>
    <row r="8" spans="1:21" ht="15.75" thickBot="1">
      <c r="B8" s="175" t="s">
        <v>1201</v>
      </c>
      <c r="C8" s="216">
        <v>2020</v>
      </c>
      <c r="D8" s="220">
        <f>IF(E10="NO APLICA","NO APLICA",IF(E11="NO SE REPORTA","SIN INFORMACION",+E30))</f>
        <v>0.56430050131057752</v>
      </c>
      <c r="E8" s="217"/>
      <c r="F8" s="6" t="s">
        <v>130</v>
      </c>
      <c r="G8" s="6"/>
      <c r="H8" s="6"/>
      <c r="I8" s="6"/>
      <c r="J8" s="6"/>
      <c r="K8" s="6"/>
    </row>
    <row r="9" spans="1:21">
      <c r="B9" s="486" t="s">
        <v>1202</v>
      </c>
      <c r="D9" s="6"/>
      <c r="E9" s="6"/>
      <c r="F9" s="6"/>
      <c r="G9" s="6"/>
      <c r="H9" s="6"/>
      <c r="I9" s="6"/>
      <c r="J9" s="6"/>
      <c r="K9" s="6"/>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489"/>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17.25" customHeight="1">
      <c r="A12" s="239"/>
      <c r="B12" s="486"/>
      <c r="C12" s="298"/>
      <c r="D12" s="491" t="str">
        <f>IF(E11="SI SE REPORTA","¿Qué programas o proyectos del Plan de Acción están asociados al indicador? ","")</f>
        <v xml:space="preserve">¿Qué programas o proyectos del Plan de Acción están asociados al indicador? </v>
      </c>
      <c r="E12" s="1525" t="s">
        <v>2298</v>
      </c>
      <c r="F12" s="1525"/>
      <c r="G12" s="1525"/>
      <c r="H12" s="1525"/>
      <c r="I12" s="1525"/>
      <c r="J12" s="1525"/>
      <c r="K12" s="1525"/>
      <c r="L12" s="1525"/>
      <c r="M12" s="1525"/>
      <c r="N12" s="1525"/>
      <c r="O12" s="1525"/>
      <c r="P12" s="1525"/>
      <c r="Q12" s="1525"/>
      <c r="R12" s="1525"/>
    </row>
    <row r="13" spans="1:21" s="406" customFormat="1" ht="21.95" customHeight="1">
      <c r="A13" s="239"/>
      <c r="B13" s="486"/>
      <c r="C13" s="298"/>
      <c r="D13" s="491" t="s">
        <v>1263</v>
      </c>
      <c r="E13" s="1526" t="s">
        <v>2319</v>
      </c>
      <c r="F13" s="1527"/>
      <c r="G13" s="1527"/>
      <c r="H13" s="1527"/>
      <c r="I13" s="1527"/>
      <c r="J13" s="1527"/>
      <c r="K13" s="1527"/>
      <c r="L13" s="1527"/>
      <c r="M13" s="1527"/>
      <c r="N13" s="1527"/>
      <c r="O13" s="1527"/>
      <c r="P13" s="1527"/>
      <c r="Q13" s="1527"/>
      <c r="R13" s="1528"/>
    </row>
    <row r="14" spans="1:21" s="406" customFormat="1" ht="6.95" customHeight="1" thickBot="1">
      <c r="B14" s="486"/>
      <c r="C14" s="84"/>
      <c r="D14" s="6"/>
      <c r="E14" s="6"/>
      <c r="F14" s="6"/>
      <c r="G14" s="6"/>
      <c r="H14" s="6"/>
      <c r="I14" s="6"/>
      <c r="J14" s="6"/>
      <c r="K14" s="6"/>
    </row>
    <row r="15" spans="1:21">
      <c r="B15" s="1602" t="s">
        <v>2</v>
      </c>
      <c r="C15" s="86"/>
      <c r="D15" s="1781" t="s">
        <v>1097</v>
      </c>
      <c r="E15" s="1782"/>
      <c r="F15" s="1782"/>
      <c r="G15" s="1782"/>
      <c r="H15" s="1722"/>
      <c r="I15" s="6"/>
      <c r="J15" s="6"/>
      <c r="K15" s="6"/>
      <c r="L15" s="6"/>
      <c r="M15" s="6"/>
      <c r="N15" s="6"/>
      <c r="O15" s="6"/>
    </row>
    <row r="16" spans="1:21">
      <c r="B16" s="1603"/>
      <c r="C16" s="89"/>
      <c r="D16" s="1608" t="s">
        <v>1115</v>
      </c>
      <c r="E16" s="1609"/>
      <c r="F16" s="1609"/>
      <c r="G16" s="1609"/>
      <c r="H16" s="1610"/>
      <c r="I16" s="6"/>
      <c r="J16" s="6"/>
      <c r="K16" s="6"/>
      <c r="L16" s="6"/>
      <c r="M16" s="6"/>
      <c r="N16" s="6"/>
      <c r="O16" s="6"/>
    </row>
    <row r="17" spans="1:15" ht="15.75" thickBot="1">
      <c r="B17" s="1603"/>
      <c r="C17" s="89"/>
      <c r="D17" s="1650" t="s">
        <v>3</v>
      </c>
      <c r="E17" s="1651"/>
      <c r="F17" s="1651"/>
      <c r="G17" s="1651"/>
      <c r="H17" s="1652"/>
      <c r="I17" s="6"/>
      <c r="J17" s="6"/>
      <c r="K17" s="6"/>
      <c r="L17" s="6"/>
      <c r="M17" s="6"/>
      <c r="N17" s="6"/>
      <c r="O17" s="6"/>
    </row>
    <row r="18" spans="1:15" ht="15.75" thickBot="1">
      <c r="B18" s="1603"/>
      <c r="C18" s="95" t="s">
        <v>19</v>
      </c>
      <c r="D18" s="38" t="s">
        <v>1116</v>
      </c>
      <c r="E18" s="1305" t="s">
        <v>1117</v>
      </c>
      <c r="F18" s="1305" t="s">
        <v>1118</v>
      </c>
      <c r="G18" s="1305" t="s">
        <v>1119</v>
      </c>
      <c r="H18" s="113"/>
      <c r="I18" s="6"/>
      <c r="J18" s="6"/>
      <c r="K18" s="6"/>
      <c r="L18" s="6"/>
      <c r="M18" s="6"/>
      <c r="N18" s="6"/>
      <c r="O18" s="6"/>
    </row>
    <row r="19" spans="1:15" ht="24.75" thickBot="1">
      <c r="B19" s="1603"/>
      <c r="C19" s="3" t="s">
        <v>152</v>
      </c>
      <c r="D19" s="126" t="s">
        <v>1120</v>
      </c>
      <c r="E19" s="686">
        <v>200</v>
      </c>
      <c r="F19" s="686">
        <v>299</v>
      </c>
      <c r="G19" s="150"/>
      <c r="H19" s="114"/>
      <c r="I19" s="6"/>
      <c r="J19" s="6"/>
      <c r="K19" s="6"/>
      <c r="L19" s="6"/>
      <c r="M19" s="6"/>
      <c r="N19" s="6"/>
      <c r="O19" s="6"/>
    </row>
    <row r="20" spans="1:15" ht="24.75" thickBot="1">
      <c r="B20" s="1603"/>
      <c r="C20" s="3" t="s">
        <v>154</v>
      </c>
      <c r="D20" s="729" t="s">
        <v>1121</v>
      </c>
      <c r="E20" s="686">
        <v>1644</v>
      </c>
      <c r="F20" s="686">
        <v>1080</v>
      </c>
      <c r="G20" s="150"/>
      <c r="H20" s="114"/>
      <c r="I20" s="6"/>
      <c r="J20" s="6"/>
      <c r="K20" s="6"/>
      <c r="L20" s="6"/>
      <c r="M20" s="6"/>
      <c r="N20" s="6"/>
      <c r="O20" s="6"/>
    </row>
    <row r="21" spans="1:15" ht="24.75" thickBot="1">
      <c r="B21" s="1603"/>
      <c r="C21" s="3" t="s">
        <v>156</v>
      </c>
      <c r="D21" s="126" t="s">
        <v>1122</v>
      </c>
      <c r="E21" s="151">
        <f>IFERROR(E19/E20,"N.A")</f>
        <v>0.12165450121654502</v>
      </c>
      <c r="F21" s="151">
        <f>IFERROR(F19/F20,"N.A")</f>
        <v>0.27685185185185185</v>
      </c>
      <c r="G21" s="151" t="str">
        <f>IFERROR(G19/G20,"N.A")</f>
        <v>N.A</v>
      </c>
      <c r="H21" s="115"/>
      <c r="I21" s="6"/>
      <c r="J21" s="6"/>
      <c r="K21" s="6"/>
      <c r="L21" s="6"/>
      <c r="M21" s="6"/>
      <c r="N21" s="6"/>
      <c r="O21" s="6"/>
    </row>
    <row r="22" spans="1:15">
      <c r="B22" s="1603"/>
      <c r="C22" s="89"/>
      <c r="D22" s="1619"/>
      <c r="E22" s="1620"/>
      <c r="F22" s="1620"/>
      <c r="G22" s="1620"/>
      <c r="H22" s="1621"/>
      <c r="I22" s="6"/>
      <c r="J22" s="6"/>
      <c r="K22" s="6"/>
      <c r="L22" s="6"/>
      <c r="M22" s="6"/>
      <c r="N22" s="6"/>
      <c r="O22" s="6"/>
    </row>
    <row r="23" spans="1:15" ht="24" customHeight="1" thickBot="1">
      <c r="B23" s="1603"/>
      <c r="C23" s="89"/>
      <c r="D23" s="1608" t="s">
        <v>1110</v>
      </c>
      <c r="E23" s="1609"/>
      <c r="F23" s="1609"/>
      <c r="G23" s="1609"/>
      <c r="H23" s="1610"/>
      <c r="I23" s="6"/>
      <c r="J23" s="6"/>
      <c r="K23" s="6"/>
      <c r="L23" s="6"/>
      <c r="M23" s="6"/>
      <c r="N23" s="6"/>
      <c r="O23" s="6"/>
    </row>
    <row r="24" spans="1:15" ht="15.75" thickBot="1">
      <c r="B24" s="1603"/>
      <c r="C24" s="95" t="s">
        <v>19</v>
      </c>
      <c r="D24" s="38" t="s">
        <v>1116</v>
      </c>
      <c r="E24" s="1305" t="s">
        <v>1123</v>
      </c>
      <c r="F24" s="38" t="s">
        <v>1124</v>
      </c>
      <c r="H24" s="21"/>
      <c r="I24" s="6"/>
      <c r="J24" s="6"/>
      <c r="K24" s="6"/>
      <c r="L24" s="6"/>
      <c r="M24" s="6"/>
      <c r="N24" s="6"/>
      <c r="O24" s="6"/>
    </row>
    <row r="25" spans="1:15" ht="24.75" thickBot="1">
      <c r="B25" s="1603"/>
      <c r="C25" s="3" t="s">
        <v>152</v>
      </c>
      <c r="D25" s="126" t="s">
        <v>1125</v>
      </c>
      <c r="E25" s="686">
        <v>158</v>
      </c>
      <c r="F25" s="686">
        <v>9</v>
      </c>
      <c r="H25" s="21"/>
      <c r="I25" s="6"/>
      <c r="J25" s="6"/>
      <c r="K25" s="6"/>
      <c r="L25" s="6"/>
      <c r="M25" s="6"/>
      <c r="N25" s="6"/>
      <c r="O25" s="6"/>
    </row>
    <row r="26" spans="1:15" ht="24.75" thickBot="1">
      <c r="B26" s="1603"/>
      <c r="C26" s="3" t="s">
        <v>154</v>
      </c>
      <c r="D26" s="126" t="s">
        <v>1126</v>
      </c>
      <c r="E26" s="686">
        <v>184</v>
      </c>
      <c r="F26" s="686">
        <v>9</v>
      </c>
      <c r="H26" s="21"/>
      <c r="I26" s="6"/>
      <c r="J26" s="6"/>
      <c r="K26" s="6"/>
      <c r="L26" s="6"/>
      <c r="M26" s="6"/>
      <c r="N26" s="6"/>
      <c r="O26" s="6"/>
    </row>
    <row r="27" spans="1:15" ht="24.75" thickBot="1">
      <c r="B27" s="1603"/>
      <c r="C27" s="127" t="s">
        <v>156</v>
      </c>
      <c r="D27" s="126" t="s">
        <v>1196</v>
      </c>
      <c r="E27" s="151">
        <f>IFERROR(E25/E26,"N.A.")</f>
        <v>0.85869565217391308</v>
      </c>
      <c r="F27" s="151">
        <f>IFERROR(F25/F26,"N.A.")</f>
        <v>1</v>
      </c>
      <c r="H27" s="21"/>
      <c r="I27" s="6"/>
      <c r="J27" s="6"/>
      <c r="K27" s="6"/>
    </row>
    <row r="28" spans="1:15" ht="15.75" thickBot="1">
      <c r="B28" s="1604"/>
      <c r="C28" s="127"/>
      <c r="D28" s="125"/>
      <c r="E28" s="125"/>
      <c r="F28" s="125"/>
      <c r="G28" s="125"/>
      <c r="H28" s="23"/>
      <c r="I28" s="6"/>
      <c r="J28" s="6"/>
      <c r="K28" s="6"/>
    </row>
    <row r="29" spans="1:15" s="406" customFormat="1" ht="15.75" thickBot="1">
      <c r="A29" s="6"/>
      <c r="B29" s="6"/>
      <c r="C29" s="6"/>
      <c r="D29" s="6"/>
      <c r="E29" s="6"/>
      <c r="F29" s="6"/>
      <c r="G29" s="6"/>
      <c r="H29" s="6"/>
      <c r="I29" s="6"/>
      <c r="J29" s="6"/>
      <c r="K29" s="6"/>
    </row>
    <row r="30" spans="1:15" s="406" customFormat="1" ht="25.7" customHeight="1" thickBot="1">
      <c r="A30" s="6"/>
      <c r="B30" s="6"/>
      <c r="C30" s="6"/>
      <c r="D30" s="51" t="s">
        <v>1256</v>
      </c>
      <c r="E30" s="151">
        <f>AVERAGE(E21:G21,E27:F27)</f>
        <v>0.56430050131057752</v>
      </c>
      <c r="F30" s="423"/>
      <c r="G30" s="423"/>
      <c r="H30" s="421"/>
      <c r="I30" s="6"/>
      <c r="J30" s="6"/>
      <c r="K30" s="6"/>
    </row>
    <row r="31" spans="1:15" s="406" customFormat="1">
      <c r="A31" s="6"/>
      <c r="B31" s="6"/>
      <c r="C31" s="6"/>
      <c r="D31" s="6"/>
      <c r="E31" s="6"/>
      <c r="F31" s="6"/>
      <c r="G31" s="6"/>
      <c r="H31" s="6"/>
      <c r="I31" s="6"/>
      <c r="J31" s="6"/>
      <c r="K31" s="6"/>
    </row>
    <row r="32" spans="1:15" s="406" customFormat="1" ht="15.75" thickBot="1">
      <c r="A32" s="6"/>
      <c r="B32" s="6"/>
      <c r="C32" s="6"/>
      <c r="D32" s="6"/>
      <c r="E32" s="6"/>
      <c r="F32" s="6"/>
      <c r="G32" s="6"/>
      <c r="H32" s="6"/>
      <c r="I32" s="6"/>
      <c r="J32" s="6"/>
      <c r="K32" s="6"/>
    </row>
    <row r="33" spans="2:11" ht="36" customHeight="1" thickBot="1">
      <c r="B33" s="51" t="s">
        <v>34</v>
      </c>
      <c r="C33" s="422"/>
      <c r="D33" s="1614" t="s">
        <v>1127</v>
      </c>
      <c r="E33" s="1615"/>
      <c r="F33" s="1615"/>
      <c r="G33" s="1615"/>
      <c r="H33" s="1616"/>
      <c r="I33" s="6"/>
      <c r="J33" s="6"/>
      <c r="K33" s="6"/>
    </row>
    <row r="34" spans="2:11" ht="48" customHeight="1" thickBot="1">
      <c r="B34" s="46" t="s">
        <v>36</v>
      </c>
      <c r="C34" s="90"/>
      <c r="D34" s="1614" t="s">
        <v>1128</v>
      </c>
      <c r="E34" s="1615"/>
      <c r="F34" s="1615"/>
      <c r="G34" s="1615"/>
      <c r="H34" s="1616"/>
      <c r="I34" s="6"/>
      <c r="J34" s="6"/>
      <c r="K34" s="6"/>
    </row>
    <row r="35" spans="2:11" ht="15.75" thickBot="1">
      <c r="B35" s="2"/>
      <c r="C35" s="73"/>
      <c r="D35" s="6"/>
      <c r="E35" s="6"/>
      <c r="F35" s="6"/>
      <c r="G35" s="6"/>
      <c r="H35" s="6"/>
      <c r="I35" s="6"/>
      <c r="J35" s="6"/>
      <c r="K35" s="6"/>
    </row>
    <row r="36" spans="2:11" ht="24" customHeight="1" thickBot="1">
      <c r="B36" s="1605" t="s">
        <v>38</v>
      </c>
      <c r="C36" s="1606"/>
      <c r="D36" s="1606"/>
      <c r="E36" s="1607"/>
      <c r="F36" s="6"/>
      <c r="G36" s="6"/>
      <c r="H36" s="6"/>
      <c r="I36" s="6"/>
      <c r="J36" s="6"/>
      <c r="K36" s="6"/>
    </row>
    <row r="37" spans="2:11" ht="15.75" thickBot="1">
      <c r="B37" s="1602">
        <v>1</v>
      </c>
      <c r="C37" s="91"/>
      <c r="D37" s="47" t="s">
        <v>39</v>
      </c>
      <c r="E37" s="164"/>
      <c r="F37" s="6"/>
      <c r="G37" s="6"/>
      <c r="H37" s="6"/>
      <c r="I37" s="6"/>
      <c r="J37" s="6"/>
      <c r="K37" s="6"/>
    </row>
    <row r="38" spans="2:11" ht="15.75" thickBot="1">
      <c r="B38" s="1603"/>
      <c r="C38" s="91"/>
      <c r="D38" s="40" t="s">
        <v>40</v>
      </c>
      <c r="E38" s="164"/>
      <c r="F38" s="6"/>
      <c r="G38" s="6"/>
      <c r="H38" s="6"/>
      <c r="I38" s="6"/>
      <c r="J38" s="6"/>
      <c r="K38" s="6"/>
    </row>
    <row r="39" spans="2:11" ht="15.75" thickBot="1">
      <c r="B39" s="1603"/>
      <c r="C39" s="91"/>
      <c r="D39" s="40" t="s">
        <v>41</v>
      </c>
      <c r="E39" s="164"/>
      <c r="F39" s="6"/>
      <c r="G39" s="6"/>
      <c r="H39" s="6"/>
      <c r="I39" s="6"/>
      <c r="J39" s="6"/>
      <c r="K39" s="6"/>
    </row>
    <row r="40" spans="2:11" ht="15.75" thickBot="1">
      <c r="B40" s="1603"/>
      <c r="C40" s="91"/>
      <c r="D40" s="40" t="s">
        <v>42</v>
      </c>
      <c r="E40" s="164"/>
      <c r="F40" s="6"/>
      <c r="G40" s="6"/>
      <c r="H40" s="6"/>
      <c r="I40" s="6"/>
      <c r="J40" s="6"/>
      <c r="K40" s="6"/>
    </row>
    <row r="41" spans="2:11" ht="15.75" thickBot="1">
      <c r="B41" s="1603"/>
      <c r="C41" s="91"/>
      <c r="D41" s="40" t="s">
        <v>43</v>
      </c>
      <c r="E41" s="164"/>
      <c r="F41" s="6"/>
      <c r="G41" s="6"/>
      <c r="H41" s="6"/>
      <c r="I41" s="6"/>
      <c r="J41" s="6"/>
      <c r="K41" s="6"/>
    </row>
    <row r="42" spans="2:11" ht="15.75" thickBot="1">
      <c r="B42" s="1603"/>
      <c r="C42" s="91"/>
      <c r="D42" s="40" t="s">
        <v>44</v>
      </c>
      <c r="E42" s="164"/>
      <c r="F42" s="6"/>
      <c r="G42" s="6"/>
      <c r="H42" s="6"/>
      <c r="I42" s="6"/>
      <c r="J42" s="6"/>
      <c r="K42" s="6"/>
    </row>
    <row r="43" spans="2:11" ht="15.75" thickBot="1">
      <c r="B43" s="1604"/>
      <c r="C43" s="3"/>
      <c r="D43" s="40" t="s">
        <v>45</v>
      </c>
      <c r="E43" s="164"/>
      <c r="F43" s="6"/>
      <c r="G43" s="6"/>
      <c r="H43" s="6"/>
      <c r="I43" s="6"/>
      <c r="J43" s="6"/>
      <c r="K43" s="6"/>
    </row>
    <row r="44" spans="2:11" ht="15.75" thickBot="1">
      <c r="B44" s="2"/>
      <c r="C44" s="73"/>
      <c r="D44" s="6"/>
      <c r="E44" s="6"/>
      <c r="F44" s="6"/>
      <c r="G44" s="6"/>
      <c r="H44" s="6"/>
      <c r="I44" s="6"/>
      <c r="J44" s="6"/>
      <c r="K44" s="6"/>
    </row>
    <row r="45" spans="2:11" ht="15.75" thickBot="1">
      <c r="B45" s="1605" t="s">
        <v>46</v>
      </c>
      <c r="C45" s="1606"/>
      <c r="D45" s="1606"/>
      <c r="E45" s="1607"/>
      <c r="F45" s="6"/>
      <c r="G45" s="6"/>
      <c r="H45" s="6"/>
      <c r="I45" s="6"/>
      <c r="J45" s="6"/>
      <c r="K45" s="6"/>
    </row>
    <row r="46" spans="2:11" ht="15.75" thickBot="1">
      <c r="B46" s="1602">
        <v>1</v>
      </c>
      <c r="C46" s="91"/>
      <c r="D46" s="47" t="s">
        <v>39</v>
      </c>
      <c r="E46" s="18" t="s">
        <v>47</v>
      </c>
      <c r="F46" s="6"/>
      <c r="G46" s="6"/>
      <c r="H46" s="6"/>
      <c r="I46" s="6"/>
      <c r="J46" s="6"/>
      <c r="K46" s="6"/>
    </row>
    <row r="47" spans="2:11" ht="15.75" thickBot="1">
      <c r="B47" s="1603"/>
      <c r="C47" s="91"/>
      <c r="D47" s="40" t="s">
        <v>40</v>
      </c>
      <c r="E47" s="18" t="s">
        <v>160</v>
      </c>
      <c r="F47" s="6"/>
      <c r="G47" s="6"/>
      <c r="H47" s="6"/>
      <c r="I47" s="6"/>
      <c r="J47" s="6"/>
      <c r="K47" s="6"/>
    </row>
    <row r="48" spans="2:11" ht="15.75" thickBot="1">
      <c r="B48" s="1603"/>
      <c r="C48" s="91"/>
      <c r="D48" s="40" t="s">
        <v>41</v>
      </c>
      <c r="E48" s="169"/>
      <c r="F48" s="6"/>
      <c r="G48" s="6"/>
      <c r="H48" s="6"/>
      <c r="I48" s="6"/>
      <c r="J48" s="6"/>
      <c r="K48" s="6"/>
    </row>
    <row r="49" spans="2:11" ht="15.75" thickBot="1">
      <c r="B49" s="1603"/>
      <c r="C49" s="91"/>
      <c r="D49" s="40" t="s">
        <v>42</v>
      </c>
      <c r="E49" s="169"/>
      <c r="F49" s="6"/>
      <c r="G49" s="6"/>
      <c r="H49" s="6"/>
      <c r="I49" s="6"/>
      <c r="J49" s="6"/>
      <c r="K49" s="6"/>
    </row>
    <row r="50" spans="2:11" ht="15.75" thickBot="1">
      <c r="B50" s="1603"/>
      <c r="C50" s="91"/>
      <c r="D50" s="40" t="s">
        <v>43</v>
      </c>
      <c r="E50" s="169"/>
      <c r="F50" s="6"/>
      <c r="G50" s="6"/>
      <c r="H50" s="6"/>
      <c r="I50" s="6"/>
      <c r="J50" s="6"/>
      <c r="K50" s="6"/>
    </row>
    <row r="51" spans="2:11" ht="15.75" thickBot="1">
      <c r="B51" s="1603"/>
      <c r="C51" s="91"/>
      <c r="D51" s="40" t="s">
        <v>44</v>
      </c>
      <c r="E51" s="169"/>
      <c r="F51" s="6"/>
      <c r="G51" s="6"/>
      <c r="H51" s="6"/>
      <c r="I51" s="6"/>
      <c r="J51" s="6"/>
      <c r="K51" s="6"/>
    </row>
    <row r="52" spans="2:11" ht="15.75" thickBot="1">
      <c r="B52" s="1604"/>
      <c r="C52" s="3"/>
      <c r="D52" s="40" t="s">
        <v>45</v>
      </c>
      <c r="E52" s="169"/>
      <c r="F52" s="6"/>
      <c r="G52" s="6"/>
      <c r="H52" s="6"/>
      <c r="I52" s="6"/>
      <c r="J52" s="6"/>
      <c r="K52" s="6"/>
    </row>
    <row r="53" spans="2:11" ht="15.75" thickBot="1">
      <c r="B53" s="2"/>
      <c r="C53" s="73"/>
      <c r="D53" s="6"/>
      <c r="E53" s="6"/>
      <c r="F53" s="6"/>
      <c r="G53" s="6"/>
      <c r="H53" s="6"/>
      <c r="I53" s="6"/>
      <c r="J53" s="6"/>
      <c r="K53" s="6"/>
    </row>
    <row r="54" spans="2:11" ht="15" customHeight="1" thickBot="1">
      <c r="B54" s="122" t="s">
        <v>49</v>
      </c>
      <c r="C54" s="123"/>
      <c r="D54" s="123"/>
      <c r="E54" s="124"/>
      <c r="G54" s="6"/>
      <c r="H54" s="6"/>
      <c r="I54" s="6"/>
      <c r="J54" s="6"/>
      <c r="K54" s="6"/>
    </row>
    <row r="55" spans="2:11" ht="24.75" thickBot="1">
      <c r="B55" s="46" t="s">
        <v>50</v>
      </c>
      <c r="C55" s="40" t="s">
        <v>51</v>
      </c>
      <c r="D55" s="40" t="s">
        <v>52</v>
      </c>
      <c r="E55" s="40" t="s">
        <v>53</v>
      </c>
      <c r="F55" s="6"/>
      <c r="G55" s="6"/>
      <c r="H55" s="6"/>
      <c r="I55" s="6"/>
      <c r="J55" s="6"/>
    </row>
    <row r="56" spans="2:11" ht="60.75" thickBot="1">
      <c r="B56" s="48">
        <v>42401</v>
      </c>
      <c r="C56" s="40">
        <v>0.01</v>
      </c>
      <c r="D56" s="49" t="s">
        <v>1129</v>
      </c>
      <c r="E56" s="40"/>
      <c r="F56" s="6"/>
      <c r="G56" s="6"/>
      <c r="H56" s="6"/>
      <c r="I56" s="6"/>
      <c r="J56" s="6"/>
    </row>
    <row r="57" spans="2:11" ht="15.75" thickBot="1">
      <c r="B57" s="4"/>
      <c r="C57" s="92"/>
      <c r="D57" s="6"/>
      <c r="E57" s="6"/>
      <c r="F57" s="6"/>
      <c r="G57" s="6"/>
      <c r="H57" s="6"/>
      <c r="I57" s="6"/>
      <c r="J57" s="6"/>
      <c r="K57" s="6"/>
    </row>
    <row r="58" spans="2:11" ht="15.75" thickBot="1">
      <c r="B58" s="133" t="s">
        <v>55</v>
      </c>
      <c r="C58" s="93"/>
      <c r="D58" s="6"/>
      <c r="E58" s="6"/>
      <c r="F58" s="6"/>
      <c r="G58" s="6"/>
      <c r="H58" s="6"/>
      <c r="I58" s="6"/>
      <c r="J58" s="6"/>
      <c r="K58" s="6"/>
    </row>
    <row r="59" spans="2:11">
      <c r="B59" s="1700"/>
      <c r="C59" s="1701"/>
      <c r="D59" s="1701"/>
      <c r="E59" s="1702"/>
      <c r="F59" s="6"/>
      <c r="G59" s="6"/>
      <c r="H59" s="6"/>
      <c r="I59" s="6"/>
      <c r="J59" s="6"/>
      <c r="K59" s="6"/>
    </row>
    <row r="60" spans="2:11" ht="15.75" thickBot="1">
      <c r="B60" s="1703"/>
      <c r="C60" s="1704"/>
      <c r="D60" s="1704"/>
      <c r="E60" s="1705"/>
      <c r="F60" s="6"/>
      <c r="G60" s="6"/>
      <c r="H60" s="6"/>
      <c r="I60" s="6"/>
      <c r="J60" s="6"/>
      <c r="K60" s="6"/>
    </row>
    <row r="61" spans="2:11" ht="15.75" thickBot="1">
      <c r="B61" s="6"/>
      <c r="D61" s="6"/>
      <c r="E61" s="6"/>
      <c r="F61" s="6"/>
      <c r="G61" s="6"/>
      <c r="H61" s="6"/>
      <c r="I61" s="6"/>
      <c r="J61" s="6"/>
      <c r="K61" s="6"/>
    </row>
    <row r="62" spans="2:11" ht="24.75" thickBot="1">
      <c r="B62" s="50" t="s">
        <v>56</v>
      </c>
      <c r="C62" s="94"/>
      <c r="D62" s="6"/>
      <c r="E62" s="6"/>
      <c r="F62" s="6"/>
      <c r="G62" s="6"/>
      <c r="H62" s="6"/>
      <c r="I62" s="6"/>
      <c r="J62" s="6"/>
      <c r="K62" s="6"/>
    </row>
    <row r="63" spans="2:11" ht="15.75" thickBot="1">
      <c r="B63" s="2"/>
      <c r="C63" s="73"/>
      <c r="D63" s="6"/>
      <c r="E63" s="6"/>
      <c r="F63" s="6"/>
      <c r="G63" s="6"/>
      <c r="H63" s="6"/>
      <c r="I63" s="6"/>
      <c r="J63" s="6"/>
      <c r="K63" s="6"/>
    </row>
    <row r="64" spans="2:11" ht="60.75" thickBot="1">
      <c r="B64" s="51" t="s">
        <v>57</v>
      </c>
      <c r="C64" s="95"/>
      <c r="D64" s="43" t="s">
        <v>1084</v>
      </c>
      <c r="E64" s="6"/>
      <c r="F64" s="6"/>
      <c r="G64" s="6"/>
      <c r="H64" s="6"/>
      <c r="I64" s="6"/>
      <c r="J64" s="6"/>
      <c r="K64" s="6"/>
    </row>
    <row r="65" spans="2:11">
      <c r="B65" s="1602" t="s">
        <v>59</v>
      </c>
      <c r="C65" s="91"/>
      <c r="D65" s="52" t="s">
        <v>60</v>
      </c>
      <c r="E65" s="6"/>
      <c r="F65" s="6"/>
      <c r="G65" s="6"/>
      <c r="H65" s="6"/>
      <c r="I65" s="6"/>
      <c r="J65" s="6"/>
      <c r="K65" s="6"/>
    </row>
    <row r="66" spans="2:11" ht="48">
      <c r="B66" s="1603"/>
      <c r="C66" s="91"/>
      <c r="D66" s="45" t="s">
        <v>1085</v>
      </c>
      <c r="E66" s="6"/>
      <c r="F66" s="6"/>
      <c r="G66" s="6"/>
      <c r="H66" s="6"/>
      <c r="I66" s="6"/>
      <c r="J66" s="6"/>
      <c r="K66" s="6"/>
    </row>
    <row r="67" spans="2:11">
      <c r="B67" s="1603"/>
      <c r="C67" s="91"/>
      <c r="D67" s="52" t="s">
        <v>134</v>
      </c>
      <c r="E67" s="6"/>
      <c r="F67" s="6"/>
      <c r="G67" s="6"/>
      <c r="H67" s="6"/>
      <c r="I67" s="6"/>
      <c r="J67" s="6"/>
      <c r="K67" s="6"/>
    </row>
    <row r="68" spans="2:11">
      <c r="B68" s="1603"/>
      <c r="C68" s="91"/>
      <c r="D68" s="45" t="s">
        <v>65</v>
      </c>
      <c r="E68" s="6"/>
      <c r="F68" s="6"/>
      <c r="G68" s="6"/>
      <c r="H68" s="6"/>
      <c r="I68" s="6"/>
      <c r="J68" s="6"/>
      <c r="K68" s="6"/>
    </row>
    <row r="69" spans="2:11">
      <c r="B69" s="1603"/>
      <c r="C69" s="91"/>
      <c r="D69" s="45" t="s">
        <v>1013</v>
      </c>
      <c r="E69" s="6"/>
      <c r="F69" s="6"/>
      <c r="G69" s="6"/>
      <c r="H69" s="6"/>
      <c r="I69" s="6"/>
      <c r="J69" s="6"/>
      <c r="K69" s="6"/>
    </row>
    <row r="70" spans="2:11" ht="48">
      <c r="B70" s="1603"/>
      <c r="C70" s="91"/>
      <c r="D70" s="45" t="s">
        <v>1014</v>
      </c>
      <c r="E70" s="6"/>
      <c r="F70" s="6"/>
      <c r="G70" s="6"/>
      <c r="H70" s="6"/>
      <c r="I70" s="6"/>
      <c r="J70" s="6"/>
      <c r="K70" s="6"/>
    </row>
    <row r="71" spans="2:11" ht="24">
      <c r="B71" s="1603"/>
      <c r="C71" s="91"/>
      <c r="D71" s="45" t="s">
        <v>1086</v>
      </c>
      <c r="E71" s="6"/>
      <c r="F71" s="6"/>
      <c r="G71" s="6"/>
      <c r="H71" s="6"/>
      <c r="I71" s="6"/>
      <c r="J71" s="6"/>
      <c r="K71" s="6"/>
    </row>
    <row r="72" spans="2:11">
      <c r="B72" s="1603"/>
      <c r="C72" s="91"/>
      <c r="D72" s="45" t="s">
        <v>1087</v>
      </c>
      <c r="E72" s="6"/>
      <c r="F72" s="6"/>
      <c r="G72" s="6"/>
      <c r="H72" s="6"/>
      <c r="I72" s="6"/>
      <c r="J72" s="6"/>
      <c r="K72" s="6"/>
    </row>
    <row r="73" spans="2:11">
      <c r="B73" s="1603"/>
      <c r="C73" s="91"/>
      <c r="D73" s="52" t="s">
        <v>1088</v>
      </c>
      <c r="E73" s="6"/>
      <c r="F73" s="6"/>
      <c r="G73" s="6"/>
      <c r="H73" s="6"/>
      <c r="I73" s="6"/>
      <c r="J73" s="6"/>
      <c r="K73" s="6"/>
    </row>
    <row r="74" spans="2:11" ht="60">
      <c r="B74" s="1603"/>
      <c r="C74" s="91"/>
      <c r="D74" s="45" t="s">
        <v>1089</v>
      </c>
      <c r="E74" s="6"/>
      <c r="F74" s="6"/>
      <c r="G74" s="6"/>
      <c r="H74" s="6"/>
      <c r="I74" s="6"/>
      <c r="J74" s="6"/>
      <c r="K74" s="6"/>
    </row>
    <row r="75" spans="2:11">
      <c r="B75" s="1603"/>
      <c r="C75" s="91"/>
      <c r="D75" s="54" t="s">
        <v>1015</v>
      </c>
      <c r="E75" s="6"/>
      <c r="F75" s="6"/>
      <c r="G75" s="6"/>
      <c r="H75" s="6"/>
      <c r="I75" s="6"/>
      <c r="J75" s="6"/>
      <c r="K75" s="6"/>
    </row>
    <row r="76" spans="2:11" ht="15.75" thickBot="1">
      <c r="B76" s="1604"/>
      <c r="C76" s="3"/>
      <c r="D76" s="55" t="s">
        <v>1016</v>
      </c>
      <c r="E76" s="6"/>
      <c r="F76" s="6"/>
      <c r="G76" s="6"/>
      <c r="H76" s="6"/>
      <c r="I76" s="6"/>
      <c r="J76" s="6"/>
      <c r="K76" s="6"/>
    </row>
    <row r="77" spans="2:11" ht="24.75" thickBot="1">
      <c r="B77" s="46" t="s">
        <v>72</v>
      </c>
      <c r="C77" s="3"/>
      <c r="D77" s="40" t="s">
        <v>1090</v>
      </c>
      <c r="E77" s="6"/>
      <c r="F77" s="6"/>
      <c r="G77" s="6"/>
      <c r="H77" s="6"/>
      <c r="I77" s="6"/>
      <c r="J77" s="6"/>
      <c r="K77" s="6"/>
    </row>
    <row r="78" spans="2:11" ht="108">
      <c r="B78" s="1602" t="s">
        <v>73</v>
      </c>
      <c r="C78" s="91"/>
      <c r="D78" s="45" t="s">
        <v>1091</v>
      </c>
      <c r="E78" s="6"/>
      <c r="F78" s="6"/>
      <c r="G78" s="6"/>
      <c r="H78" s="6"/>
      <c r="I78" s="6"/>
      <c r="J78" s="6"/>
      <c r="K78" s="6"/>
    </row>
    <row r="79" spans="2:11" ht="204">
      <c r="B79" s="1603"/>
      <c r="C79" s="91"/>
      <c r="D79" s="45" t="s">
        <v>1092</v>
      </c>
      <c r="E79" s="6"/>
      <c r="F79" s="6"/>
      <c r="G79" s="6"/>
      <c r="H79" s="6"/>
      <c r="I79" s="6"/>
      <c r="J79" s="6"/>
      <c r="K79" s="6"/>
    </row>
    <row r="80" spans="2:11" ht="240">
      <c r="B80" s="1603"/>
      <c r="C80" s="91"/>
      <c r="D80" s="45" t="s">
        <v>1093</v>
      </c>
      <c r="E80" s="6"/>
      <c r="F80" s="6"/>
      <c r="G80" s="6"/>
      <c r="H80" s="6"/>
      <c r="I80" s="6"/>
      <c r="J80" s="6"/>
      <c r="K80" s="6"/>
    </row>
    <row r="81" spans="2:11" ht="84">
      <c r="B81" s="1603"/>
      <c r="C81" s="91"/>
      <c r="D81" s="45" t="s">
        <v>1094</v>
      </c>
      <c r="E81" s="6"/>
      <c r="F81" s="6"/>
      <c r="G81" s="6"/>
      <c r="H81" s="6"/>
      <c r="I81" s="6"/>
      <c r="J81" s="6"/>
      <c r="K81" s="6"/>
    </row>
    <row r="82" spans="2:11" ht="216">
      <c r="B82" s="1603"/>
      <c r="C82" s="91"/>
      <c r="D82" s="45" t="s">
        <v>1020</v>
      </c>
      <c r="E82" s="6"/>
      <c r="F82" s="6"/>
      <c r="G82" s="6"/>
      <c r="H82" s="6"/>
      <c r="I82" s="6"/>
      <c r="J82" s="6"/>
      <c r="K82" s="6"/>
    </row>
    <row r="83" spans="2:11" ht="180">
      <c r="B83" s="1603"/>
      <c r="C83" s="91"/>
      <c r="D83" s="45" t="s">
        <v>1095</v>
      </c>
      <c r="E83" s="6"/>
      <c r="F83" s="6"/>
      <c r="G83" s="6"/>
      <c r="H83" s="6"/>
      <c r="I83" s="6"/>
      <c r="J83" s="6"/>
      <c r="K83" s="6"/>
    </row>
    <row r="84" spans="2:11" ht="132.75" thickBot="1">
      <c r="B84" s="1604"/>
      <c r="C84" s="3"/>
      <c r="D84" s="40" t="s">
        <v>1096</v>
      </c>
      <c r="E84" s="6"/>
      <c r="F84" s="6"/>
      <c r="G84" s="6"/>
      <c r="H84" s="6"/>
      <c r="I84" s="6"/>
      <c r="J84" s="6"/>
      <c r="K84" s="6"/>
    </row>
    <row r="85" spans="2:11" ht="24">
      <c r="B85" s="1602" t="s">
        <v>90</v>
      </c>
      <c r="C85" s="91"/>
      <c r="D85" s="56" t="s">
        <v>1097</v>
      </c>
      <c r="E85" s="6"/>
      <c r="F85" s="6"/>
      <c r="G85" s="6"/>
      <c r="H85" s="6"/>
      <c r="I85" s="6"/>
      <c r="J85" s="6"/>
      <c r="K85" s="6"/>
    </row>
    <row r="86" spans="2:11">
      <c r="B86" s="1603"/>
      <c r="C86" s="91"/>
      <c r="D86" s="16"/>
      <c r="E86" s="6"/>
      <c r="F86" s="6"/>
      <c r="G86" s="6"/>
      <c r="H86" s="6"/>
      <c r="I86" s="6"/>
      <c r="J86" s="6"/>
      <c r="K86" s="6"/>
    </row>
    <row r="87" spans="2:11">
      <c r="B87" s="1603"/>
      <c r="C87" s="91"/>
      <c r="D87" s="45" t="s">
        <v>91</v>
      </c>
      <c r="E87" s="6"/>
      <c r="F87" s="6"/>
      <c r="G87" s="6"/>
      <c r="H87" s="6"/>
      <c r="I87" s="6"/>
      <c r="J87" s="6"/>
      <c r="K87" s="6"/>
    </row>
    <row r="88" spans="2:11" ht="37.5">
      <c r="B88" s="1603"/>
      <c r="C88" s="91"/>
      <c r="D88" s="45" t="s">
        <v>1098</v>
      </c>
      <c r="E88" s="6"/>
      <c r="F88" s="6"/>
      <c r="G88" s="6"/>
      <c r="H88" s="6"/>
      <c r="I88" s="6"/>
      <c r="J88" s="6"/>
      <c r="K88" s="6"/>
    </row>
    <row r="89" spans="2:11" ht="37.5">
      <c r="B89" s="1603"/>
      <c r="C89" s="91"/>
      <c r="D89" s="45" t="s">
        <v>1099</v>
      </c>
      <c r="E89" s="6"/>
      <c r="F89" s="6"/>
      <c r="G89" s="6"/>
      <c r="H89" s="6"/>
      <c r="I89" s="6"/>
      <c r="J89" s="6"/>
      <c r="K89" s="6"/>
    </row>
    <row r="90" spans="2:11">
      <c r="B90" s="1603"/>
      <c r="C90" s="91"/>
      <c r="D90" s="45" t="s">
        <v>1100</v>
      </c>
      <c r="E90" s="6"/>
      <c r="F90" s="6"/>
      <c r="G90" s="6"/>
      <c r="H90" s="6"/>
      <c r="I90" s="6"/>
      <c r="J90" s="6"/>
      <c r="K90" s="6"/>
    </row>
    <row r="91" spans="2:11" ht="49.5">
      <c r="B91" s="1603"/>
      <c r="C91" s="91"/>
      <c r="D91" s="45" t="s">
        <v>1101</v>
      </c>
      <c r="E91" s="6"/>
      <c r="F91" s="6"/>
      <c r="G91" s="6"/>
      <c r="H91" s="6"/>
      <c r="I91" s="6"/>
      <c r="J91" s="6"/>
      <c r="K91" s="6"/>
    </row>
    <row r="92" spans="2:11" ht="60">
      <c r="B92" s="1603"/>
      <c r="C92" s="91"/>
      <c r="D92" s="45" t="s">
        <v>1102</v>
      </c>
      <c r="E92" s="6"/>
      <c r="F92" s="6"/>
      <c r="G92" s="6"/>
      <c r="H92" s="6"/>
      <c r="I92" s="6"/>
      <c r="J92" s="6"/>
      <c r="K92" s="6"/>
    </row>
    <row r="93" spans="2:11" ht="48">
      <c r="B93" s="1603"/>
      <c r="C93" s="91"/>
      <c r="D93" s="45" t="s">
        <v>1103</v>
      </c>
      <c r="E93" s="6"/>
      <c r="F93" s="6"/>
      <c r="G93" s="6"/>
      <c r="H93" s="6"/>
      <c r="I93" s="6"/>
      <c r="J93" s="6"/>
      <c r="K93" s="6"/>
    </row>
    <row r="94" spans="2:11" ht="24">
      <c r="B94" s="1603"/>
      <c r="C94" s="91"/>
      <c r="D94" s="52" t="s">
        <v>1104</v>
      </c>
      <c r="E94" s="6"/>
      <c r="F94" s="6"/>
      <c r="G94" s="6"/>
      <c r="H94" s="6"/>
      <c r="I94" s="6"/>
      <c r="J94" s="6"/>
      <c r="K94" s="6"/>
    </row>
    <row r="95" spans="2:11">
      <c r="B95" s="1603"/>
      <c r="C95" s="91"/>
      <c r="D95" s="16"/>
      <c r="E95" s="6"/>
      <c r="F95" s="6"/>
      <c r="G95" s="6"/>
      <c r="H95" s="6"/>
      <c r="I95" s="6"/>
      <c r="J95" s="6"/>
      <c r="K95" s="6"/>
    </row>
    <row r="96" spans="2:11">
      <c r="B96" s="1603"/>
      <c r="C96" s="91"/>
      <c r="D96" s="45" t="s">
        <v>91</v>
      </c>
      <c r="E96" s="6"/>
      <c r="F96" s="6"/>
      <c r="G96" s="6"/>
      <c r="H96" s="6"/>
      <c r="I96" s="6"/>
      <c r="J96" s="6"/>
      <c r="K96" s="6"/>
    </row>
    <row r="97" spans="2:11" ht="37.5">
      <c r="B97" s="1603"/>
      <c r="C97" s="91"/>
      <c r="D97" s="45" t="s">
        <v>1105</v>
      </c>
      <c r="E97" s="6"/>
      <c r="F97" s="6"/>
      <c r="G97" s="6"/>
      <c r="H97" s="6"/>
      <c r="I97" s="6"/>
      <c r="J97" s="6"/>
      <c r="K97" s="6"/>
    </row>
    <row r="98" spans="2:11" ht="25.5">
      <c r="B98" s="1603"/>
      <c r="C98" s="91"/>
      <c r="D98" s="45" t="s">
        <v>1106</v>
      </c>
      <c r="E98" s="6"/>
      <c r="F98" s="6"/>
      <c r="G98" s="6"/>
      <c r="H98" s="6"/>
      <c r="I98" s="6"/>
      <c r="J98" s="6"/>
      <c r="K98" s="6"/>
    </row>
    <row r="99" spans="2:11" ht="37.5">
      <c r="B99" s="1603"/>
      <c r="C99" s="91"/>
      <c r="D99" s="45" t="s">
        <v>1107</v>
      </c>
      <c r="E99" s="6"/>
      <c r="F99" s="6"/>
      <c r="G99" s="6"/>
      <c r="H99" s="6"/>
      <c r="I99" s="6"/>
      <c r="J99" s="6"/>
      <c r="K99" s="6"/>
    </row>
    <row r="100" spans="2:11">
      <c r="B100" s="1603"/>
      <c r="C100" s="91"/>
      <c r="D100" s="57" t="s">
        <v>1108</v>
      </c>
      <c r="E100" s="6"/>
      <c r="F100" s="6"/>
      <c r="G100" s="6"/>
      <c r="H100" s="6"/>
      <c r="I100" s="6"/>
      <c r="J100" s="6"/>
      <c r="K100" s="6"/>
    </row>
    <row r="101" spans="2:11" ht="72">
      <c r="B101" s="1603"/>
      <c r="C101" s="91"/>
      <c r="D101" s="45" t="s">
        <v>1109</v>
      </c>
      <c r="E101" s="6"/>
      <c r="F101" s="6"/>
      <c r="G101" s="6"/>
      <c r="H101" s="6"/>
      <c r="I101" s="6"/>
      <c r="J101" s="6"/>
      <c r="K101" s="6"/>
    </row>
    <row r="102" spans="2:11" ht="36">
      <c r="B102" s="1603"/>
      <c r="C102" s="91"/>
      <c r="D102" s="52" t="s">
        <v>1110</v>
      </c>
      <c r="E102" s="6"/>
      <c r="F102" s="6"/>
      <c r="G102" s="6"/>
      <c r="H102" s="6"/>
      <c r="I102" s="6"/>
      <c r="J102" s="6"/>
      <c r="K102" s="6"/>
    </row>
    <row r="103" spans="2:11">
      <c r="B103" s="1603"/>
      <c r="C103" s="91"/>
      <c r="D103" s="16"/>
      <c r="E103" s="6"/>
      <c r="F103" s="6"/>
      <c r="G103" s="6"/>
      <c r="H103" s="6"/>
      <c r="I103" s="6"/>
      <c r="J103" s="6"/>
      <c r="K103" s="6"/>
    </row>
    <row r="104" spans="2:11">
      <c r="B104" s="1603"/>
      <c r="C104" s="91"/>
      <c r="D104" s="45" t="s">
        <v>91</v>
      </c>
      <c r="E104" s="6"/>
      <c r="F104" s="6"/>
      <c r="G104" s="6"/>
      <c r="H104" s="6"/>
      <c r="I104" s="6"/>
      <c r="J104" s="6"/>
      <c r="K104" s="6"/>
    </row>
    <row r="105" spans="2:11" ht="49.5">
      <c r="B105" s="1603"/>
      <c r="C105" s="91"/>
      <c r="D105" s="45" t="s">
        <v>1111</v>
      </c>
      <c r="E105" s="6"/>
      <c r="F105" s="6"/>
      <c r="G105" s="6"/>
      <c r="H105" s="6"/>
      <c r="I105" s="6"/>
      <c r="J105" s="6"/>
      <c r="K105" s="6"/>
    </row>
    <row r="106" spans="2:11" ht="49.5">
      <c r="B106" s="1603"/>
      <c r="C106" s="91"/>
      <c r="D106" s="45" t="s">
        <v>1112</v>
      </c>
      <c r="E106" s="6"/>
      <c r="F106" s="6"/>
      <c r="G106" s="6"/>
      <c r="H106" s="6"/>
      <c r="I106" s="6"/>
      <c r="J106" s="6"/>
      <c r="K106" s="6"/>
    </row>
    <row r="107" spans="2:11" ht="37.5">
      <c r="B107" s="1603"/>
      <c r="C107" s="91"/>
      <c r="D107" s="45" t="s">
        <v>1113</v>
      </c>
      <c r="E107" s="6"/>
      <c r="F107" s="6"/>
      <c r="G107" s="6"/>
      <c r="H107" s="6"/>
      <c r="I107" s="6"/>
      <c r="J107" s="6"/>
      <c r="K107" s="6"/>
    </row>
    <row r="108" spans="2:11" ht="15.75" thickBot="1">
      <c r="B108" s="1604"/>
      <c r="C108" s="3"/>
      <c r="D108" s="40" t="s">
        <v>1114</v>
      </c>
      <c r="E108" s="6"/>
      <c r="F108" s="6"/>
      <c r="G108" s="6"/>
      <c r="H108" s="6"/>
      <c r="I108" s="6"/>
      <c r="J108" s="6"/>
      <c r="K108" s="6"/>
    </row>
    <row r="109" spans="2:11">
      <c r="B109" s="6"/>
      <c r="D109" s="6"/>
      <c r="E109" s="6"/>
      <c r="F109" s="6"/>
      <c r="G109" s="6"/>
      <c r="H109" s="6"/>
      <c r="I109" s="6"/>
      <c r="J109" s="6"/>
      <c r="K109" s="6"/>
    </row>
    <row r="110" spans="2:11">
      <c r="B110" s="6"/>
      <c r="D110" s="6"/>
      <c r="E110" s="6"/>
      <c r="F110" s="6"/>
      <c r="G110" s="6"/>
      <c r="H110" s="6"/>
      <c r="I110" s="6"/>
      <c r="J110" s="6"/>
      <c r="K110" s="6"/>
    </row>
    <row r="111" spans="2:11">
      <c r="B111" s="6"/>
      <c r="D111" s="6"/>
      <c r="E111" s="6"/>
      <c r="F111" s="6"/>
      <c r="G111" s="6"/>
      <c r="H111" s="6"/>
      <c r="I111" s="6"/>
      <c r="J111" s="6"/>
      <c r="K111" s="6"/>
    </row>
    <row r="112" spans="2:11">
      <c r="B112" s="6"/>
      <c r="D112" s="6"/>
      <c r="E112" s="6"/>
      <c r="F112" s="6"/>
      <c r="G112" s="6"/>
      <c r="H112" s="6"/>
      <c r="I112" s="6"/>
      <c r="J112" s="6"/>
      <c r="K112" s="6"/>
    </row>
    <row r="113" spans="2:11">
      <c r="B113" s="6"/>
      <c r="D113" s="6"/>
      <c r="E113" s="6"/>
      <c r="F113" s="6"/>
      <c r="G113" s="6"/>
      <c r="H113" s="6"/>
      <c r="I113" s="6"/>
      <c r="J113" s="6"/>
      <c r="K113" s="6"/>
    </row>
    <row r="114" spans="2:11">
      <c r="B114" s="6"/>
      <c r="D114" s="6"/>
      <c r="E114" s="6"/>
      <c r="F114" s="6"/>
      <c r="G114" s="6"/>
      <c r="H114" s="6"/>
      <c r="I114" s="6"/>
      <c r="J114" s="6"/>
      <c r="K114" s="6"/>
    </row>
    <row r="115" spans="2:11">
      <c r="B115" s="6"/>
      <c r="D115" s="6"/>
      <c r="E115" s="6"/>
      <c r="F115" s="6"/>
      <c r="G115" s="6"/>
      <c r="H115" s="6"/>
      <c r="I115" s="6"/>
      <c r="J115" s="6"/>
      <c r="K115" s="6"/>
    </row>
    <row r="116" spans="2:11">
      <c r="B116" s="6"/>
      <c r="D116" s="6"/>
      <c r="E116" s="6"/>
      <c r="F116" s="6"/>
      <c r="G116" s="6"/>
      <c r="H116" s="6"/>
      <c r="I116" s="6"/>
      <c r="J116" s="6"/>
      <c r="K116" s="6"/>
    </row>
    <row r="117" spans="2:11">
      <c r="B117" s="6"/>
      <c r="D117" s="6"/>
      <c r="E117" s="6"/>
      <c r="F117" s="6"/>
      <c r="G117" s="6"/>
      <c r="H117" s="6"/>
      <c r="I117" s="6"/>
      <c r="J117" s="6"/>
      <c r="K117" s="6"/>
    </row>
    <row r="118" spans="2:11">
      <c r="B118" s="6"/>
      <c r="D118" s="6"/>
      <c r="E118" s="6"/>
      <c r="F118" s="6"/>
      <c r="G118" s="6"/>
      <c r="H118" s="6"/>
      <c r="I118" s="6"/>
      <c r="J118" s="6"/>
      <c r="K118" s="6"/>
    </row>
    <row r="119" spans="2:11">
      <c r="B119" s="6"/>
      <c r="D119" s="6"/>
      <c r="E119" s="6"/>
      <c r="F119" s="6"/>
      <c r="G119" s="6"/>
      <c r="H119" s="6"/>
      <c r="I119" s="6"/>
      <c r="J119" s="6"/>
      <c r="K119" s="6"/>
    </row>
    <row r="120" spans="2:11">
      <c r="B120" s="6"/>
      <c r="D120" s="6"/>
      <c r="E120" s="6"/>
      <c r="F120" s="6"/>
      <c r="G120" s="6"/>
      <c r="H120" s="6"/>
      <c r="I120" s="6"/>
      <c r="J120" s="6"/>
      <c r="K120" s="6"/>
    </row>
    <row r="121" spans="2:11">
      <c r="B121" s="6"/>
      <c r="D121" s="6"/>
      <c r="E121" s="6"/>
      <c r="F121" s="6"/>
      <c r="G121" s="6"/>
      <c r="H121" s="6"/>
      <c r="I121" s="6"/>
      <c r="J121" s="6"/>
      <c r="K121" s="6"/>
    </row>
    <row r="122" spans="2:11">
      <c r="B122" s="6"/>
      <c r="D122" s="6"/>
      <c r="E122" s="6"/>
      <c r="F122" s="6"/>
      <c r="G122" s="6"/>
      <c r="H122" s="6"/>
      <c r="I122" s="6"/>
      <c r="J122" s="6"/>
      <c r="K122" s="6"/>
    </row>
    <row r="123" spans="2:11">
      <c r="B123" s="6"/>
      <c r="D123" s="6"/>
      <c r="E123" s="6"/>
      <c r="F123" s="6"/>
      <c r="G123" s="6"/>
      <c r="H123" s="6"/>
      <c r="I123" s="6"/>
      <c r="J123" s="6"/>
      <c r="K123" s="6"/>
    </row>
    <row r="124" spans="2:11">
      <c r="B124" s="6"/>
      <c r="D124" s="6"/>
      <c r="E124" s="6"/>
      <c r="F124" s="6"/>
      <c r="G124" s="6"/>
      <c r="H124" s="6"/>
      <c r="I124" s="6"/>
      <c r="J124" s="6"/>
      <c r="K124" s="6"/>
    </row>
    <row r="125" spans="2:11">
      <c r="B125" s="6"/>
      <c r="D125" s="6"/>
      <c r="E125" s="6"/>
      <c r="F125" s="6"/>
      <c r="G125" s="6"/>
      <c r="H125" s="6"/>
      <c r="I125" s="6"/>
      <c r="J125" s="6"/>
      <c r="K125" s="6"/>
    </row>
    <row r="126" spans="2:11">
      <c r="B126" s="6"/>
      <c r="D126" s="6"/>
      <c r="E126" s="6"/>
      <c r="F126" s="6"/>
      <c r="G126" s="6"/>
      <c r="H126" s="6"/>
      <c r="I126" s="6"/>
      <c r="J126" s="6"/>
      <c r="K126" s="6"/>
    </row>
    <row r="127" spans="2:11">
      <c r="B127" s="6"/>
      <c r="D127" s="6"/>
      <c r="E127" s="6"/>
      <c r="F127" s="6"/>
      <c r="G127" s="6"/>
      <c r="H127" s="6"/>
      <c r="I127" s="6"/>
      <c r="J127" s="6"/>
      <c r="K127" s="6"/>
    </row>
    <row r="128" spans="2:11">
      <c r="B128" s="6"/>
      <c r="D128" s="6"/>
      <c r="E128" s="6"/>
      <c r="F128" s="6"/>
      <c r="G128" s="6"/>
      <c r="H128" s="6"/>
      <c r="I128" s="6"/>
      <c r="J128" s="6"/>
      <c r="K128" s="6"/>
    </row>
    <row r="129" spans="2:11">
      <c r="B129" s="6"/>
      <c r="D129" s="6"/>
      <c r="E129" s="6"/>
      <c r="F129" s="6"/>
      <c r="G129" s="6"/>
      <c r="H129" s="6"/>
      <c r="I129" s="6"/>
      <c r="J129" s="6"/>
      <c r="K129" s="6"/>
    </row>
    <row r="130" spans="2:11">
      <c r="B130" s="6"/>
      <c r="D130" s="6"/>
      <c r="E130" s="6"/>
      <c r="F130" s="6"/>
      <c r="G130" s="6"/>
      <c r="H130" s="6"/>
      <c r="I130" s="6"/>
      <c r="J130" s="6"/>
      <c r="K130" s="6"/>
    </row>
    <row r="131" spans="2:11">
      <c r="B131" s="6"/>
      <c r="D131" s="6"/>
      <c r="E131" s="6"/>
      <c r="F131" s="6"/>
      <c r="G131" s="6"/>
      <c r="H131" s="6"/>
      <c r="I131" s="6"/>
      <c r="J131" s="6"/>
      <c r="K131" s="6"/>
    </row>
    <row r="132" spans="2:11">
      <c r="B132" s="6"/>
      <c r="D132" s="6"/>
      <c r="E132" s="6"/>
      <c r="F132" s="6"/>
      <c r="G132" s="6"/>
      <c r="H132" s="6"/>
      <c r="I132" s="6"/>
      <c r="J132" s="6"/>
      <c r="K132" s="6"/>
    </row>
    <row r="133" spans="2:11">
      <c r="B133" s="6"/>
      <c r="D133" s="6"/>
      <c r="E133" s="6"/>
      <c r="F133" s="6"/>
      <c r="G133" s="6"/>
      <c r="H133" s="6"/>
      <c r="I133" s="6"/>
      <c r="J133" s="6"/>
      <c r="K133" s="6"/>
    </row>
    <row r="134" spans="2:11">
      <c r="B134" s="6"/>
      <c r="D134" s="6"/>
      <c r="E134" s="6"/>
      <c r="F134" s="6"/>
      <c r="G134" s="6"/>
      <c r="H134" s="6"/>
      <c r="I134" s="6"/>
      <c r="J134" s="6"/>
      <c r="K134" s="6"/>
    </row>
    <row r="135" spans="2:11">
      <c r="B135" s="6"/>
      <c r="D135" s="6"/>
      <c r="E135" s="6"/>
      <c r="F135" s="6"/>
      <c r="G135" s="6"/>
      <c r="H135" s="6"/>
      <c r="I135" s="6"/>
      <c r="J135" s="6"/>
      <c r="K135" s="6"/>
    </row>
    <row r="136" spans="2:11">
      <c r="B136" s="6"/>
      <c r="D136" s="6"/>
      <c r="E136" s="6"/>
      <c r="F136" s="6"/>
      <c r="G136" s="6"/>
      <c r="H136" s="6"/>
      <c r="I136" s="6"/>
      <c r="J136" s="6"/>
      <c r="K136" s="6"/>
    </row>
    <row r="137" spans="2:11">
      <c r="B137" s="6"/>
      <c r="D137" s="6"/>
      <c r="E137" s="6"/>
      <c r="F137" s="6"/>
      <c r="G137" s="6"/>
      <c r="H137" s="6"/>
      <c r="I137" s="6"/>
      <c r="J137" s="6"/>
      <c r="K137" s="6"/>
    </row>
    <row r="138" spans="2:11">
      <c r="B138" s="6"/>
      <c r="D138" s="6"/>
      <c r="E138" s="6"/>
      <c r="F138" s="6"/>
      <c r="G138" s="6"/>
      <c r="H138" s="6"/>
      <c r="I138" s="6"/>
      <c r="J138" s="6"/>
      <c r="K138" s="6"/>
    </row>
    <row r="139" spans="2:11">
      <c r="B139" s="6"/>
      <c r="D139" s="6"/>
      <c r="E139" s="6"/>
      <c r="F139" s="6"/>
      <c r="G139" s="6"/>
      <c r="H139" s="6"/>
      <c r="I139" s="6"/>
      <c r="J139" s="6"/>
      <c r="K139" s="6"/>
    </row>
    <row r="140" spans="2:11">
      <c r="B140" s="6"/>
      <c r="D140" s="6"/>
      <c r="E140" s="6"/>
      <c r="F140" s="6"/>
      <c r="G140" s="6"/>
      <c r="H140" s="6"/>
      <c r="I140" s="6"/>
      <c r="J140" s="6"/>
      <c r="K140" s="6"/>
    </row>
    <row r="141" spans="2:11">
      <c r="B141" s="6"/>
      <c r="D141" s="6"/>
      <c r="E141" s="6"/>
      <c r="F141" s="6"/>
      <c r="G141" s="6"/>
      <c r="H141" s="6"/>
      <c r="I141" s="6"/>
      <c r="J141" s="6"/>
      <c r="K141" s="6"/>
    </row>
    <row r="142" spans="2:11">
      <c r="B142" s="6"/>
      <c r="D142" s="6"/>
      <c r="E142" s="6"/>
      <c r="F142" s="6"/>
      <c r="G142" s="6"/>
      <c r="H142" s="6"/>
      <c r="I142" s="6"/>
      <c r="J142" s="6"/>
      <c r="K142" s="6"/>
    </row>
    <row r="143" spans="2:11">
      <c r="B143" s="6"/>
      <c r="D143" s="6"/>
      <c r="E143" s="6"/>
      <c r="F143" s="6"/>
      <c r="G143" s="6"/>
      <c r="H143" s="6"/>
      <c r="I143" s="6"/>
      <c r="J143" s="6"/>
      <c r="K143" s="6"/>
    </row>
    <row r="144" spans="2:11">
      <c r="B144" s="6"/>
      <c r="D144" s="6"/>
      <c r="E144" s="6"/>
      <c r="F144" s="6"/>
      <c r="G144" s="6"/>
      <c r="H144" s="6"/>
      <c r="I144" s="6"/>
      <c r="J144" s="6"/>
      <c r="K144" s="6"/>
    </row>
    <row r="145" spans="2:11">
      <c r="B145" s="6"/>
      <c r="D145" s="6"/>
      <c r="E145" s="6"/>
      <c r="F145" s="6"/>
      <c r="G145" s="6"/>
      <c r="H145" s="6"/>
      <c r="I145" s="6"/>
      <c r="J145" s="6"/>
      <c r="K145" s="6"/>
    </row>
    <row r="146" spans="2:11">
      <c r="B146" s="6"/>
      <c r="D146" s="6"/>
      <c r="E146" s="6"/>
      <c r="F146" s="6"/>
      <c r="G146" s="6"/>
      <c r="H146" s="6"/>
      <c r="I146" s="6"/>
      <c r="J146" s="6"/>
      <c r="K146" s="6"/>
    </row>
    <row r="147" spans="2:11">
      <c r="B147" s="6"/>
      <c r="D147" s="6"/>
      <c r="E147" s="6"/>
      <c r="F147" s="6"/>
      <c r="G147" s="6"/>
      <c r="H147" s="6"/>
      <c r="I147" s="6"/>
      <c r="J147" s="6"/>
      <c r="K147" s="6"/>
    </row>
    <row r="148" spans="2:11">
      <c r="B148" s="6"/>
      <c r="D148" s="6"/>
      <c r="E148" s="6"/>
      <c r="F148" s="6"/>
      <c r="G148" s="6"/>
      <c r="H148" s="6"/>
      <c r="I148" s="6"/>
      <c r="J148" s="6"/>
      <c r="K148" s="6"/>
    </row>
    <row r="149" spans="2:11">
      <c r="B149" s="6"/>
      <c r="D149" s="6"/>
      <c r="E149" s="6"/>
      <c r="F149" s="6"/>
      <c r="G149" s="6"/>
      <c r="H149" s="6"/>
      <c r="I149" s="6"/>
      <c r="J149" s="6"/>
      <c r="K149" s="6"/>
    </row>
    <row r="150" spans="2:11">
      <c r="B150" s="6"/>
      <c r="D150" s="6"/>
      <c r="E150" s="6"/>
      <c r="F150" s="6"/>
      <c r="G150" s="6"/>
      <c r="H150" s="6"/>
      <c r="I150" s="6"/>
      <c r="J150" s="6"/>
      <c r="K150" s="6"/>
    </row>
    <row r="151" spans="2:11">
      <c r="B151" s="6"/>
      <c r="D151" s="6"/>
      <c r="E151" s="6"/>
      <c r="F151" s="6"/>
      <c r="G151" s="6"/>
      <c r="H151" s="6"/>
      <c r="I151" s="6"/>
      <c r="J151" s="6"/>
      <c r="K151" s="6"/>
    </row>
    <row r="152" spans="2:11">
      <c r="B152" s="6"/>
      <c r="D152" s="6"/>
      <c r="E152" s="6"/>
      <c r="F152" s="6"/>
      <c r="G152" s="6"/>
      <c r="H152" s="6"/>
      <c r="I152" s="6"/>
      <c r="J152" s="6"/>
      <c r="K152" s="6"/>
    </row>
    <row r="153" spans="2:11">
      <c r="B153" s="6"/>
      <c r="D153" s="6"/>
      <c r="E153" s="6"/>
      <c r="F153" s="6"/>
      <c r="G153" s="6"/>
      <c r="H153" s="6"/>
      <c r="I153" s="6"/>
      <c r="J153" s="6"/>
      <c r="K153" s="6"/>
    </row>
    <row r="154" spans="2:11">
      <c r="B154" s="6"/>
      <c r="D154" s="6"/>
      <c r="E154" s="6"/>
      <c r="F154" s="6"/>
      <c r="G154" s="6"/>
      <c r="H154" s="6"/>
      <c r="I154" s="6"/>
      <c r="J154" s="6"/>
      <c r="K154" s="6"/>
    </row>
    <row r="155" spans="2:11">
      <c r="B155" s="6"/>
      <c r="D155" s="6"/>
      <c r="E155" s="6"/>
      <c r="F155" s="6"/>
      <c r="G155" s="6"/>
      <c r="H155" s="6"/>
      <c r="I155" s="6"/>
      <c r="J155" s="6"/>
      <c r="K155" s="6"/>
    </row>
    <row r="156" spans="2:11">
      <c r="B156" s="6"/>
      <c r="D156" s="6"/>
      <c r="E156" s="6"/>
      <c r="F156" s="6"/>
      <c r="G156" s="6"/>
      <c r="H156" s="6"/>
      <c r="I156" s="6"/>
      <c r="J156" s="6"/>
      <c r="K156" s="6"/>
    </row>
    <row r="157" spans="2:11">
      <c r="B157" s="6"/>
      <c r="D157" s="6"/>
      <c r="E157" s="6"/>
      <c r="F157" s="6"/>
      <c r="G157" s="6"/>
      <c r="H157" s="6"/>
      <c r="I157" s="6"/>
      <c r="J157" s="6"/>
      <c r="K157" s="6"/>
    </row>
    <row r="158" spans="2:11">
      <c r="B158" s="6"/>
      <c r="D158" s="6"/>
      <c r="E158" s="6"/>
      <c r="F158" s="6"/>
      <c r="G158" s="6"/>
      <c r="H158" s="6"/>
      <c r="I158" s="6"/>
      <c r="J158" s="6"/>
      <c r="K158" s="6"/>
    </row>
    <row r="159" spans="2:11">
      <c r="B159" s="6"/>
      <c r="D159" s="6"/>
      <c r="E159" s="6"/>
      <c r="F159" s="6"/>
      <c r="G159" s="6"/>
      <c r="H159" s="6"/>
      <c r="I159" s="6"/>
      <c r="J159" s="6"/>
      <c r="K159" s="6"/>
    </row>
    <row r="160" spans="2:11">
      <c r="B160" s="6"/>
      <c r="D160" s="6"/>
      <c r="E160" s="6"/>
      <c r="F160" s="6"/>
      <c r="G160" s="6"/>
      <c r="H160" s="6"/>
      <c r="I160" s="6"/>
      <c r="J160" s="6"/>
      <c r="K160" s="6"/>
    </row>
    <row r="161" spans="2:11">
      <c r="B161" s="6"/>
      <c r="D161" s="6"/>
      <c r="E161" s="6"/>
      <c r="F161" s="6"/>
      <c r="G161" s="6"/>
      <c r="H161" s="6"/>
      <c r="I161" s="6"/>
      <c r="J161" s="6"/>
      <c r="K161" s="6"/>
    </row>
    <row r="162" spans="2:11">
      <c r="B162" s="6"/>
      <c r="D162" s="6"/>
      <c r="E162" s="6"/>
      <c r="F162" s="6"/>
      <c r="G162" s="6"/>
      <c r="H162" s="6"/>
      <c r="I162" s="6"/>
      <c r="J162" s="6"/>
      <c r="K162" s="6"/>
    </row>
    <row r="163" spans="2:11">
      <c r="B163" s="6"/>
      <c r="D163" s="6"/>
      <c r="E163" s="6"/>
      <c r="F163" s="6"/>
      <c r="G163" s="6"/>
      <c r="H163" s="6"/>
      <c r="I163" s="6"/>
      <c r="J163" s="6"/>
      <c r="K163" s="6"/>
    </row>
    <row r="164" spans="2:11">
      <c r="B164" s="6"/>
      <c r="D164" s="6"/>
      <c r="E164" s="6"/>
      <c r="F164" s="6"/>
      <c r="G164" s="6"/>
      <c r="H164" s="6"/>
      <c r="I164" s="6"/>
      <c r="J164" s="6"/>
      <c r="K164" s="6"/>
    </row>
    <row r="165" spans="2:11">
      <c r="B165" s="6"/>
      <c r="D165" s="6"/>
      <c r="E165" s="6"/>
      <c r="F165" s="6"/>
      <c r="G165" s="6"/>
      <c r="H165" s="6"/>
      <c r="I165" s="6"/>
      <c r="J165" s="6"/>
      <c r="K165" s="6"/>
    </row>
    <row r="166" spans="2:11">
      <c r="B166" s="6"/>
      <c r="D166" s="6"/>
      <c r="E166" s="6"/>
      <c r="F166" s="6"/>
      <c r="G166" s="6"/>
      <c r="H166" s="6"/>
      <c r="I166" s="6"/>
      <c r="J166" s="6"/>
      <c r="K166" s="6"/>
    </row>
    <row r="167" spans="2:11">
      <c r="B167" s="6"/>
      <c r="D167" s="6"/>
      <c r="E167" s="6"/>
      <c r="F167" s="6"/>
      <c r="G167" s="6"/>
      <c r="H167" s="6"/>
      <c r="I167" s="6"/>
      <c r="J167" s="6"/>
      <c r="K167" s="6"/>
    </row>
    <row r="168" spans="2:11">
      <c r="B168" s="6"/>
      <c r="D168" s="6"/>
      <c r="E168" s="6"/>
      <c r="F168" s="6"/>
      <c r="G168" s="6"/>
      <c r="H168" s="6"/>
      <c r="I168" s="6"/>
      <c r="J168" s="6"/>
      <c r="K168" s="6"/>
    </row>
    <row r="169" spans="2:11">
      <c r="B169" s="6"/>
      <c r="D169" s="6"/>
      <c r="E169" s="6"/>
      <c r="F169" s="6"/>
      <c r="G169" s="6"/>
      <c r="H169" s="6"/>
      <c r="I169" s="6"/>
      <c r="J169" s="6"/>
      <c r="K169" s="6"/>
    </row>
    <row r="170" spans="2:11">
      <c r="B170" s="6"/>
      <c r="D170" s="6"/>
      <c r="E170" s="6"/>
      <c r="F170" s="6"/>
      <c r="G170" s="6"/>
      <c r="H170" s="6"/>
      <c r="I170" s="6"/>
      <c r="J170" s="6"/>
      <c r="K170" s="6"/>
    </row>
    <row r="171" spans="2:11">
      <c r="B171" s="6"/>
      <c r="D171" s="6"/>
      <c r="E171" s="6"/>
      <c r="F171" s="6"/>
      <c r="G171" s="6"/>
      <c r="H171" s="6"/>
      <c r="I171" s="6"/>
      <c r="J171" s="6"/>
      <c r="K171" s="6"/>
    </row>
    <row r="172" spans="2:11">
      <c r="B172" s="6"/>
      <c r="D172" s="6"/>
      <c r="E172" s="6"/>
      <c r="F172" s="6"/>
      <c r="G172" s="6"/>
      <c r="H172" s="6"/>
      <c r="I172" s="6"/>
      <c r="J172" s="6"/>
      <c r="K172" s="6"/>
    </row>
    <row r="173" spans="2:11">
      <c r="B173" s="6"/>
      <c r="D173" s="6"/>
      <c r="E173" s="6"/>
      <c r="F173" s="6"/>
      <c r="G173" s="6"/>
      <c r="H173" s="6"/>
      <c r="I173" s="6"/>
      <c r="J173" s="6"/>
      <c r="K173" s="6"/>
    </row>
    <row r="174" spans="2:11">
      <c r="B174" s="6"/>
      <c r="D174" s="6"/>
      <c r="E174" s="6"/>
      <c r="F174" s="6"/>
      <c r="G174" s="6"/>
      <c r="H174" s="6"/>
      <c r="I174" s="6"/>
      <c r="J174" s="6"/>
      <c r="K174" s="6"/>
    </row>
    <row r="175" spans="2:11">
      <c r="B175" s="6"/>
      <c r="D175" s="6"/>
      <c r="E175" s="6"/>
      <c r="F175" s="6"/>
      <c r="G175" s="6"/>
      <c r="H175" s="6"/>
      <c r="I175" s="6"/>
      <c r="J175" s="6"/>
      <c r="K175" s="6"/>
    </row>
    <row r="176" spans="2:11">
      <c r="B176" s="6"/>
      <c r="D176" s="6"/>
      <c r="E176" s="6"/>
      <c r="F176" s="6"/>
      <c r="G176" s="6"/>
      <c r="H176" s="6"/>
      <c r="I176" s="6"/>
      <c r="J176" s="6"/>
      <c r="K176" s="6"/>
    </row>
    <row r="177" spans="2:11">
      <c r="B177" s="6"/>
      <c r="D177" s="6"/>
      <c r="E177" s="6"/>
      <c r="F177" s="6"/>
      <c r="G177" s="6"/>
      <c r="H177" s="6"/>
      <c r="I177" s="6"/>
      <c r="J177" s="6"/>
      <c r="K177" s="6"/>
    </row>
    <row r="178" spans="2:11">
      <c r="B178" s="6"/>
      <c r="D178" s="6"/>
      <c r="E178" s="6"/>
      <c r="F178" s="6"/>
      <c r="G178" s="6"/>
      <c r="H178" s="6"/>
      <c r="I178" s="6"/>
      <c r="J178" s="6"/>
      <c r="K178" s="6"/>
    </row>
    <row r="179" spans="2:11">
      <c r="B179" s="6"/>
      <c r="D179" s="6"/>
      <c r="E179" s="6"/>
      <c r="F179" s="6"/>
      <c r="G179" s="6"/>
      <c r="H179" s="6"/>
      <c r="I179" s="6"/>
      <c r="J179" s="6"/>
      <c r="K179" s="6"/>
    </row>
    <row r="180" spans="2:11">
      <c r="B180" s="6"/>
      <c r="D180" s="6"/>
      <c r="E180" s="6"/>
      <c r="F180" s="6"/>
      <c r="G180" s="6"/>
      <c r="H180" s="6"/>
      <c r="I180" s="6"/>
      <c r="J180" s="6"/>
      <c r="K180" s="6"/>
    </row>
    <row r="181" spans="2:11">
      <c r="B181" s="6"/>
      <c r="D181" s="6"/>
      <c r="E181" s="6"/>
      <c r="F181" s="6"/>
      <c r="G181" s="6"/>
      <c r="H181" s="6"/>
      <c r="I181" s="6"/>
      <c r="J181" s="6"/>
      <c r="K181" s="6"/>
    </row>
    <row r="182" spans="2:11">
      <c r="B182" s="6"/>
      <c r="D182" s="6"/>
      <c r="E182" s="6"/>
      <c r="F182" s="6"/>
      <c r="G182" s="6"/>
      <c r="H182" s="6"/>
      <c r="I182" s="6"/>
      <c r="J182" s="6"/>
      <c r="K182" s="6"/>
    </row>
    <row r="183" spans="2:11">
      <c r="B183" s="6"/>
      <c r="D183" s="6"/>
      <c r="E183" s="6"/>
      <c r="F183" s="6"/>
      <c r="G183" s="6"/>
      <c r="H183" s="6"/>
      <c r="I183" s="6"/>
      <c r="J183" s="6"/>
      <c r="K183" s="6"/>
    </row>
  </sheetData>
  <mergeCells count="26">
    <mergeCell ref="A1:P1"/>
    <mergeCell ref="A2:P2"/>
    <mergeCell ref="A3:P3"/>
    <mergeCell ref="A4:D4"/>
    <mergeCell ref="A5:P5"/>
    <mergeCell ref="B10:D10"/>
    <mergeCell ref="F10:S10"/>
    <mergeCell ref="F11:S11"/>
    <mergeCell ref="E12:R12"/>
    <mergeCell ref="E13:R13"/>
    <mergeCell ref="B78:B84"/>
    <mergeCell ref="B85:B108"/>
    <mergeCell ref="B15:B28"/>
    <mergeCell ref="D15:H15"/>
    <mergeCell ref="D16:H16"/>
    <mergeCell ref="D17:H17"/>
    <mergeCell ref="B45:E45"/>
    <mergeCell ref="B46:B52"/>
    <mergeCell ref="D22:H22"/>
    <mergeCell ref="D23:H23"/>
    <mergeCell ref="D33:H33"/>
    <mergeCell ref="B59:E60"/>
    <mergeCell ref="D34:H34"/>
    <mergeCell ref="B36:E36"/>
    <mergeCell ref="B37:B43"/>
    <mergeCell ref="B65:B76"/>
  </mergeCells>
  <conditionalFormatting sqref="F10">
    <cfRule type="notContainsBlanks" dxfId="20" priority="4">
      <formula>LEN(TRIM(F10))&gt;0</formula>
    </cfRule>
  </conditionalFormatting>
  <conditionalFormatting sqref="F11:S11">
    <cfRule type="expression" dxfId="19" priority="2">
      <formula>E11="NO SE REPORTA"</formula>
    </cfRule>
    <cfRule type="expression" dxfId="18" priority="3">
      <formula>E10="NO APLICA"</formula>
    </cfRule>
  </conditionalFormatting>
  <conditionalFormatting sqref="E12:R12">
    <cfRule type="expression" dxfId="17"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9:G20 E25:F26">
      <formula1>0</formula1>
    </dataValidation>
    <dataValidation allowBlank="1" showInputMessage="1" showErrorMessage="1" promptTitle="OJO" prompt="NO TOCAR" sqref="E21:G21 E27:F27"/>
    <dataValidation type="list" allowBlank="1" showInputMessage="1" showErrorMessage="1" sqref="E11">
      <formula1>REPORTE</formula1>
    </dataValidation>
    <dataValidation type="list" allowBlank="1" showInputMessage="1" showErrorMessage="1" sqref="E10">
      <formula1>SI</formula1>
    </dataValidation>
  </dataValidations>
  <hyperlinks>
    <hyperlink ref="D75" r:id="rId1" display="http://www.sisaire.gov.co/"/>
    <hyperlink ref="D76" r:id="rId2" display="http://www.sirh.ideam.gov.co/"/>
    <hyperlink ref="B9" location="'ANEXO 3'!A1" display="VOLVER AL INDICE"/>
  </hyperlinks>
  <pageMargins left="0.25" right="0.25" top="0.75" bottom="0.75" header="0.3" footer="0.3"/>
  <pageSetup paperSize="178" orientation="landscape" horizontalDpi="1200" verticalDpi="1200" r:id="rId3"/>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4"/>
  <sheetViews>
    <sheetView showGridLines="0" topLeftCell="A7" zoomScale="98" zoomScaleNormal="98" workbookViewId="0">
      <selection activeCell="F24" sqref="F24"/>
    </sheetView>
  </sheetViews>
  <sheetFormatPr baseColWidth="10" defaultRowHeight="15"/>
  <cols>
    <col min="1" max="1" width="1.85546875" customWidth="1"/>
    <col min="2" max="2" width="11.140625" customWidth="1"/>
    <col min="3" max="3" width="5" style="84" bestFit="1" customWidth="1"/>
    <col min="4" max="4" width="34.85546875" customWidth="1"/>
    <col min="5" max="5" width="14" customWidth="1"/>
    <col min="6" max="6" width="12.5703125" customWidth="1"/>
    <col min="7" max="7" width="13.140625" bestFit="1" customWidth="1"/>
    <col min="8" max="8" width="15" customWidth="1"/>
    <col min="9" max="9" width="14.28515625" customWidth="1"/>
    <col min="10" max="10" width="12.85546875" bestFit="1" customWidth="1"/>
    <col min="11" max="11" width="13.7109375" customWidth="1"/>
  </cols>
  <sheetData>
    <row r="1" spans="1:21" s="527" customFormat="1" ht="100.5" customHeight="1" thickBot="1">
      <c r="A1" s="1511"/>
      <c r="B1" s="1512"/>
      <c r="C1" s="1512"/>
      <c r="D1" s="1512"/>
      <c r="E1" s="1512"/>
      <c r="F1" s="1512"/>
      <c r="G1" s="1512"/>
      <c r="H1" s="1512"/>
      <c r="I1" s="1512"/>
      <c r="J1" s="1512"/>
      <c r="K1" s="1512"/>
      <c r="L1" s="1512"/>
      <c r="M1" s="1512"/>
      <c r="N1" s="1512"/>
      <c r="O1" s="1512"/>
      <c r="P1" s="1513"/>
      <c r="Q1" s="406"/>
      <c r="R1" s="406"/>
    </row>
    <row r="2" spans="1:21"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s="406"/>
      <c r="R2" s="406"/>
    </row>
    <row r="3" spans="1:21" s="528" customFormat="1" ht="16.5" thickBot="1">
      <c r="A3" s="1514" t="s">
        <v>1376</v>
      </c>
      <c r="B3" s="1515"/>
      <c r="C3" s="1515"/>
      <c r="D3" s="1515"/>
      <c r="E3" s="1515"/>
      <c r="F3" s="1515"/>
      <c r="G3" s="1515"/>
      <c r="H3" s="1515"/>
      <c r="I3" s="1515"/>
      <c r="J3" s="1515"/>
      <c r="K3" s="1515"/>
      <c r="L3" s="1515"/>
      <c r="M3" s="1515"/>
      <c r="N3" s="1515"/>
      <c r="O3" s="1515"/>
      <c r="P3" s="1516"/>
      <c r="Q3" s="406"/>
      <c r="R3" s="406"/>
    </row>
    <row r="4" spans="1:21" s="528" customFormat="1" ht="16.5" thickBot="1">
      <c r="A4" s="1517" t="s">
        <v>1375</v>
      </c>
      <c r="B4" s="1518"/>
      <c r="C4" s="1518"/>
      <c r="D4" s="1518"/>
      <c r="E4" s="571" t="str">
        <f>'Datos Generales'!C6</f>
        <v>2020-I</v>
      </c>
      <c r="F4" s="571"/>
      <c r="G4" s="571"/>
      <c r="H4" s="571"/>
      <c r="I4" s="571"/>
      <c r="J4" s="571"/>
      <c r="K4" s="571"/>
      <c r="L4" s="573"/>
      <c r="M4" s="573"/>
      <c r="N4" s="573"/>
      <c r="O4" s="573"/>
      <c r="P4" s="574"/>
      <c r="Q4" s="406"/>
      <c r="R4" s="406"/>
    </row>
    <row r="5" spans="1:21" s="239" customFormat="1" ht="16.5" customHeight="1" thickBot="1">
      <c r="A5" s="1514" t="s">
        <v>1130</v>
      </c>
      <c r="B5" s="1515"/>
      <c r="C5" s="1515"/>
      <c r="D5" s="1515"/>
      <c r="E5" s="1515"/>
      <c r="F5" s="1515"/>
      <c r="G5" s="1515"/>
      <c r="H5" s="1515"/>
      <c r="I5" s="1515"/>
      <c r="J5" s="1515"/>
      <c r="K5" s="1515"/>
      <c r="L5" s="1515"/>
      <c r="M5" s="1515"/>
      <c r="N5" s="1515"/>
      <c r="O5" s="1515"/>
      <c r="P5" s="1516"/>
    </row>
    <row r="6" spans="1:21">
      <c r="A6" s="239"/>
      <c r="B6" s="243" t="s">
        <v>1</v>
      </c>
      <c r="C6" s="244"/>
      <c r="D6" s="242"/>
      <c r="E6" s="253"/>
      <c r="F6" s="242" t="s">
        <v>128</v>
      </c>
      <c r="G6" s="242"/>
      <c r="H6" s="242"/>
      <c r="I6" s="242"/>
      <c r="J6" s="242"/>
      <c r="K6" s="242"/>
      <c r="L6" s="239"/>
      <c r="M6" s="239"/>
      <c r="N6" s="239"/>
      <c r="O6" s="239"/>
      <c r="P6" s="239"/>
      <c r="Q6" s="239"/>
      <c r="R6" s="239"/>
      <c r="S6" s="239"/>
    </row>
    <row r="7" spans="1:21" ht="15.75" thickBot="1">
      <c r="A7" s="239"/>
      <c r="B7" s="245"/>
      <c r="C7" s="246"/>
      <c r="D7" s="242"/>
      <c r="E7" s="247"/>
      <c r="F7" s="242" t="s">
        <v>129</v>
      </c>
      <c r="G7" s="242"/>
      <c r="H7" s="242"/>
      <c r="I7" s="242"/>
      <c r="J7" s="242"/>
      <c r="K7" s="242"/>
      <c r="L7" s="239"/>
      <c r="M7" s="239"/>
      <c r="N7" s="239"/>
      <c r="O7" s="239"/>
      <c r="P7" s="239"/>
      <c r="Q7" s="239"/>
      <c r="R7" s="239"/>
      <c r="S7" s="239"/>
    </row>
    <row r="8" spans="1:21" ht="15.75" thickBot="1">
      <c r="A8" s="239"/>
      <c r="B8" s="249" t="s">
        <v>1201</v>
      </c>
      <c r="C8" s="256">
        <v>2020</v>
      </c>
      <c r="D8" s="251">
        <f>IF(E10="NO APLICA","NO APLICA",IF(E11="NO SE REPORTA","SIN INFORMACION",+E42))</f>
        <v>0.2</v>
      </c>
      <c r="E8" s="258"/>
      <c r="F8" s="242" t="s">
        <v>130</v>
      </c>
      <c r="G8" s="242"/>
      <c r="H8" s="242"/>
      <c r="I8" s="242"/>
      <c r="J8" s="242"/>
      <c r="K8" s="242"/>
      <c r="L8" s="239"/>
      <c r="M8" s="239"/>
      <c r="N8" s="239"/>
      <c r="O8" s="239"/>
      <c r="P8" s="239"/>
      <c r="Q8" s="239"/>
      <c r="R8" s="239"/>
      <c r="S8" s="239"/>
    </row>
    <row r="9" spans="1:21">
      <c r="A9" s="239"/>
      <c r="B9" s="510" t="s">
        <v>1202</v>
      </c>
      <c r="C9" s="298"/>
      <c r="D9" s="242"/>
      <c r="E9" s="242"/>
      <c r="F9" s="242"/>
      <c r="G9" s="242"/>
      <c r="H9" s="242"/>
      <c r="I9" s="242"/>
      <c r="J9" s="242"/>
      <c r="K9" s="242"/>
      <c r="L9" s="239"/>
      <c r="M9" s="239"/>
      <c r="N9" s="239"/>
      <c r="O9" s="239"/>
      <c r="P9" s="239"/>
      <c r="Q9" s="239"/>
      <c r="R9" s="239"/>
      <c r="S9" s="239"/>
    </row>
    <row r="10" spans="1:21" s="406" customFormat="1">
      <c r="A10" s="239"/>
      <c r="B10" s="1522" t="s">
        <v>1261</v>
      </c>
      <c r="C10" s="1522"/>
      <c r="D10" s="1522"/>
      <c r="E10" s="492" t="s">
        <v>1258</v>
      </c>
      <c r="F10" s="1529"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530"/>
      <c r="H10" s="1530"/>
      <c r="I10" s="1530"/>
      <c r="J10" s="1530"/>
      <c r="K10" s="1530"/>
      <c r="L10" s="1530"/>
      <c r="M10" s="1530"/>
      <c r="N10" s="1530"/>
      <c r="O10" s="1530"/>
      <c r="P10" s="1530"/>
      <c r="Q10" s="1530"/>
      <c r="R10" s="1530"/>
      <c r="S10" s="1530"/>
      <c r="T10" s="488"/>
      <c r="U10" s="488"/>
    </row>
    <row r="11" spans="1:21" s="406" customFormat="1" ht="14.45" customHeight="1">
      <c r="A11" s="239"/>
      <c r="B11" s="511"/>
      <c r="C11" s="490"/>
      <c r="D11" s="491" t="str">
        <f>IF(E10="SI APLICA","¿El indicador no se reporta por limitaciones de información disponible? ","")</f>
        <v xml:space="preserve">¿El indicador no se reporta por limitaciones de información disponible? </v>
      </c>
      <c r="E11" s="493" t="s">
        <v>1260</v>
      </c>
      <c r="F11" s="1523"/>
      <c r="G11" s="1524"/>
      <c r="H11" s="1524"/>
      <c r="I11" s="1524"/>
      <c r="J11" s="1524"/>
      <c r="K11" s="1524"/>
      <c r="L11" s="1524"/>
      <c r="M11" s="1524"/>
      <c r="N11" s="1524"/>
      <c r="O11" s="1524"/>
      <c r="P11" s="1524"/>
      <c r="Q11" s="1524"/>
      <c r="R11" s="1524"/>
      <c r="S11" s="1524"/>
    </row>
    <row r="12" spans="1:21" s="406" customFormat="1" ht="23.45" customHeight="1">
      <c r="A12" s="239"/>
      <c r="B12" s="510"/>
      <c r="C12" s="298"/>
      <c r="D12" s="491" t="str">
        <f>IF(E11="SI SE REPORTA","¿Qué programas o proyectos del Plan de Acción están asociados al indicador? ","")</f>
        <v xml:space="preserve">¿Qué programas o proyectos del Plan de Acción están asociados al indicador? </v>
      </c>
      <c r="E12" s="1525" t="s">
        <v>2301</v>
      </c>
      <c r="F12" s="1525"/>
      <c r="G12" s="1525"/>
      <c r="H12" s="1525"/>
      <c r="I12" s="1525"/>
      <c r="J12" s="1525"/>
      <c r="K12" s="1525"/>
      <c r="L12" s="1525"/>
      <c r="M12" s="1525"/>
      <c r="N12" s="1525"/>
      <c r="O12" s="1525"/>
      <c r="P12" s="1525"/>
      <c r="Q12" s="1525"/>
      <c r="R12" s="1525"/>
      <c r="S12" s="239"/>
    </row>
    <row r="13" spans="1:21" s="406" customFormat="1" ht="21.95" customHeight="1">
      <c r="A13" s="239"/>
      <c r="B13" s="510"/>
      <c r="C13" s="298"/>
      <c r="D13" s="491" t="s">
        <v>1263</v>
      </c>
      <c r="E13" s="1526" t="s">
        <v>2297</v>
      </c>
      <c r="F13" s="1527"/>
      <c r="G13" s="1527"/>
      <c r="H13" s="1527"/>
      <c r="I13" s="1527"/>
      <c r="J13" s="1527"/>
      <c r="K13" s="1527"/>
      <c r="L13" s="1527"/>
      <c r="M13" s="1527"/>
      <c r="N13" s="1527"/>
      <c r="O13" s="1527"/>
      <c r="P13" s="1527"/>
      <c r="Q13" s="1527"/>
      <c r="R13" s="1528"/>
      <c r="S13" s="239"/>
    </row>
    <row r="14" spans="1:21" s="406" customFormat="1" ht="6.95" customHeight="1" thickBot="1">
      <c r="A14" s="239"/>
      <c r="B14" s="510"/>
      <c r="C14" s="298"/>
      <c r="D14" s="242"/>
      <c r="E14" s="242"/>
      <c r="F14" s="242"/>
      <c r="G14" s="242"/>
      <c r="H14" s="242"/>
      <c r="I14" s="242"/>
      <c r="J14" s="242"/>
      <c r="K14" s="242"/>
      <c r="L14" s="239"/>
      <c r="M14" s="239"/>
      <c r="N14" s="239"/>
      <c r="O14" s="239"/>
      <c r="P14" s="239"/>
      <c r="Q14" s="239"/>
      <c r="R14" s="239"/>
      <c r="S14" s="239"/>
    </row>
    <row r="15" spans="1:21" ht="15.75" thickBot="1">
      <c r="A15" s="239"/>
      <c r="B15" s="1552" t="s">
        <v>2</v>
      </c>
      <c r="C15" s="262"/>
      <c r="D15" s="1543" t="s">
        <v>336</v>
      </c>
      <c r="E15" s="1544"/>
      <c r="F15" s="1544"/>
      <c r="G15" s="1544"/>
      <c r="H15" s="1544"/>
      <c r="I15" s="1544"/>
      <c r="J15" s="1544"/>
      <c r="K15" s="1545"/>
      <c r="L15" s="196"/>
      <c r="M15" s="196"/>
      <c r="N15" s="196"/>
      <c r="O15" s="196"/>
      <c r="P15" s="196"/>
      <c r="Q15" s="196"/>
      <c r="R15" s="196"/>
      <c r="S15" s="239"/>
    </row>
    <row r="16" spans="1:21" ht="15.75" thickBot="1">
      <c r="A16" s="239"/>
      <c r="B16" s="1553"/>
      <c r="C16" s="311" t="s">
        <v>19</v>
      </c>
      <c r="D16" s="274" t="s">
        <v>253</v>
      </c>
      <c r="E16" s="1277" t="s">
        <v>20</v>
      </c>
      <c r="F16" s="1277" t="s">
        <v>21</v>
      </c>
      <c r="G16" s="1277" t="s">
        <v>22</v>
      </c>
      <c r="H16" s="1277" t="s">
        <v>23</v>
      </c>
      <c r="I16" s="274" t="s">
        <v>254</v>
      </c>
      <c r="J16" s="239"/>
      <c r="K16" s="268"/>
      <c r="L16" s="196"/>
      <c r="M16" s="196"/>
      <c r="N16" s="196"/>
      <c r="O16" s="196"/>
      <c r="P16" s="196"/>
      <c r="Q16" s="196"/>
      <c r="R16" s="196"/>
      <c r="S16" s="239"/>
    </row>
    <row r="17" spans="1:19" ht="24.75" thickBot="1">
      <c r="A17" s="239"/>
      <c r="B17" s="1553"/>
      <c r="C17" s="512" t="s">
        <v>152</v>
      </c>
      <c r="D17" s="498" t="s">
        <v>1158</v>
      </c>
      <c r="E17" s="678">
        <f>10+5</f>
        <v>15</v>
      </c>
      <c r="F17" s="7"/>
      <c r="G17" s="7"/>
      <c r="H17" s="7"/>
      <c r="I17" s="277">
        <f>SUM(E17:H17)</f>
        <v>15</v>
      </c>
      <c r="J17" s="239"/>
      <c r="K17" s="268"/>
      <c r="L17" s="196"/>
      <c r="M17" s="196"/>
      <c r="N17" s="196"/>
      <c r="O17" s="196"/>
      <c r="P17" s="196"/>
      <c r="Q17" s="196"/>
      <c r="R17" s="196"/>
      <c r="S17" s="239"/>
    </row>
    <row r="18" spans="1:19" ht="15.75" thickBot="1">
      <c r="A18" s="239"/>
      <c r="B18" s="1553"/>
      <c r="C18" s="512" t="s">
        <v>154</v>
      </c>
      <c r="D18" s="498" t="s">
        <v>778</v>
      </c>
      <c r="E18" s="1278">
        <f>G30</f>
        <v>825639938</v>
      </c>
      <c r="F18" s="1278"/>
      <c r="G18" s="1278"/>
      <c r="H18" s="1278"/>
      <c r="I18" s="1279">
        <f>SUM(E18:H18)</f>
        <v>825639938</v>
      </c>
      <c r="J18" s="239"/>
      <c r="K18" s="268"/>
      <c r="L18" s="196"/>
      <c r="M18" s="196"/>
      <c r="N18" s="196"/>
      <c r="O18" s="196"/>
      <c r="P18" s="196"/>
      <c r="Q18" s="196"/>
      <c r="R18" s="196"/>
      <c r="S18" s="239"/>
    </row>
    <row r="19" spans="1:19" ht="15.75" thickBot="1">
      <c r="A19" s="239"/>
      <c r="B19" s="1553"/>
      <c r="C19" s="512" t="s">
        <v>156</v>
      </c>
      <c r="D19" s="498" t="s">
        <v>835</v>
      </c>
      <c r="E19" s="1278">
        <f>H30</f>
        <v>1261400709</v>
      </c>
      <c r="F19" s="1278"/>
      <c r="G19" s="1278"/>
      <c r="H19" s="1278"/>
      <c r="I19" s="1279">
        <f>SUM(E19:H19)</f>
        <v>1261400709</v>
      </c>
      <c r="J19" s="239"/>
      <c r="K19" s="268"/>
      <c r="L19" s="196"/>
      <c r="M19" s="196"/>
      <c r="N19" s="196"/>
      <c r="O19" s="196"/>
      <c r="P19" s="196"/>
      <c r="Q19" s="196"/>
      <c r="R19" s="196"/>
      <c r="S19" s="239"/>
    </row>
    <row r="20" spans="1:19">
      <c r="A20" s="239"/>
      <c r="B20" s="1553"/>
      <c r="C20" s="270"/>
      <c r="D20" s="1534"/>
      <c r="E20" s="1577"/>
      <c r="F20" s="1577"/>
      <c r="G20" s="1577"/>
      <c r="H20" s="1577"/>
      <c r="I20" s="1577"/>
      <c r="J20" s="1577"/>
      <c r="K20" s="1536"/>
      <c r="L20" s="196"/>
      <c r="M20" s="196"/>
      <c r="N20" s="196"/>
      <c r="O20" s="196"/>
      <c r="P20" s="196"/>
      <c r="Q20" s="196"/>
      <c r="R20" s="196"/>
      <c r="S20" s="239"/>
    </row>
    <row r="21" spans="1:19" ht="15.75" thickBot="1">
      <c r="A21" s="239"/>
      <c r="B21" s="1553"/>
      <c r="C21" s="270"/>
      <c r="D21" s="1558" t="s">
        <v>1159</v>
      </c>
      <c r="E21" s="1559"/>
      <c r="F21" s="1559"/>
      <c r="G21" s="1559"/>
      <c r="H21" s="1559"/>
      <c r="I21" s="1559"/>
      <c r="J21" s="1559"/>
      <c r="K21" s="1560"/>
      <c r="L21" s="196"/>
      <c r="M21" s="196"/>
      <c r="N21" s="196"/>
      <c r="O21" s="196"/>
      <c r="P21" s="196"/>
      <c r="Q21" s="196"/>
      <c r="R21" s="196"/>
      <c r="S21" s="239"/>
    </row>
    <row r="22" spans="1:19" ht="15.75" thickBot="1">
      <c r="A22" s="239"/>
      <c r="B22" s="1553"/>
      <c r="C22" s="1628" t="s">
        <v>19</v>
      </c>
      <c r="D22" s="1783" t="s">
        <v>270</v>
      </c>
      <c r="E22" s="1785" t="s">
        <v>621</v>
      </c>
      <c r="F22" s="1786"/>
      <c r="G22" s="1785" t="s">
        <v>694</v>
      </c>
      <c r="H22" s="1787"/>
      <c r="I22" s="1787"/>
      <c r="J22" s="1786"/>
      <c r="K22" s="275"/>
      <c r="L22" s="196"/>
      <c r="M22" s="196"/>
      <c r="N22" s="196"/>
      <c r="O22" s="196"/>
      <c r="P22" s="196"/>
      <c r="Q22" s="196"/>
      <c r="R22" s="196"/>
      <c r="S22" s="239"/>
    </row>
    <row r="23" spans="1:19" ht="24.75" thickBot="1">
      <c r="A23" s="239"/>
      <c r="B23" s="1553"/>
      <c r="C23" s="1629"/>
      <c r="D23" s="1784"/>
      <c r="E23" s="1268" t="s">
        <v>622</v>
      </c>
      <c r="F23" s="1269" t="s">
        <v>623</v>
      </c>
      <c r="G23" s="1268" t="s">
        <v>778</v>
      </c>
      <c r="H23" s="1268" t="s">
        <v>344</v>
      </c>
      <c r="I23" s="1268" t="s">
        <v>274</v>
      </c>
      <c r="J23" s="1268" t="s">
        <v>275</v>
      </c>
      <c r="K23" s="1268" t="s">
        <v>55</v>
      </c>
      <c r="L23" s="196"/>
      <c r="M23" s="196"/>
      <c r="N23" s="196"/>
      <c r="O23" s="196"/>
      <c r="P23" s="196"/>
      <c r="Q23" s="196"/>
      <c r="R23" s="196"/>
      <c r="S23" s="239"/>
    </row>
    <row r="24" spans="1:19" ht="15.75" thickBot="1">
      <c r="A24" s="239"/>
      <c r="B24" s="1553"/>
      <c r="C24" s="512">
        <v>1</v>
      </c>
      <c r="D24" s="164" t="s">
        <v>2302</v>
      </c>
      <c r="E24" s="1221">
        <v>1</v>
      </c>
      <c r="F24" s="1221">
        <v>0.34</v>
      </c>
      <c r="G24" s="1272">
        <v>434227387</v>
      </c>
      <c r="H24" s="1272">
        <f>'informe Gastos'!Y97</f>
        <v>811988158</v>
      </c>
      <c r="I24" s="1272">
        <f>'informe Gastos'!Z97</f>
        <v>436248173</v>
      </c>
      <c r="J24" s="1272">
        <f>'informe Gastos'!AB97</f>
        <v>400758934</v>
      </c>
      <c r="K24" s="194"/>
      <c r="L24" s="196"/>
      <c r="M24" s="196"/>
      <c r="N24" s="196"/>
      <c r="O24" s="196"/>
      <c r="P24" s="196"/>
      <c r="Q24" s="196"/>
      <c r="R24" s="196"/>
      <c r="S24" s="239"/>
    </row>
    <row r="25" spans="1:19" ht="15.75" thickBot="1">
      <c r="A25" s="239"/>
      <c r="B25" s="1553"/>
      <c r="C25" s="512">
        <v>2</v>
      </c>
      <c r="D25" s="164" t="s">
        <v>2303</v>
      </c>
      <c r="E25" s="1221">
        <v>1</v>
      </c>
      <c r="F25" s="1221">
        <v>0.06</v>
      </c>
      <c r="G25" s="1272">
        <v>391412551</v>
      </c>
      <c r="H25" s="1272">
        <f>'informe Gastos'!Y101</f>
        <v>449412551</v>
      </c>
      <c r="I25" s="1272">
        <f>'informe Gastos'!Z101</f>
        <v>131381428</v>
      </c>
      <c r="J25" s="1272">
        <f>'informe Gastos'!AB101</f>
        <v>70787487</v>
      </c>
      <c r="K25" s="194"/>
      <c r="L25" s="196"/>
      <c r="M25" s="196"/>
      <c r="N25" s="196"/>
      <c r="O25" s="196"/>
      <c r="P25" s="196"/>
      <c r="Q25" s="196"/>
      <c r="R25" s="196"/>
      <c r="S25" s="239"/>
    </row>
    <row r="26" spans="1:19" ht="15.75" thickBot="1">
      <c r="A26" s="239"/>
      <c r="B26" s="1553"/>
      <c r="C26" s="512">
        <v>3</v>
      </c>
      <c r="D26" s="164"/>
      <c r="E26" s="31"/>
      <c r="F26" s="31"/>
      <c r="G26" s="1272"/>
      <c r="H26" s="1272"/>
      <c r="I26" s="1272"/>
      <c r="J26" s="1272"/>
      <c r="K26" s="194"/>
      <c r="L26" s="196"/>
      <c r="M26" s="196"/>
      <c r="N26" s="196"/>
      <c r="O26" s="196"/>
      <c r="P26" s="196"/>
      <c r="Q26" s="196"/>
      <c r="R26" s="196"/>
      <c r="S26" s="239"/>
    </row>
    <row r="27" spans="1:19" ht="15.75" thickBot="1">
      <c r="A27" s="239"/>
      <c r="B27" s="1553"/>
      <c r="C27" s="512">
        <v>4</v>
      </c>
      <c r="D27" s="164"/>
      <c r="E27" s="31"/>
      <c r="F27" s="31"/>
      <c r="G27" s="1272"/>
      <c r="H27" s="1272"/>
      <c r="I27" s="1272"/>
      <c r="J27" s="1272"/>
      <c r="K27" s="194"/>
      <c r="L27" s="196"/>
      <c r="M27" s="196"/>
      <c r="N27" s="196"/>
      <c r="O27" s="196"/>
      <c r="P27" s="196"/>
      <c r="Q27" s="196"/>
      <c r="R27" s="196"/>
      <c r="S27" s="239"/>
    </row>
    <row r="28" spans="1:19" ht="15.75" thickBot="1">
      <c r="A28" s="239"/>
      <c r="B28" s="1553"/>
      <c r="C28" s="512">
        <v>5</v>
      </c>
      <c r="D28" s="164"/>
      <c r="E28" s="31"/>
      <c r="F28" s="31"/>
      <c r="G28" s="1272"/>
      <c r="H28" s="1272"/>
      <c r="I28" s="1272"/>
      <c r="J28" s="1272"/>
      <c r="K28" s="194"/>
      <c r="L28" s="196"/>
      <c r="M28" s="196"/>
      <c r="N28" s="196"/>
      <c r="O28" s="196"/>
      <c r="P28" s="196"/>
      <c r="Q28" s="196"/>
      <c r="R28" s="196"/>
      <c r="S28" s="239"/>
    </row>
    <row r="29" spans="1:19" ht="15.75" thickBot="1">
      <c r="A29" s="239"/>
      <c r="B29" s="1553"/>
      <c r="C29" s="512">
        <v>6</v>
      </c>
      <c r="D29" s="164"/>
      <c r="E29" s="31"/>
      <c r="F29" s="31"/>
      <c r="G29" s="1272"/>
      <c r="H29" s="1272"/>
      <c r="I29" s="1272"/>
      <c r="J29" s="1272"/>
      <c r="K29" s="194"/>
      <c r="L29" s="196"/>
      <c r="M29" s="196"/>
      <c r="N29" s="196"/>
      <c r="O29" s="196"/>
      <c r="P29" s="196"/>
      <c r="Q29" s="196"/>
      <c r="R29" s="196"/>
      <c r="S29" s="239"/>
    </row>
    <row r="30" spans="1:19" ht="15.75" thickBot="1">
      <c r="A30" s="239"/>
      <c r="B30" s="1553"/>
      <c r="C30" s="244"/>
      <c r="D30" s="513" t="s">
        <v>151</v>
      </c>
      <c r="E30" s="243"/>
      <c r="F30" s="243"/>
      <c r="G30" s="1274">
        <f>SUM(G24:G29)</f>
        <v>825639938</v>
      </c>
      <c r="H30" s="1274">
        <f>SUM(H24:H29)</f>
        <v>1261400709</v>
      </c>
      <c r="I30" s="1274">
        <f>SUM(I24:I29)</f>
        <v>567629601</v>
      </c>
      <c r="J30" s="1274">
        <f>SUM(J24:J29)</f>
        <v>471546421</v>
      </c>
      <c r="K30" s="194"/>
      <c r="L30" s="196"/>
      <c r="M30" s="196"/>
      <c r="N30" s="196"/>
      <c r="O30" s="196"/>
      <c r="P30" s="196"/>
      <c r="Q30" s="196"/>
      <c r="R30" s="196"/>
      <c r="S30" s="239"/>
    </row>
    <row r="31" spans="1:19">
      <c r="A31" s="239"/>
      <c r="B31" s="1553"/>
      <c r="C31" s="270"/>
      <c r="D31" s="1534" t="s">
        <v>842</v>
      </c>
      <c r="E31" s="1577"/>
      <c r="F31" s="1577"/>
      <c r="G31" s="1577"/>
      <c r="H31" s="1577"/>
      <c r="I31" s="1577"/>
      <c r="J31" s="1577"/>
      <c r="K31" s="1536"/>
      <c r="L31" s="196"/>
      <c r="M31" s="196"/>
      <c r="N31" s="196"/>
      <c r="O31" s="196"/>
      <c r="P31" s="196"/>
      <c r="Q31" s="196"/>
      <c r="R31" s="196"/>
      <c r="S31" s="239"/>
    </row>
    <row r="32" spans="1:19" ht="15.75" thickBot="1">
      <c r="A32" s="239"/>
      <c r="B32" s="1553"/>
      <c r="C32" s="270"/>
      <c r="D32" s="1534" t="s">
        <v>1160</v>
      </c>
      <c r="E32" s="1577"/>
      <c r="F32" s="1577"/>
      <c r="G32" s="1577"/>
      <c r="H32" s="1577"/>
      <c r="I32" s="1577"/>
      <c r="J32" s="1577"/>
      <c r="K32" s="1536"/>
      <c r="L32" s="196"/>
      <c r="M32" s="196"/>
      <c r="N32" s="196"/>
      <c r="O32" s="196"/>
      <c r="P32" s="196"/>
      <c r="Q32" s="196"/>
      <c r="R32" s="196"/>
      <c r="S32" s="239"/>
    </row>
    <row r="33" spans="1:19" ht="15.75" thickBot="1">
      <c r="A33" s="239"/>
      <c r="B33" s="1553"/>
      <c r="C33" s="1628" t="s">
        <v>19</v>
      </c>
      <c r="D33" s="1792" t="s">
        <v>702</v>
      </c>
      <c r="E33" s="1273" t="s">
        <v>844</v>
      </c>
      <c r="F33" s="1798" t="s">
        <v>703</v>
      </c>
      <c r="G33" s="1799"/>
      <c r="H33" s="1214"/>
      <c r="I33" s="242"/>
      <c r="J33" s="239"/>
      <c r="K33" s="268"/>
      <c r="L33" s="196"/>
      <c r="M33" s="196"/>
      <c r="N33" s="196"/>
      <c r="O33" s="196"/>
      <c r="P33" s="196"/>
      <c r="Q33" s="196"/>
      <c r="R33" s="196"/>
      <c r="S33" s="239"/>
    </row>
    <row r="34" spans="1:19">
      <c r="A34" s="239"/>
      <c r="B34" s="1553"/>
      <c r="C34" s="1791"/>
      <c r="D34" s="1793"/>
      <c r="E34" s="1783" t="s">
        <v>1161</v>
      </c>
      <c r="F34" s="1783" t="s">
        <v>704</v>
      </c>
      <c r="G34" s="1271" t="s">
        <v>705</v>
      </c>
      <c r="H34" s="1783" t="s">
        <v>55</v>
      </c>
      <c r="I34" s="242"/>
      <c r="J34" s="239"/>
      <c r="K34" s="268"/>
      <c r="L34" s="196"/>
      <c r="M34" s="196"/>
      <c r="N34" s="196"/>
      <c r="O34" s="196"/>
      <c r="P34" s="196"/>
      <c r="Q34" s="196"/>
      <c r="R34" s="196"/>
      <c r="S34" s="239"/>
    </row>
    <row r="35" spans="1:19" ht="15.75" thickBot="1">
      <c r="A35" s="239"/>
      <c r="B35" s="1553"/>
      <c r="C35" s="1629"/>
      <c r="D35" s="1794"/>
      <c r="E35" s="1784"/>
      <c r="F35" s="1784"/>
      <c r="G35" s="1268" t="s">
        <v>696</v>
      </c>
      <c r="H35" s="1784"/>
      <c r="I35" s="242"/>
      <c r="J35" s="239"/>
      <c r="K35" s="268"/>
      <c r="L35" s="196"/>
      <c r="M35" s="196"/>
      <c r="N35" s="196"/>
      <c r="O35" s="196"/>
      <c r="P35" s="196"/>
      <c r="Q35" s="196"/>
      <c r="R35" s="196"/>
      <c r="S35" s="239"/>
    </row>
    <row r="36" spans="1:19" ht="15.75" thickBot="1">
      <c r="A36" s="239"/>
      <c r="B36" s="1553"/>
      <c r="C36" s="499">
        <v>1</v>
      </c>
      <c r="D36" s="161">
        <v>0.5</v>
      </c>
      <c r="E36" s="362">
        <f>+F24</f>
        <v>0.34</v>
      </c>
      <c r="F36" s="1275">
        <f>IFERROR(I24/H24,0)</f>
        <v>0.53725927983299482</v>
      </c>
      <c r="G36" s="1275">
        <f>IFERROR(J24/I24,0)</f>
        <v>0.91864896818719743</v>
      </c>
      <c r="H36" s="30"/>
      <c r="I36" s="242"/>
      <c r="J36" s="514"/>
      <c r="K36" s="268"/>
      <c r="L36" s="196"/>
      <c r="M36" s="196"/>
      <c r="N36" s="196"/>
      <c r="O36" s="196"/>
      <c r="P36" s="196"/>
      <c r="Q36" s="196"/>
      <c r="R36" s="196"/>
      <c r="S36" s="239"/>
    </row>
    <row r="37" spans="1:19" ht="15.75" thickBot="1">
      <c r="A37" s="239"/>
      <c r="B37" s="1553"/>
      <c r="C37" s="499">
        <v>2</v>
      </c>
      <c r="D37" s="161">
        <v>0.5</v>
      </c>
      <c r="E37" s="362">
        <f>+F25</f>
        <v>0.06</v>
      </c>
      <c r="F37" s="1275">
        <f>IFERROR(I25/H25,0)</f>
        <v>0.29234036234114874</v>
      </c>
      <c r="G37" s="1275">
        <f t="shared" ref="G37:G42" si="0">IFERROR(J25/I25,0)</f>
        <v>0.53879370986894737</v>
      </c>
      <c r="H37" s="30"/>
      <c r="I37" s="242"/>
      <c r="J37" s="239"/>
      <c r="K37" s="268"/>
      <c r="L37" s="196"/>
      <c r="M37" s="196"/>
      <c r="N37" s="196"/>
      <c r="O37" s="196"/>
      <c r="P37" s="196"/>
      <c r="Q37" s="196"/>
      <c r="R37" s="196"/>
      <c r="S37" s="239"/>
    </row>
    <row r="38" spans="1:19" ht="15.75" thickBot="1">
      <c r="A38" s="239"/>
      <c r="B38" s="1553"/>
      <c r="C38" s="499">
        <v>3</v>
      </c>
      <c r="D38" s="161"/>
      <c r="E38" s="362">
        <v>0.7</v>
      </c>
      <c r="F38" s="1275">
        <v>0.8</v>
      </c>
      <c r="G38" s="1275">
        <f t="shared" si="0"/>
        <v>0</v>
      </c>
      <c r="H38" s="30"/>
      <c r="I38" s="242"/>
      <c r="J38" s="239"/>
      <c r="K38" s="268"/>
      <c r="L38" s="196"/>
      <c r="M38" s="196"/>
      <c r="N38" s="196"/>
      <c r="O38" s="196"/>
      <c r="P38" s="196"/>
      <c r="Q38" s="196"/>
      <c r="R38" s="196"/>
      <c r="S38" s="239"/>
    </row>
    <row r="39" spans="1:19" ht="15.75" thickBot="1">
      <c r="A39" s="239"/>
      <c r="B39" s="1553"/>
      <c r="C39" s="499">
        <v>4</v>
      </c>
      <c r="D39" s="161"/>
      <c r="E39" s="362">
        <f>+F27</f>
        <v>0</v>
      </c>
      <c r="F39" s="1275">
        <f>IFERROR(I27/H27,0)</f>
        <v>0</v>
      </c>
      <c r="G39" s="1275">
        <f t="shared" si="0"/>
        <v>0</v>
      </c>
      <c r="H39" s="30"/>
      <c r="I39" s="242"/>
      <c r="J39" s="239"/>
      <c r="K39" s="268"/>
      <c r="L39" s="196"/>
      <c r="M39" s="196"/>
      <c r="N39" s="196"/>
      <c r="O39" s="196"/>
      <c r="P39" s="196"/>
      <c r="Q39" s="196"/>
      <c r="R39" s="196"/>
      <c r="S39" s="239"/>
    </row>
    <row r="40" spans="1:19" ht="15.75" thickBot="1">
      <c r="A40" s="239"/>
      <c r="B40" s="1553"/>
      <c r="C40" s="499">
        <v>5</v>
      </c>
      <c r="D40" s="161"/>
      <c r="E40" s="362">
        <f>+F28</f>
        <v>0</v>
      </c>
      <c r="F40" s="1275">
        <f>IFERROR(I28/H28,0)</f>
        <v>0</v>
      </c>
      <c r="G40" s="1275">
        <f t="shared" si="0"/>
        <v>0</v>
      </c>
      <c r="H40" s="30"/>
      <c r="I40" s="242"/>
      <c r="J40" s="239"/>
      <c r="K40" s="268"/>
      <c r="L40" s="196"/>
      <c r="M40" s="196"/>
      <c r="N40" s="196"/>
      <c r="O40" s="196"/>
      <c r="P40" s="196"/>
      <c r="Q40" s="196"/>
      <c r="R40" s="196"/>
      <c r="S40" s="239"/>
    </row>
    <row r="41" spans="1:19" ht="15.75" thickBot="1">
      <c r="A41" s="239"/>
      <c r="B41" s="1553"/>
      <c r="C41" s="499">
        <v>6</v>
      </c>
      <c r="D41" s="161"/>
      <c r="E41" s="362">
        <f>+F29</f>
        <v>0</v>
      </c>
      <c r="F41" s="1275">
        <f>IFERROR(I29/H29,0)</f>
        <v>0</v>
      </c>
      <c r="G41" s="1275">
        <f t="shared" si="0"/>
        <v>0</v>
      </c>
      <c r="H41" s="30"/>
      <c r="I41" s="242"/>
      <c r="J41" s="239"/>
      <c r="K41" s="268"/>
      <c r="L41" s="196"/>
      <c r="M41" s="196"/>
      <c r="N41" s="196"/>
      <c r="O41" s="196"/>
      <c r="P41" s="196"/>
      <c r="Q41" s="196"/>
      <c r="R41" s="196"/>
      <c r="S41" s="239"/>
    </row>
    <row r="42" spans="1:19" ht="15.75" thickBot="1">
      <c r="A42" s="239"/>
      <c r="B42" s="1554"/>
      <c r="C42" s="499"/>
      <c r="D42" s="162">
        <f>+Formulas!D31</f>
        <v>1</v>
      </c>
      <c r="E42" s="515">
        <f>+D36*E36+D37*E37+D38*E38+D39*E39+D40*E40+D41*E41</f>
        <v>0.2</v>
      </c>
      <c r="F42" s="1276">
        <f>+D36*F36+D37*F37+D38*F38+D39*F39+D40*F40+D41*F41</f>
        <v>0.41479982108707181</v>
      </c>
      <c r="G42" s="1275">
        <f t="shared" si="0"/>
        <v>0.83072908842187032</v>
      </c>
      <c r="H42" s="30"/>
      <c r="I42" s="516"/>
      <c r="J42" s="239"/>
      <c r="K42" s="320"/>
      <c r="L42" s="196"/>
      <c r="M42" s="196" t="s">
        <v>1211</v>
      </c>
      <c r="N42" s="196"/>
      <c r="O42" s="196"/>
      <c r="P42" s="196"/>
      <c r="Q42" s="196"/>
      <c r="R42" s="196"/>
      <c r="S42" s="239"/>
    </row>
    <row r="43" spans="1:19" ht="24" customHeight="1" thickBot="1">
      <c r="B43" s="185" t="s">
        <v>34</v>
      </c>
      <c r="C43" s="83"/>
      <c r="D43" s="1800" t="s">
        <v>1162</v>
      </c>
      <c r="E43" s="1801"/>
      <c r="F43" s="1801"/>
      <c r="G43" s="1801"/>
      <c r="H43" s="1801"/>
      <c r="I43" s="1801"/>
      <c r="J43" s="1801"/>
      <c r="K43" s="1802"/>
      <c r="L43" s="196"/>
      <c r="M43" s="196"/>
      <c r="N43" s="196"/>
      <c r="O43" s="196"/>
      <c r="P43" s="196"/>
      <c r="Q43" s="196"/>
      <c r="R43" s="196"/>
    </row>
    <row r="44" spans="1:19" ht="36.75" thickBot="1">
      <c r="B44" s="185" t="s">
        <v>36</v>
      </c>
      <c r="C44" s="83"/>
      <c r="D44" s="1800" t="s">
        <v>346</v>
      </c>
      <c r="E44" s="1801"/>
      <c r="F44" s="1801"/>
      <c r="G44" s="1801"/>
      <c r="H44" s="1801"/>
      <c r="I44" s="1801"/>
      <c r="J44" s="1801"/>
      <c r="K44" s="1802"/>
      <c r="L44" s="196"/>
      <c r="M44" s="196"/>
      <c r="N44" s="196"/>
      <c r="O44" s="196"/>
      <c r="P44" s="196"/>
      <c r="Q44" s="196"/>
      <c r="R44" s="196"/>
    </row>
    <row r="45" spans="1:19" ht="15.75" thickBot="1">
      <c r="B45" s="8"/>
      <c r="C45" s="78"/>
      <c r="D45" s="18"/>
      <c r="E45" s="18"/>
      <c r="F45" s="18"/>
      <c r="G45" s="18"/>
      <c r="H45" s="18"/>
      <c r="I45" s="18"/>
      <c r="J45" s="18"/>
      <c r="K45" s="18"/>
      <c r="L45" s="196"/>
      <c r="M45" s="196"/>
      <c r="N45" s="196"/>
      <c r="O45" s="196"/>
      <c r="P45" s="196"/>
      <c r="Q45" s="196"/>
      <c r="R45" s="196"/>
    </row>
    <row r="46" spans="1:19" ht="24" customHeight="1" thickBot="1">
      <c r="B46" s="1795" t="s">
        <v>38</v>
      </c>
      <c r="C46" s="1796"/>
      <c r="D46" s="1796"/>
      <c r="E46" s="1797"/>
      <c r="F46" s="18"/>
      <c r="G46" s="18"/>
      <c r="H46" s="18"/>
      <c r="I46" s="18"/>
      <c r="J46" s="18"/>
      <c r="K46" s="18"/>
      <c r="L46" s="196"/>
      <c r="M46" s="196"/>
      <c r="N46" s="196"/>
      <c r="O46" s="196"/>
      <c r="P46" s="196"/>
      <c r="Q46" s="196"/>
      <c r="R46" s="196"/>
    </row>
    <row r="47" spans="1:19" ht="15.75" thickBot="1">
      <c r="B47" s="1788">
        <v>1</v>
      </c>
      <c r="C47" s="79"/>
      <c r="D47" s="33" t="s">
        <v>39</v>
      </c>
      <c r="E47" s="164"/>
      <c r="F47" s="18"/>
      <c r="G47" s="18"/>
      <c r="H47" s="18"/>
      <c r="I47" s="18"/>
      <c r="J47" s="18"/>
      <c r="K47" s="18"/>
      <c r="L47" s="196"/>
      <c r="M47" s="196"/>
      <c r="N47" s="196"/>
      <c r="O47" s="196"/>
      <c r="P47" s="196"/>
      <c r="Q47" s="196"/>
      <c r="R47" s="196"/>
    </row>
    <row r="48" spans="1:19" ht="15.75" thickBot="1">
      <c r="B48" s="1789"/>
      <c r="C48" s="79"/>
      <c r="D48" s="187" t="s">
        <v>40</v>
      </c>
      <c r="E48" s="164"/>
      <c r="F48" s="18"/>
      <c r="G48" s="18"/>
      <c r="H48" s="18"/>
      <c r="I48" s="18"/>
      <c r="J48" s="18"/>
      <c r="K48" s="18"/>
      <c r="L48" s="196"/>
      <c r="M48" s="196"/>
      <c r="N48" s="196"/>
      <c r="O48" s="196"/>
      <c r="P48" s="196"/>
      <c r="Q48" s="196"/>
      <c r="R48" s="196"/>
    </row>
    <row r="49" spans="2:18" ht="15.75" thickBot="1">
      <c r="B49" s="1789"/>
      <c r="C49" s="79"/>
      <c r="D49" s="187" t="s">
        <v>41</v>
      </c>
      <c r="E49" s="164"/>
      <c r="F49" s="18"/>
      <c r="G49" s="18"/>
      <c r="H49" s="18"/>
      <c r="I49" s="18"/>
      <c r="J49" s="18"/>
      <c r="K49" s="18"/>
      <c r="L49" s="196"/>
      <c r="M49" s="196"/>
      <c r="N49" s="196"/>
      <c r="O49" s="196"/>
      <c r="P49" s="196"/>
      <c r="Q49" s="196"/>
      <c r="R49" s="196"/>
    </row>
    <row r="50" spans="2:18" ht="15.75" thickBot="1">
      <c r="B50" s="1789"/>
      <c r="C50" s="79"/>
      <c r="D50" s="187" t="s">
        <v>42</v>
      </c>
      <c r="E50" s="164"/>
      <c r="F50" s="18"/>
      <c r="G50" s="18"/>
      <c r="H50" s="18"/>
      <c r="I50" s="18"/>
      <c r="J50" s="18"/>
      <c r="K50" s="18"/>
      <c r="L50" s="196"/>
      <c r="M50" s="196"/>
      <c r="N50" s="196"/>
      <c r="O50" s="196"/>
      <c r="P50" s="196"/>
      <c r="Q50" s="196"/>
      <c r="R50" s="196"/>
    </row>
    <row r="51" spans="2:18" ht="15.75" thickBot="1">
      <c r="B51" s="1789"/>
      <c r="C51" s="79"/>
      <c r="D51" s="187" t="s">
        <v>43</v>
      </c>
      <c r="E51" s="164"/>
      <c r="F51" s="18"/>
      <c r="G51" s="18"/>
      <c r="H51" s="18"/>
      <c r="I51" s="18"/>
      <c r="J51" s="18"/>
      <c r="K51" s="18"/>
      <c r="L51" s="196"/>
      <c r="M51" s="196"/>
      <c r="N51" s="196"/>
      <c r="O51" s="196"/>
      <c r="P51" s="196"/>
      <c r="Q51" s="196"/>
      <c r="R51" s="196"/>
    </row>
    <row r="52" spans="2:18" ht="15.75" thickBot="1">
      <c r="B52" s="1789"/>
      <c r="C52" s="79"/>
      <c r="D52" s="187" t="s">
        <v>44</v>
      </c>
      <c r="E52" s="164"/>
      <c r="F52" s="18"/>
      <c r="G52" s="18"/>
      <c r="H52" s="18"/>
      <c r="I52" s="18"/>
      <c r="J52" s="18"/>
      <c r="K52" s="18"/>
      <c r="L52" s="196"/>
      <c r="M52" s="196"/>
      <c r="N52" s="196"/>
      <c r="O52" s="196"/>
      <c r="P52" s="196"/>
      <c r="Q52" s="196"/>
      <c r="R52" s="196"/>
    </row>
    <row r="53" spans="2:18" ht="15.75" thickBot="1">
      <c r="B53" s="1790"/>
      <c r="C53" s="9"/>
      <c r="D53" s="187" t="s">
        <v>45</v>
      </c>
      <c r="E53" s="164"/>
      <c r="F53" s="18"/>
      <c r="G53" s="18"/>
      <c r="H53" s="18"/>
      <c r="I53" s="18"/>
      <c r="J53" s="18"/>
      <c r="K53" s="18"/>
      <c r="L53" s="196"/>
      <c r="M53" s="196"/>
      <c r="N53" s="196"/>
      <c r="O53" s="196"/>
      <c r="P53" s="196"/>
      <c r="Q53" s="196"/>
      <c r="R53" s="196"/>
    </row>
    <row r="54" spans="2:18" ht="15.75" thickBot="1">
      <c r="B54" s="8"/>
      <c r="C54" s="78"/>
      <c r="D54" s="18"/>
      <c r="E54" s="18"/>
      <c r="F54" s="18"/>
      <c r="G54" s="18"/>
      <c r="H54" s="18"/>
      <c r="I54" s="18"/>
      <c r="J54" s="18"/>
      <c r="K54" s="18"/>
      <c r="L54" s="196"/>
      <c r="M54" s="196"/>
      <c r="N54" s="196"/>
      <c r="O54" s="196"/>
      <c r="P54" s="196"/>
      <c r="Q54" s="196"/>
      <c r="R54" s="196"/>
    </row>
    <row r="55" spans="2:18" ht="15.75" thickBot="1">
      <c r="B55" s="1795" t="s">
        <v>46</v>
      </c>
      <c r="C55" s="1796"/>
      <c r="D55" s="1796"/>
      <c r="E55" s="1797"/>
      <c r="F55" s="18"/>
      <c r="G55" s="18"/>
      <c r="H55" s="18"/>
      <c r="I55" s="18"/>
      <c r="J55" s="18"/>
      <c r="K55" s="18"/>
      <c r="L55" s="196"/>
      <c r="M55" s="196"/>
      <c r="N55" s="196"/>
      <c r="O55" s="196"/>
      <c r="P55" s="196"/>
      <c r="Q55" s="196"/>
      <c r="R55" s="196"/>
    </row>
    <row r="56" spans="2:18" ht="15.75" thickBot="1">
      <c r="B56" s="1788">
        <v>1</v>
      </c>
      <c r="C56" s="79"/>
      <c r="D56" s="33" t="s">
        <v>39</v>
      </c>
      <c r="E56" s="28" t="s">
        <v>47</v>
      </c>
      <c r="F56" s="18"/>
      <c r="G56" s="18"/>
      <c r="H56" s="18"/>
      <c r="I56" s="18"/>
      <c r="J56" s="18"/>
      <c r="K56" s="18"/>
      <c r="L56" s="196"/>
      <c r="M56" s="196"/>
      <c r="N56" s="196"/>
      <c r="O56" s="196"/>
      <c r="P56" s="196"/>
      <c r="Q56" s="196"/>
      <c r="R56" s="196"/>
    </row>
    <row r="57" spans="2:18" ht="15.75" thickBot="1">
      <c r="B57" s="1789"/>
      <c r="C57" s="79"/>
      <c r="D57" s="187" t="s">
        <v>40</v>
      </c>
      <c r="E57" s="28" t="s">
        <v>48</v>
      </c>
      <c r="F57" s="18"/>
      <c r="G57" s="18"/>
      <c r="H57" s="18"/>
      <c r="I57" s="18"/>
      <c r="J57" s="18"/>
      <c r="K57" s="18"/>
      <c r="L57" s="196"/>
      <c r="M57" s="196"/>
      <c r="N57" s="196"/>
      <c r="O57" s="196"/>
      <c r="P57" s="196"/>
      <c r="Q57" s="196"/>
      <c r="R57" s="196"/>
    </row>
    <row r="58" spans="2:18" ht="15.75" thickBot="1">
      <c r="B58" s="1789"/>
      <c r="C58" s="79"/>
      <c r="D58" s="187" t="s">
        <v>41</v>
      </c>
      <c r="E58" s="169"/>
      <c r="F58" s="18"/>
      <c r="G58" s="18"/>
      <c r="H58" s="18"/>
      <c r="I58" s="18"/>
      <c r="J58" s="18"/>
      <c r="K58" s="18"/>
      <c r="L58" s="196"/>
      <c r="M58" s="196"/>
      <c r="N58" s="196"/>
      <c r="O58" s="196"/>
      <c r="P58" s="196"/>
      <c r="Q58" s="196"/>
      <c r="R58" s="196"/>
    </row>
    <row r="59" spans="2:18" ht="15.75" thickBot="1">
      <c r="B59" s="1789"/>
      <c r="C59" s="79"/>
      <c r="D59" s="187" t="s">
        <v>42</v>
      </c>
      <c r="E59" s="169"/>
      <c r="F59" s="18"/>
      <c r="G59" s="18"/>
      <c r="H59" s="18"/>
      <c r="I59" s="18"/>
      <c r="J59" s="18"/>
      <c r="K59" s="18"/>
      <c r="L59" s="196"/>
      <c r="M59" s="196"/>
      <c r="N59" s="196"/>
      <c r="O59" s="196"/>
      <c r="P59" s="196"/>
      <c r="Q59" s="196"/>
      <c r="R59" s="196"/>
    </row>
    <row r="60" spans="2:18" ht="15.75" thickBot="1">
      <c r="B60" s="1789"/>
      <c r="C60" s="79"/>
      <c r="D60" s="187" t="s">
        <v>43</v>
      </c>
      <c r="E60" s="169"/>
      <c r="F60" s="18"/>
      <c r="G60" s="18"/>
      <c r="H60" s="18"/>
      <c r="I60" s="18"/>
      <c r="J60" s="18"/>
      <c r="K60" s="18"/>
      <c r="L60" s="196"/>
      <c r="M60" s="196"/>
      <c r="N60" s="196"/>
      <c r="O60" s="196"/>
      <c r="P60" s="196"/>
      <c r="Q60" s="196"/>
      <c r="R60" s="196"/>
    </row>
    <row r="61" spans="2:18" ht="15.75" thickBot="1">
      <c r="B61" s="1789"/>
      <c r="C61" s="79"/>
      <c r="D61" s="187" t="s">
        <v>44</v>
      </c>
      <c r="E61" s="169"/>
      <c r="F61" s="18"/>
      <c r="G61" s="18"/>
      <c r="H61" s="18"/>
      <c r="I61" s="18"/>
      <c r="J61" s="18"/>
      <c r="K61" s="18"/>
      <c r="L61" s="196"/>
      <c r="M61" s="196"/>
      <c r="N61" s="196"/>
      <c r="O61" s="196"/>
      <c r="P61" s="196"/>
      <c r="Q61" s="196"/>
      <c r="R61" s="196"/>
    </row>
    <row r="62" spans="2:18" ht="15.75" thickBot="1">
      <c r="B62" s="1790"/>
      <c r="C62" s="9"/>
      <c r="D62" s="187" t="s">
        <v>45</v>
      </c>
      <c r="E62" s="169"/>
      <c r="F62" s="18"/>
      <c r="G62" s="18"/>
      <c r="H62" s="18"/>
      <c r="I62" s="18"/>
      <c r="J62" s="18"/>
      <c r="K62" s="18"/>
      <c r="L62" s="196"/>
      <c r="M62" s="196"/>
      <c r="N62" s="196"/>
      <c r="O62" s="196"/>
      <c r="P62" s="196"/>
      <c r="Q62" s="196"/>
      <c r="R62" s="196"/>
    </row>
    <row r="63" spans="2:18" ht="15.75" thickBot="1">
      <c r="B63" s="8"/>
      <c r="C63" s="78"/>
      <c r="D63" s="18"/>
      <c r="E63" s="18"/>
      <c r="F63" s="18"/>
      <c r="G63" s="18"/>
      <c r="H63" s="18"/>
      <c r="I63" s="18"/>
      <c r="J63" s="18"/>
      <c r="K63" s="18"/>
      <c r="L63" s="196"/>
      <c r="M63" s="196"/>
      <c r="N63" s="196"/>
      <c r="O63" s="196"/>
      <c r="P63" s="196"/>
      <c r="Q63" s="196"/>
      <c r="R63" s="196"/>
    </row>
    <row r="64" spans="2:18" ht="15" customHeight="1" thickBot="1">
      <c r="B64" s="188" t="s">
        <v>49</v>
      </c>
      <c r="C64" s="189"/>
      <c r="D64" s="189"/>
      <c r="E64" s="190"/>
      <c r="F64" s="196"/>
      <c r="G64" s="18"/>
      <c r="H64" s="18"/>
      <c r="I64" s="18"/>
      <c r="J64" s="18"/>
      <c r="K64" s="18"/>
      <c r="L64" s="196"/>
      <c r="M64" s="196"/>
      <c r="N64" s="196"/>
      <c r="O64" s="196"/>
      <c r="P64" s="196"/>
      <c r="Q64" s="196"/>
      <c r="R64" s="196"/>
    </row>
    <row r="65" spans="2:18" ht="24.75" thickBot="1">
      <c r="B65" s="185" t="s">
        <v>50</v>
      </c>
      <c r="C65" s="187" t="s">
        <v>51</v>
      </c>
      <c r="D65" s="187" t="s">
        <v>52</v>
      </c>
      <c r="E65" s="187" t="s">
        <v>53</v>
      </c>
      <c r="F65" s="18"/>
      <c r="G65" s="18"/>
      <c r="H65" s="18"/>
      <c r="I65" s="18"/>
      <c r="J65" s="18"/>
      <c r="K65" s="196"/>
      <c r="L65" s="196"/>
      <c r="M65" s="196"/>
      <c r="N65" s="196"/>
      <c r="O65" s="196"/>
      <c r="P65" s="196"/>
      <c r="Q65" s="196"/>
      <c r="R65" s="196"/>
    </row>
    <row r="66" spans="2:18" ht="60.75" thickBot="1">
      <c r="B66" s="35">
        <v>42401</v>
      </c>
      <c r="C66" s="187">
        <v>0.01</v>
      </c>
      <c r="D66" s="181" t="s">
        <v>1163</v>
      </c>
      <c r="E66" s="187"/>
      <c r="F66" s="18"/>
      <c r="G66" s="18"/>
      <c r="H66" s="18"/>
      <c r="I66" s="18"/>
      <c r="J66" s="18"/>
      <c r="K66" s="196"/>
      <c r="L66" s="196"/>
      <c r="M66" s="196"/>
      <c r="N66" s="196"/>
      <c r="O66" s="196"/>
      <c r="P66" s="196"/>
      <c r="Q66" s="196"/>
      <c r="R66" s="196"/>
    </row>
    <row r="67" spans="2:18" ht="15.75" thickBot="1">
      <c r="B67" s="10"/>
      <c r="C67" s="80"/>
      <c r="D67" s="18"/>
      <c r="E67" s="18"/>
      <c r="F67" s="18"/>
      <c r="G67" s="18"/>
      <c r="H67" s="18"/>
      <c r="I67" s="18"/>
      <c r="J67" s="18"/>
      <c r="K67" s="18"/>
      <c r="L67" s="196"/>
      <c r="M67" s="196"/>
      <c r="N67" s="196"/>
      <c r="O67" s="196"/>
      <c r="P67" s="196"/>
      <c r="Q67" s="196"/>
      <c r="R67" s="196"/>
    </row>
    <row r="68" spans="2:18" ht="24.75" thickBot="1">
      <c r="B68" s="483" t="s">
        <v>55</v>
      </c>
      <c r="C68" s="81"/>
      <c r="D68" s="18"/>
      <c r="E68" s="18"/>
      <c r="F68" s="18"/>
      <c r="G68" s="18"/>
      <c r="H68" s="18"/>
      <c r="I68" s="18"/>
      <c r="J68" s="18"/>
      <c r="K68" s="18"/>
      <c r="L68" s="196"/>
      <c r="M68" s="196"/>
      <c r="N68" s="196"/>
      <c r="O68" s="196"/>
      <c r="P68" s="196"/>
      <c r="Q68" s="196"/>
      <c r="R68" s="196"/>
    </row>
    <row r="69" spans="2:18">
      <c r="B69" s="1749"/>
      <c r="C69" s="1750"/>
      <c r="D69" s="1750"/>
      <c r="E69" s="1750"/>
      <c r="F69" s="1750"/>
      <c r="G69" s="1751"/>
      <c r="H69" s="18"/>
      <c r="I69" s="18"/>
      <c r="J69" s="18"/>
      <c r="K69" s="18"/>
      <c r="L69" s="196"/>
      <c r="M69" s="196"/>
      <c r="N69" s="196"/>
      <c r="O69" s="196"/>
      <c r="P69" s="196"/>
      <c r="Q69" s="196"/>
      <c r="R69" s="196"/>
    </row>
    <row r="70" spans="2:18" ht="15.75" thickBot="1">
      <c r="B70" s="1752"/>
      <c r="C70" s="1753"/>
      <c r="D70" s="1753"/>
      <c r="E70" s="1753"/>
      <c r="F70" s="1753"/>
      <c r="G70" s="1754"/>
      <c r="H70" s="18"/>
      <c r="I70" s="18"/>
      <c r="J70" s="18"/>
      <c r="K70" s="18"/>
      <c r="L70" s="196"/>
      <c r="M70" s="196"/>
      <c r="N70" s="196"/>
      <c r="O70" s="196"/>
      <c r="P70" s="196"/>
      <c r="Q70" s="196"/>
      <c r="R70" s="196"/>
    </row>
    <row r="71" spans="2:18">
      <c r="B71" s="8"/>
      <c r="C71" s="78"/>
      <c r="D71" s="18"/>
      <c r="E71" s="18"/>
      <c r="F71" s="18"/>
      <c r="G71" s="18"/>
      <c r="H71" s="18"/>
      <c r="I71" s="18"/>
      <c r="J71" s="18"/>
      <c r="K71" s="18"/>
      <c r="L71" s="196"/>
      <c r="M71" s="196"/>
      <c r="N71" s="196"/>
      <c r="O71" s="196"/>
      <c r="P71" s="196"/>
      <c r="Q71" s="196"/>
      <c r="R71" s="196"/>
    </row>
    <row r="72" spans="2:18" ht="15.75" thickBot="1">
      <c r="B72" s="18"/>
      <c r="C72" s="77"/>
      <c r="D72" s="18"/>
      <c r="E72" s="18"/>
      <c r="F72" s="18"/>
      <c r="G72" s="18"/>
      <c r="H72" s="18"/>
      <c r="I72" s="18"/>
      <c r="J72" s="18"/>
      <c r="K72" s="18"/>
      <c r="L72" s="196"/>
      <c r="M72" s="196"/>
      <c r="N72" s="196"/>
      <c r="O72" s="196"/>
      <c r="P72" s="196"/>
      <c r="Q72" s="196"/>
      <c r="R72" s="196"/>
    </row>
    <row r="73" spans="2:18" ht="24.75" thickBot="1">
      <c r="B73" s="200" t="s">
        <v>56</v>
      </c>
      <c r="C73" s="82"/>
      <c r="D73" s="18"/>
      <c r="E73" s="18"/>
      <c r="F73" s="18"/>
      <c r="G73" s="18"/>
      <c r="H73" s="18"/>
      <c r="I73" s="18"/>
      <c r="J73" s="18"/>
      <c r="K73" s="18"/>
      <c r="L73" s="196"/>
      <c r="M73" s="196"/>
      <c r="N73" s="196"/>
      <c r="O73" s="196"/>
      <c r="P73" s="196"/>
      <c r="Q73" s="196"/>
      <c r="R73" s="196"/>
    </row>
    <row r="74" spans="2:18" ht="15.75" thickBot="1">
      <c r="B74" s="28"/>
      <c r="C74" s="75"/>
      <c r="D74" s="18"/>
      <c r="E74" s="18"/>
      <c r="F74" s="18"/>
      <c r="G74" s="18"/>
      <c r="H74" s="18"/>
      <c r="I74" s="18"/>
      <c r="J74" s="18"/>
      <c r="K74" s="18"/>
      <c r="L74" s="196"/>
      <c r="M74" s="196"/>
      <c r="N74" s="196"/>
      <c r="O74" s="196"/>
      <c r="P74" s="196"/>
      <c r="Q74" s="196"/>
      <c r="R74" s="196"/>
    </row>
    <row r="75" spans="2:18" ht="60.75" thickBot="1">
      <c r="B75" s="36" t="s">
        <v>57</v>
      </c>
      <c r="C75" s="20"/>
      <c r="D75" s="186" t="s">
        <v>1131</v>
      </c>
      <c r="E75" s="18"/>
      <c r="F75" s="18"/>
      <c r="G75" s="18"/>
      <c r="H75" s="18"/>
      <c r="I75" s="18"/>
      <c r="J75" s="18"/>
      <c r="K75" s="18"/>
      <c r="L75" s="196"/>
      <c r="M75" s="196"/>
      <c r="N75" s="196"/>
      <c r="O75" s="196"/>
      <c r="P75" s="196"/>
      <c r="Q75" s="196"/>
      <c r="R75" s="196"/>
    </row>
    <row r="76" spans="2:18">
      <c r="B76" s="1788" t="s">
        <v>59</v>
      </c>
      <c r="C76" s="79"/>
      <c r="D76" s="182" t="s">
        <v>60</v>
      </c>
      <c r="E76" s="18"/>
      <c r="F76" s="18"/>
      <c r="G76" s="18"/>
      <c r="H76" s="18"/>
      <c r="I76" s="18"/>
      <c r="J76" s="18"/>
      <c r="K76" s="18"/>
      <c r="L76" s="196"/>
      <c r="M76" s="196"/>
      <c r="N76" s="196"/>
      <c r="O76" s="196"/>
      <c r="P76" s="196"/>
      <c r="Q76" s="196"/>
      <c r="R76" s="196"/>
    </row>
    <row r="77" spans="2:18" ht="84">
      <c r="B77" s="1789"/>
      <c r="C77" s="79"/>
      <c r="D77" s="183" t="s">
        <v>1132</v>
      </c>
      <c r="E77" s="18"/>
      <c r="F77" s="18"/>
      <c r="G77" s="18"/>
      <c r="H77" s="18"/>
      <c r="I77" s="18"/>
      <c r="J77" s="18"/>
      <c r="K77" s="18"/>
      <c r="L77" s="196"/>
      <c r="M77" s="196"/>
      <c r="N77" s="196"/>
      <c r="O77" s="196"/>
      <c r="P77" s="196"/>
      <c r="Q77" s="196"/>
      <c r="R77" s="196"/>
    </row>
    <row r="78" spans="2:18">
      <c r="B78" s="1789"/>
      <c r="C78" s="79"/>
      <c r="D78" s="182" t="s">
        <v>63</v>
      </c>
      <c r="E78" s="18"/>
      <c r="F78" s="18"/>
      <c r="G78" s="18"/>
      <c r="H78" s="18"/>
      <c r="I78" s="18"/>
      <c r="J78" s="18"/>
      <c r="K78" s="18"/>
      <c r="L78" s="196"/>
      <c r="M78" s="196"/>
      <c r="N78" s="196"/>
      <c r="O78" s="196"/>
      <c r="P78" s="196"/>
      <c r="Q78" s="196"/>
      <c r="R78" s="196"/>
    </row>
    <row r="79" spans="2:18">
      <c r="B79" s="1789"/>
      <c r="C79" s="79"/>
      <c r="D79" s="183" t="s">
        <v>1133</v>
      </c>
      <c r="E79" s="18"/>
      <c r="F79" s="18"/>
      <c r="G79" s="18"/>
      <c r="H79" s="18"/>
      <c r="I79" s="18"/>
      <c r="J79" s="18"/>
      <c r="K79" s="18"/>
      <c r="L79" s="196"/>
      <c r="M79" s="196"/>
      <c r="N79" s="196"/>
      <c r="O79" s="196"/>
      <c r="P79" s="196"/>
      <c r="Q79" s="196"/>
      <c r="R79" s="196"/>
    </row>
    <row r="80" spans="2:18">
      <c r="B80" s="1789"/>
      <c r="C80" s="79"/>
      <c r="D80" s="183" t="s">
        <v>65</v>
      </c>
      <c r="E80" s="18"/>
      <c r="F80" s="18"/>
      <c r="G80" s="18"/>
      <c r="H80" s="18"/>
      <c r="I80" s="18"/>
      <c r="J80" s="18"/>
      <c r="K80" s="18"/>
      <c r="L80" s="196"/>
      <c r="M80" s="196"/>
      <c r="N80" s="196"/>
      <c r="O80" s="196"/>
      <c r="P80" s="196"/>
      <c r="Q80" s="196"/>
      <c r="R80" s="196"/>
    </row>
    <row r="81" spans="2:18">
      <c r="B81" s="1789"/>
      <c r="C81" s="79"/>
      <c r="D81" s="182" t="s">
        <v>288</v>
      </c>
      <c r="E81" s="18"/>
      <c r="F81" s="18"/>
      <c r="G81" s="18"/>
      <c r="H81" s="18"/>
      <c r="I81" s="18"/>
      <c r="J81" s="18"/>
      <c r="K81" s="18"/>
      <c r="L81" s="196"/>
      <c r="M81" s="196"/>
      <c r="N81" s="196"/>
      <c r="O81" s="196"/>
      <c r="P81" s="196"/>
      <c r="Q81" s="196"/>
      <c r="R81" s="196"/>
    </row>
    <row r="82" spans="2:18" ht="15.75" thickBot="1">
      <c r="B82" s="1790"/>
      <c r="C82" s="9"/>
      <c r="D82" s="187" t="s">
        <v>1134</v>
      </c>
      <c r="E82" s="18"/>
      <c r="F82" s="18"/>
      <c r="G82" s="18"/>
      <c r="H82" s="18"/>
      <c r="I82" s="18"/>
      <c r="J82" s="18"/>
      <c r="K82" s="18"/>
      <c r="L82" s="196"/>
      <c r="M82" s="196"/>
      <c r="N82" s="196"/>
      <c r="O82" s="196"/>
      <c r="P82" s="196"/>
      <c r="Q82" s="196"/>
      <c r="R82" s="196"/>
    </row>
    <row r="83" spans="2:18">
      <c r="B83" s="1788" t="s">
        <v>72</v>
      </c>
      <c r="C83" s="201"/>
      <c r="D83" s="1788"/>
      <c r="E83" s="18"/>
      <c r="F83" s="18"/>
      <c r="G83" s="18"/>
      <c r="H83" s="18"/>
      <c r="I83" s="18"/>
      <c r="J83" s="18"/>
      <c r="K83" s="18"/>
      <c r="L83" s="196"/>
      <c r="M83" s="196"/>
      <c r="N83" s="196"/>
      <c r="O83" s="196"/>
      <c r="P83" s="196"/>
      <c r="Q83" s="196"/>
      <c r="R83" s="196"/>
    </row>
    <row r="84" spans="2:18" ht="15.75" thickBot="1">
      <c r="B84" s="1790"/>
      <c r="C84" s="76"/>
      <c r="D84" s="1790"/>
      <c r="E84" s="18"/>
      <c r="F84" s="18"/>
      <c r="G84" s="18"/>
      <c r="H84" s="18"/>
      <c r="I84" s="18"/>
      <c r="J84" s="18"/>
      <c r="K84" s="18"/>
      <c r="L84" s="196"/>
      <c r="M84" s="196"/>
      <c r="N84" s="196"/>
      <c r="O84" s="196"/>
      <c r="P84" s="196"/>
      <c r="Q84" s="196"/>
      <c r="R84" s="196"/>
    </row>
    <row r="85" spans="2:18" ht="96">
      <c r="B85" s="1788" t="s">
        <v>73</v>
      </c>
      <c r="C85" s="79"/>
      <c r="D85" s="183" t="s">
        <v>1135</v>
      </c>
      <c r="E85" s="18"/>
      <c r="F85" s="18"/>
      <c r="G85" s="18"/>
      <c r="H85" s="18"/>
      <c r="I85" s="18"/>
      <c r="J85" s="18"/>
      <c r="K85" s="18"/>
      <c r="L85" s="196"/>
      <c r="M85" s="196"/>
      <c r="N85" s="196"/>
      <c r="O85" s="196"/>
      <c r="P85" s="196"/>
      <c r="Q85" s="196"/>
      <c r="R85" s="196"/>
    </row>
    <row r="86" spans="2:18" ht="204">
      <c r="B86" s="1789"/>
      <c r="C86" s="79"/>
      <c r="D86" s="183" t="s">
        <v>1136</v>
      </c>
      <c r="E86" s="18"/>
      <c r="F86" s="18"/>
      <c r="G86" s="18"/>
      <c r="H86" s="18"/>
      <c r="I86" s="18"/>
      <c r="J86" s="18"/>
      <c r="K86" s="18"/>
      <c r="L86" s="196"/>
      <c r="M86" s="196"/>
      <c r="N86" s="196"/>
      <c r="O86" s="196"/>
      <c r="P86" s="196"/>
      <c r="Q86" s="196"/>
      <c r="R86" s="196"/>
    </row>
    <row r="87" spans="2:18" ht="228">
      <c r="B87" s="1789"/>
      <c r="C87" s="79"/>
      <c r="D87" s="183" t="s">
        <v>1137</v>
      </c>
      <c r="E87" s="18"/>
      <c r="F87" s="18"/>
      <c r="G87" s="18"/>
      <c r="H87" s="18"/>
      <c r="I87" s="18"/>
      <c r="J87" s="18"/>
      <c r="K87" s="18"/>
    </row>
    <row r="88" spans="2:18" ht="96">
      <c r="B88" s="1789"/>
      <c r="C88" s="79"/>
      <c r="D88" s="183" t="s">
        <v>1138</v>
      </c>
      <c r="E88" s="18"/>
      <c r="F88" s="18"/>
      <c r="G88" s="18"/>
      <c r="H88" s="18"/>
      <c r="I88" s="18"/>
      <c r="J88" s="18"/>
      <c r="K88" s="18"/>
    </row>
    <row r="89" spans="2:18" ht="36">
      <c r="B89" s="1789"/>
      <c r="C89" s="79"/>
      <c r="D89" s="183" t="s">
        <v>1139</v>
      </c>
      <c r="E89" s="18"/>
      <c r="F89" s="18"/>
      <c r="G89" s="18"/>
      <c r="H89" s="18"/>
      <c r="I89" s="18"/>
      <c r="J89" s="18"/>
      <c r="K89" s="18"/>
    </row>
    <row r="90" spans="2:18" ht="36">
      <c r="B90" s="1789"/>
      <c r="C90" s="79"/>
      <c r="D90" s="183" t="s">
        <v>1140</v>
      </c>
      <c r="E90" s="18"/>
      <c r="F90" s="18"/>
      <c r="G90" s="18"/>
      <c r="H90" s="18"/>
      <c r="I90" s="18"/>
      <c r="J90" s="18"/>
      <c r="K90" s="18"/>
    </row>
    <row r="91" spans="2:18" ht="36">
      <c r="B91" s="1789"/>
      <c r="C91" s="79"/>
      <c r="D91" s="183" t="s">
        <v>1141</v>
      </c>
      <c r="E91" s="18"/>
      <c r="F91" s="18"/>
      <c r="G91" s="18"/>
      <c r="H91" s="18"/>
      <c r="I91" s="18"/>
      <c r="J91" s="18"/>
      <c r="K91" s="18"/>
    </row>
    <row r="92" spans="2:18" ht="24">
      <c r="B92" s="1789"/>
      <c r="C92" s="79"/>
      <c r="D92" s="183" t="s">
        <v>1142</v>
      </c>
      <c r="E92" s="18"/>
      <c r="F92" s="18"/>
      <c r="G92" s="18"/>
      <c r="H92" s="18"/>
      <c r="I92" s="18"/>
      <c r="J92" s="18"/>
      <c r="K92" s="18"/>
    </row>
    <row r="93" spans="2:18" ht="36">
      <c r="B93" s="1789"/>
      <c r="C93" s="79"/>
      <c r="D93" s="183" t="s">
        <v>1143</v>
      </c>
      <c r="E93" s="18"/>
      <c r="F93" s="18"/>
      <c r="G93" s="18"/>
      <c r="H93" s="18"/>
      <c r="I93" s="18"/>
      <c r="J93" s="18"/>
      <c r="K93" s="18"/>
    </row>
    <row r="94" spans="2:18" ht="36">
      <c r="B94" s="1789"/>
      <c r="C94" s="79"/>
      <c r="D94" s="183" t="s">
        <v>1144</v>
      </c>
      <c r="E94" s="18"/>
      <c r="F94" s="18"/>
      <c r="G94" s="18"/>
      <c r="H94" s="18"/>
      <c r="I94" s="18"/>
      <c r="J94" s="18"/>
      <c r="K94" s="18"/>
    </row>
    <row r="95" spans="2:18" ht="72.75" thickBot="1">
      <c r="B95" s="1790"/>
      <c r="C95" s="9"/>
      <c r="D95" s="187" t="s">
        <v>1145</v>
      </c>
      <c r="E95" s="18"/>
      <c r="F95" s="18"/>
      <c r="G95" s="18"/>
      <c r="H95" s="18"/>
      <c r="I95" s="18"/>
      <c r="J95" s="18"/>
      <c r="K95" s="18"/>
    </row>
    <row r="96" spans="2:18" ht="24">
      <c r="B96" s="1788" t="s">
        <v>90</v>
      </c>
      <c r="C96" s="79"/>
      <c r="D96" s="182" t="s">
        <v>1146</v>
      </c>
      <c r="E96" s="18"/>
      <c r="F96" s="18"/>
      <c r="G96" s="18"/>
      <c r="H96" s="18"/>
      <c r="I96" s="18"/>
      <c r="J96" s="18"/>
      <c r="K96" s="18"/>
    </row>
    <row r="97" spans="2:11">
      <c r="B97" s="1789"/>
      <c r="C97" s="79"/>
      <c r="D97" s="184"/>
      <c r="E97" s="18"/>
      <c r="F97" s="18"/>
      <c r="G97" s="18"/>
      <c r="H97" s="18"/>
      <c r="I97" s="18"/>
      <c r="J97" s="18"/>
      <c r="K97" s="18"/>
    </row>
    <row r="98" spans="2:11">
      <c r="B98" s="1789"/>
      <c r="C98" s="79"/>
      <c r="D98" s="183" t="s">
        <v>91</v>
      </c>
      <c r="E98" s="18"/>
      <c r="F98" s="18"/>
      <c r="G98" s="18"/>
      <c r="H98" s="18"/>
      <c r="I98" s="18"/>
      <c r="J98" s="18"/>
      <c r="K98" s="18"/>
    </row>
    <row r="99" spans="2:11" ht="25.5">
      <c r="B99" s="1789"/>
      <c r="C99" s="79"/>
      <c r="D99" s="183" t="s">
        <v>1147</v>
      </c>
      <c r="E99" s="18"/>
      <c r="F99" s="18"/>
      <c r="G99" s="18"/>
      <c r="H99" s="18"/>
      <c r="I99" s="18"/>
      <c r="J99" s="18"/>
      <c r="K99" s="18"/>
    </row>
    <row r="100" spans="2:11" ht="37.5">
      <c r="B100" s="1789"/>
      <c r="C100" s="79"/>
      <c r="D100" s="183" t="s">
        <v>1148</v>
      </c>
      <c r="E100" s="18"/>
      <c r="F100" s="18"/>
      <c r="G100" s="18"/>
      <c r="H100" s="18"/>
      <c r="I100" s="18"/>
      <c r="J100" s="18"/>
      <c r="K100" s="18"/>
    </row>
    <row r="101" spans="2:11" ht="37.5">
      <c r="B101" s="1789"/>
      <c r="C101" s="79"/>
      <c r="D101" s="183" t="s">
        <v>1149</v>
      </c>
      <c r="E101" s="18"/>
      <c r="F101" s="18"/>
      <c r="G101" s="18"/>
      <c r="H101" s="18"/>
      <c r="I101" s="18"/>
      <c r="J101" s="18"/>
      <c r="K101" s="18"/>
    </row>
    <row r="102" spans="2:11" ht="37.5">
      <c r="B102" s="1789"/>
      <c r="C102" s="79"/>
      <c r="D102" s="183" t="s">
        <v>1150</v>
      </c>
      <c r="E102" s="18"/>
      <c r="F102" s="18"/>
      <c r="G102" s="18"/>
      <c r="H102" s="18"/>
      <c r="I102" s="18"/>
      <c r="J102" s="18"/>
      <c r="K102" s="18"/>
    </row>
    <row r="103" spans="2:11">
      <c r="B103" s="1789"/>
      <c r="C103" s="79"/>
      <c r="D103" s="183" t="s">
        <v>1151</v>
      </c>
      <c r="E103" s="18"/>
      <c r="F103" s="18"/>
      <c r="G103" s="18"/>
      <c r="H103" s="18"/>
      <c r="I103" s="18"/>
      <c r="J103" s="18"/>
      <c r="K103" s="18"/>
    </row>
    <row r="104" spans="2:11">
      <c r="B104" s="1789"/>
      <c r="C104" s="79"/>
      <c r="D104" s="183" t="s">
        <v>1152</v>
      </c>
      <c r="E104" s="18"/>
      <c r="F104" s="18"/>
      <c r="G104" s="18"/>
      <c r="H104" s="18"/>
      <c r="I104" s="18"/>
      <c r="J104" s="18"/>
      <c r="K104" s="18"/>
    </row>
    <row r="105" spans="2:11">
      <c r="B105" s="1789"/>
      <c r="C105" s="79"/>
      <c r="D105" s="183" t="s">
        <v>1153</v>
      </c>
      <c r="E105" s="18"/>
      <c r="F105" s="18"/>
      <c r="G105" s="18"/>
      <c r="H105" s="18"/>
      <c r="I105" s="18"/>
      <c r="J105" s="18"/>
      <c r="K105" s="18"/>
    </row>
    <row r="106" spans="2:11">
      <c r="B106" s="1789"/>
      <c r="C106" s="79"/>
      <c r="D106" s="183" t="s">
        <v>829</v>
      </c>
      <c r="E106" s="18"/>
      <c r="F106" s="18"/>
      <c r="G106" s="18"/>
      <c r="H106" s="18"/>
      <c r="I106" s="18"/>
      <c r="J106" s="18"/>
      <c r="K106" s="18"/>
    </row>
    <row r="107" spans="2:11" ht="84">
      <c r="B107" s="1789"/>
      <c r="C107" s="79"/>
      <c r="D107" s="202" t="s">
        <v>235</v>
      </c>
      <c r="E107" s="18"/>
      <c r="F107" s="18"/>
      <c r="G107" s="18"/>
      <c r="H107" s="18"/>
      <c r="I107" s="18"/>
      <c r="J107" s="18"/>
      <c r="K107" s="18"/>
    </row>
    <row r="108" spans="2:11">
      <c r="B108" s="1789"/>
      <c r="C108" s="79"/>
      <c r="D108" s="183" t="s">
        <v>246</v>
      </c>
      <c r="E108" s="18"/>
      <c r="F108" s="18"/>
      <c r="G108" s="18"/>
      <c r="H108" s="18"/>
      <c r="I108" s="18"/>
      <c r="J108" s="18"/>
      <c r="K108" s="18"/>
    </row>
    <row r="109" spans="2:11" ht="24">
      <c r="B109" s="1789"/>
      <c r="C109" s="79"/>
      <c r="D109" s="182" t="s">
        <v>1154</v>
      </c>
      <c r="E109" s="18"/>
      <c r="F109" s="18"/>
      <c r="G109" s="18"/>
      <c r="H109" s="18"/>
      <c r="I109" s="18"/>
      <c r="J109" s="18"/>
      <c r="K109" s="18"/>
    </row>
    <row r="110" spans="2:11">
      <c r="B110" s="1789"/>
      <c r="C110" s="79"/>
      <c r="D110" s="184"/>
      <c r="E110" s="18"/>
      <c r="F110" s="18"/>
      <c r="G110" s="18"/>
      <c r="H110" s="18"/>
      <c r="I110" s="18"/>
      <c r="J110" s="18"/>
      <c r="K110" s="18"/>
    </row>
    <row r="111" spans="2:11">
      <c r="B111" s="1789"/>
      <c r="C111" s="79"/>
      <c r="D111" s="183" t="s">
        <v>91</v>
      </c>
      <c r="E111" s="18"/>
      <c r="F111" s="18"/>
      <c r="G111" s="18"/>
      <c r="H111" s="18"/>
      <c r="I111" s="18"/>
      <c r="J111" s="18"/>
      <c r="K111" s="18"/>
    </row>
    <row r="112" spans="2:11" ht="37.5">
      <c r="B112" s="1789"/>
      <c r="C112" s="79"/>
      <c r="D112" s="183" t="s">
        <v>1155</v>
      </c>
      <c r="E112" s="18"/>
      <c r="F112" s="18"/>
      <c r="G112" s="18"/>
      <c r="H112" s="18"/>
      <c r="I112" s="18"/>
      <c r="J112" s="18"/>
      <c r="K112" s="18"/>
    </row>
    <row r="113" spans="2:11" ht="37.5">
      <c r="B113" s="1789"/>
      <c r="C113" s="79"/>
      <c r="D113" s="183" t="s">
        <v>1156</v>
      </c>
      <c r="E113" s="18"/>
      <c r="F113" s="18"/>
      <c r="G113" s="18"/>
      <c r="H113" s="18"/>
      <c r="I113" s="18"/>
      <c r="J113" s="18"/>
      <c r="K113" s="18"/>
    </row>
    <row r="114" spans="2:11" ht="38.25" thickBot="1">
      <c r="B114" s="1790"/>
      <c r="C114" s="9"/>
      <c r="D114" s="187" t="s">
        <v>1157</v>
      </c>
      <c r="E114" s="18"/>
      <c r="F114" s="18"/>
      <c r="G114" s="18"/>
      <c r="H114" s="18"/>
      <c r="I114" s="18"/>
      <c r="J114" s="18"/>
      <c r="K114" s="18"/>
    </row>
    <row r="115" spans="2:11">
      <c r="B115" s="18"/>
      <c r="C115" s="77"/>
      <c r="D115" s="18"/>
      <c r="E115" s="18"/>
      <c r="F115" s="18"/>
      <c r="G115" s="18"/>
      <c r="H115" s="18"/>
      <c r="I115" s="18"/>
      <c r="J115" s="18"/>
      <c r="K115" s="18"/>
    </row>
    <row r="116" spans="2:11" s="196" customFormat="1">
      <c r="C116" s="77"/>
    </row>
    <row r="117" spans="2:11" s="196" customFormat="1">
      <c r="C117" s="77"/>
    </row>
    <row r="118" spans="2:11" s="196" customFormat="1">
      <c r="C118" s="77"/>
    </row>
    <row r="119" spans="2:11" s="196" customFormat="1">
      <c r="C119" s="77"/>
    </row>
    <row r="120" spans="2:11" s="196" customFormat="1">
      <c r="C120" s="77"/>
    </row>
    <row r="121" spans="2:11" s="196" customFormat="1">
      <c r="C121" s="77"/>
    </row>
    <row r="122" spans="2:11" s="196" customFormat="1">
      <c r="C122" s="77"/>
    </row>
    <row r="123" spans="2:11" s="196" customFormat="1">
      <c r="C123" s="77"/>
    </row>
    <row r="124" spans="2:11" s="196" customFormat="1">
      <c r="C124" s="77"/>
    </row>
  </sheetData>
  <sheetProtection formatCells="0" formatRows="0" insertColumns="0" insertRows="0" deleteColumns="0" deleteRows="0"/>
  <mergeCells count="38">
    <mergeCell ref="A1:P1"/>
    <mergeCell ref="A2:P2"/>
    <mergeCell ref="A3:P3"/>
    <mergeCell ref="A4:D4"/>
    <mergeCell ref="A5:P5"/>
    <mergeCell ref="B10:D10"/>
    <mergeCell ref="F10:S10"/>
    <mergeCell ref="F11:S11"/>
    <mergeCell ref="E12:R12"/>
    <mergeCell ref="E13:R13"/>
    <mergeCell ref="B85:B95"/>
    <mergeCell ref="B96:B114"/>
    <mergeCell ref="B69:G70"/>
    <mergeCell ref="H34:H35"/>
    <mergeCell ref="D31:K31"/>
    <mergeCell ref="F33:G33"/>
    <mergeCell ref="E34:E35"/>
    <mergeCell ref="F34:F35"/>
    <mergeCell ref="D32:K32"/>
    <mergeCell ref="D43:K43"/>
    <mergeCell ref="D44:K44"/>
    <mergeCell ref="B46:E46"/>
    <mergeCell ref="B47:B53"/>
    <mergeCell ref="B15:B42"/>
    <mergeCell ref="D15:K15"/>
    <mergeCell ref="D20:K20"/>
    <mergeCell ref="B76:B82"/>
    <mergeCell ref="B83:B84"/>
    <mergeCell ref="D83:D84"/>
    <mergeCell ref="C33:C35"/>
    <mergeCell ref="D33:D35"/>
    <mergeCell ref="B56:B62"/>
    <mergeCell ref="B55:E55"/>
    <mergeCell ref="D21:K21"/>
    <mergeCell ref="D22:D23"/>
    <mergeCell ref="E22:F22"/>
    <mergeCell ref="G22:J22"/>
    <mergeCell ref="C22:C23"/>
  </mergeCells>
  <conditionalFormatting sqref="D42">
    <cfRule type="containsText" dxfId="16" priority="5" operator="containsText" text="ERROR">
      <formula>NOT(ISERROR(SEARCH("ERROR",D42)))</formula>
    </cfRule>
  </conditionalFormatting>
  <conditionalFormatting sqref="F10">
    <cfRule type="notContainsBlanks" dxfId="15" priority="4">
      <formula>LEN(TRIM(F10))&gt;0</formula>
    </cfRule>
  </conditionalFormatting>
  <conditionalFormatting sqref="F11:S11">
    <cfRule type="expression" dxfId="14" priority="2">
      <formula>E11="NO SE REPORTA"</formula>
    </cfRule>
    <cfRule type="expression" dxfId="13" priority="3">
      <formula>E10="NO APLICA"</formula>
    </cfRule>
  </conditionalFormatting>
  <conditionalFormatting sqref="E12:R12">
    <cfRule type="expression" dxfId="12"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formula1>0</formula1>
    </dataValidation>
    <dataValidation type="whole" operator="greaterThanOrEqual" allowBlank="1" showInputMessage="1" showErrorMessage="1" errorTitle="ERROR" error="Valor en PESOS (sin centavos)" sqref="E18:H19 G24:J29">
      <formula1>0</formula1>
    </dataValidation>
    <dataValidation type="decimal" allowBlank="1" showInputMessage="1" showErrorMessage="1" errorTitle="ERROR" error="Escriba un valor entre 0% y 100%" sqref="E24:F29 D36:D41">
      <formula1>0</formula1>
      <formula2>1</formula2>
    </dataValidation>
    <dataValidation allowBlank="1" showInputMessage="1" showErrorMessage="1" sqref="D42 E36:G42 G30:J30"/>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zoomScale="98" zoomScaleNormal="98" workbookViewId="0"/>
  </sheetViews>
  <sheetFormatPr baseColWidth="10" defaultRowHeight="15"/>
  <cols>
    <col min="1" max="1" width="8.140625" bestFit="1" customWidth="1"/>
    <col min="2" max="2" width="12.85546875" bestFit="1" customWidth="1"/>
    <col min="3" max="3" width="68.85546875" customWidth="1"/>
  </cols>
  <sheetData>
    <row r="1" spans="1:4">
      <c r="A1" s="519" t="s">
        <v>1202</v>
      </c>
    </row>
    <row r="3" spans="1:4">
      <c r="B3" s="180" t="s">
        <v>1200</v>
      </c>
    </row>
    <row r="5" spans="1:4">
      <c r="B5" s="178"/>
      <c r="C5" s="179"/>
      <c r="D5" s="177"/>
    </row>
    <row r="6" spans="1:4">
      <c r="A6" s="163" t="s">
        <v>1198</v>
      </c>
      <c r="B6" s="163" t="s">
        <v>1199</v>
      </c>
      <c r="C6" s="163" t="s">
        <v>1197</v>
      </c>
    </row>
    <row r="7" spans="1:4">
      <c r="A7" s="517"/>
      <c r="B7" s="517"/>
      <c r="C7" s="518"/>
    </row>
    <row r="8" spans="1:4">
      <c r="A8" s="517"/>
      <c r="B8" s="517"/>
      <c r="C8" s="518"/>
    </row>
    <row r="9" spans="1:4">
      <c r="A9" s="517"/>
      <c r="B9" s="517"/>
      <c r="C9" s="518"/>
    </row>
    <row r="10" spans="1:4">
      <c r="A10" s="517"/>
      <c r="B10" s="517"/>
      <c r="C10" s="518"/>
    </row>
    <row r="11" spans="1:4">
      <c r="A11" s="517"/>
      <c r="B11" s="517"/>
      <c r="C11" s="518"/>
    </row>
    <row r="12" spans="1:4">
      <c r="A12" s="517"/>
      <c r="B12" s="517"/>
      <c r="C12" s="518"/>
    </row>
    <row r="13" spans="1:4">
      <c r="A13" s="517"/>
      <c r="B13" s="517"/>
      <c r="C13" s="518"/>
    </row>
    <row r="14" spans="1:4">
      <c r="A14" s="517"/>
      <c r="B14" s="517"/>
      <c r="C14" s="518"/>
    </row>
    <row r="15" spans="1:4">
      <c r="A15" s="517"/>
      <c r="B15" s="517"/>
      <c r="C15" s="518"/>
    </row>
    <row r="16" spans="1:4">
      <c r="A16" s="517"/>
      <c r="B16" s="517"/>
      <c r="C16" s="518"/>
    </row>
    <row r="17" spans="1:3">
      <c r="A17" s="517"/>
      <c r="B17" s="517"/>
      <c r="C17" s="518"/>
    </row>
    <row r="18" spans="1:3">
      <c r="A18" s="517"/>
      <c r="B18" s="517"/>
      <c r="C18" s="518"/>
    </row>
    <row r="19" spans="1:3">
      <c r="A19" s="517"/>
      <c r="B19" s="517"/>
      <c r="C19" s="518"/>
    </row>
    <row r="20" spans="1:3">
      <c r="A20" s="517"/>
      <c r="B20" s="517"/>
      <c r="C20" s="518"/>
    </row>
    <row r="21" spans="1:3">
      <c r="A21" s="517"/>
      <c r="B21" s="517"/>
      <c r="C21" s="518"/>
    </row>
    <row r="22" spans="1:3">
      <c r="A22" s="517"/>
      <c r="B22" s="517"/>
      <c r="C22" s="518"/>
    </row>
    <row r="23" spans="1:3">
      <c r="A23" s="517"/>
      <c r="B23" s="517"/>
      <c r="C23" s="518"/>
    </row>
    <row r="24" spans="1:3">
      <c r="A24" s="517"/>
      <c r="B24" s="517"/>
      <c r="C24" s="518"/>
    </row>
    <row r="25" spans="1:3">
      <c r="A25" s="517"/>
      <c r="B25" s="517"/>
      <c r="C25" s="518"/>
    </row>
    <row r="26" spans="1:3">
      <c r="A26" s="517"/>
      <c r="B26" s="517"/>
      <c r="C26" s="518"/>
    </row>
    <row r="27" spans="1:3">
      <c r="A27" s="517"/>
      <c r="B27" s="517"/>
      <c r="C27" s="518"/>
    </row>
    <row r="28" spans="1:3">
      <c r="A28" s="517"/>
      <c r="B28" s="517"/>
      <c r="C28" s="518"/>
    </row>
  </sheetData>
  <sheetProtection algorithmName="SHA-512" hashValue="LsnBJXmF304FiPr1vA0a5rRfeZFGbgpnlSc9fTyRIFlPev88PLUPhKsvVS+n3OoPIPMczgV6lZGm4lrL5GD64A==" saltValue="gNzDjeN2t6lPfjcwAmMMFw==" spinCount="100000" sheet="1" objects="1" scenarios="1" insertHyperlinks="0" selectLockedCells="1"/>
  <hyperlinks>
    <hyperlink ref="A1" location="'ANEXO 3'!A1" display="VOLVER AL INDICE"/>
  </hyperlinks>
  <pageMargins left="0.7" right="0.7" top="0.75" bottom="0.75" header="0.3" footer="0.3"/>
  <pageSetup paperSize="178"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B3" sqref="B3"/>
    </sheetView>
  </sheetViews>
  <sheetFormatPr baseColWidth="10" defaultRowHeight="15"/>
  <cols>
    <col min="1" max="1" width="3.42578125" bestFit="1" customWidth="1"/>
    <col min="2" max="2" width="42.85546875" customWidth="1"/>
    <col min="3" max="3" width="1" customWidth="1"/>
    <col min="6" max="6" width="11.140625" customWidth="1"/>
    <col min="9" max="9" width="11.5703125" style="406"/>
  </cols>
  <sheetData>
    <row r="1" spans="1:9">
      <c r="A1" s="486" t="s">
        <v>1202</v>
      </c>
    </row>
    <row r="2" spans="1:9">
      <c r="B2" t="s">
        <v>1204</v>
      </c>
    </row>
    <row r="3" spans="1:9">
      <c r="C3" t="s">
        <v>897</v>
      </c>
    </row>
    <row r="5" spans="1:9">
      <c r="A5" s="205" t="s">
        <v>1164</v>
      </c>
      <c r="B5" s="205" t="s">
        <v>1165</v>
      </c>
      <c r="C5" s="406" t="s">
        <v>897</v>
      </c>
      <c r="D5" s="446" t="str">
        <f>IF(SUM('1POMCAS'!E97:E99)=1,SUM('1POMCAS'!E97:E99),"ERROR: LA SUMA DE LA COLUMNA DEBE SER 100%")</f>
        <v>ERROR: LA SUMA DE LA COLUMNA DEBE SER 100%</v>
      </c>
      <c r="E5" s="447" t="str">
        <f ca="1">IF(+'1POMCAS'!G97*'1POMCAS'!$E97+'1POMCAS'!G98*'1POMCAS'!$E98+'1POMCAS'!G99*'1POMCAS'!$E99=0,"N.A.",'1POMCAS'!G97*'1POMCAS'!$E97+'1POMCAS'!G98*'1POMCAS'!$E98+'1POMCAS'!G99*'1POMCAS'!$E99)</f>
        <v>N.A.</v>
      </c>
      <c r="F5" s="447" t="str">
        <f ca="1">IF(+'1POMCAS'!H97*'1POMCAS'!$E97+'1POMCAS'!H98*'1POMCAS'!$E98+'1POMCAS'!H99*'1POMCAS'!$E99=0,"N.A.",'1POMCAS'!H97*'1POMCAS'!$E97+'1POMCAS'!H98*'1POMCAS'!$E98+'1POMCAS'!H99*'1POMCAS'!$E99)</f>
        <v>N.A.</v>
      </c>
      <c r="G5" s="447" t="str">
        <f ca="1">IF(+'1POMCAS'!I97*'1POMCAS'!$E97+'1POMCAS'!I98*'1POMCAS'!$E98+'1POMCAS'!I99*'1POMCAS'!$E99=0,"N.A.",'1POMCAS'!I97*'1POMCAS'!$E97+'1POMCAS'!I98*'1POMCAS'!$E98+'1POMCAS'!I99*'1POMCAS'!$E99)</f>
        <v>N.A.</v>
      </c>
      <c r="H5" s="447" t="str">
        <f ca="1">IF(+'1POMCAS'!J97*'1POMCAS'!$E97+'1POMCAS'!J98*'1POMCAS'!$E98+'1POMCAS'!J99*'1POMCAS'!$E99=0,"N.A.",'1POMCAS'!J97*'1POMCAS'!$E97+'1POMCAS'!J98*'1POMCAS'!$E98+'1POMCAS'!J99*'1POMCAS'!$E99)</f>
        <v>N.A.</v>
      </c>
      <c r="I5" s="447"/>
    </row>
    <row r="6" spans="1:9">
      <c r="A6" s="205" t="s">
        <v>1166</v>
      </c>
      <c r="B6" s="205" t="s">
        <v>131</v>
      </c>
      <c r="C6" s="406" t="s">
        <v>897</v>
      </c>
      <c r="D6" s="448"/>
      <c r="E6" s="448"/>
      <c r="F6" s="448"/>
      <c r="G6" s="448"/>
      <c r="H6" s="448"/>
      <c r="I6" s="448"/>
    </row>
    <row r="7" spans="1:9">
      <c r="A7" s="205" t="s">
        <v>1167</v>
      </c>
      <c r="B7" s="205" t="s">
        <v>162</v>
      </c>
      <c r="C7" s="406" t="s">
        <v>897</v>
      </c>
      <c r="D7" s="448"/>
      <c r="E7" s="448"/>
      <c r="F7" s="448"/>
      <c r="G7" s="448"/>
      <c r="H7" s="448"/>
      <c r="I7" s="448"/>
    </row>
    <row r="8" spans="1:9">
      <c r="A8" s="205" t="s">
        <v>1168</v>
      </c>
      <c r="B8" s="205" t="s">
        <v>183</v>
      </c>
      <c r="C8" s="406" t="s">
        <v>897</v>
      </c>
      <c r="D8" s="448"/>
      <c r="E8" s="448"/>
      <c r="F8" s="448"/>
      <c r="G8" s="448"/>
      <c r="H8" s="448"/>
      <c r="I8" s="448"/>
    </row>
    <row r="9" spans="1:9">
      <c r="A9" s="205" t="s">
        <v>1169</v>
      </c>
      <c r="B9" s="205" t="s">
        <v>200</v>
      </c>
      <c r="C9" s="406" t="s">
        <v>897</v>
      </c>
      <c r="D9" s="448"/>
      <c r="E9" s="448"/>
      <c r="F9" s="448"/>
      <c r="G9" s="448"/>
      <c r="H9" s="448"/>
      <c r="I9" s="448"/>
    </row>
    <row r="10" spans="1:9">
      <c r="A10" s="205" t="s">
        <v>1170</v>
      </c>
      <c r="B10" s="205" t="s">
        <v>220</v>
      </c>
      <c r="C10" s="406" t="s">
        <v>897</v>
      </c>
      <c r="D10" s="448"/>
      <c r="E10" s="448"/>
      <c r="F10" s="448"/>
      <c r="G10" s="448"/>
      <c r="H10" s="448"/>
      <c r="I10" s="448"/>
    </row>
    <row r="11" spans="1:9">
      <c r="A11" s="205" t="s">
        <v>1171</v>
      </c>
      <c r="B11" s="205" t="s">
        <v>280</v>
      </c>
      <c r="C11" s="406" t="s">
        <v>897</v>
      </c>
      <c r="D11" s="448"/>
      <c r="E11" s="448"/>
      <c r="F11" s="448"/>
      <c r="G11" s="448"/>
      <c r="H11" s="448"/>
      <c r="I11" s="448"/>
    </row>
    <row r="12" spans="1:9">
      <c r="A12" s="205" t="s">
        <v>1172</v>
      </c>
      <c r="B12" s="205" t="s">
        <v>314</v>
      </c>
      <c r="C12" s="406" t="s">
        <v>897</v>
      </c>
      <c r="D12" s="448"/>
      <c r="E12" s="448"/>
      <c r="F12" s="448"/>
      <c r="G12" s="448"/>
      <c r="H12" s="448"/>
      <c r="I12" s="448"/>
    </row>
    <row r="13" spans="1:9">
      <c r="A13" s="205" t="s">
        <v>1173</v>
      </c>
      <c r="B13" s="205" t="s">
        <v>348</v>
      </c>
      <c r="C13" s="406" t="s">
        <v>897</v>
      </c>
      <c r="D13" s="448"/>
      <c r="E13" s="448"/>
      <c r="F13" s="448"/>
      <c r="G13" s="448"/>
      <c r="H13" s="448"/>
      <c r="I13" s="448"/>
    </row>
    <row r="14" spans="1:9">
      <c r="A14" s="205" t="s">
        <v>1174</v>
      </c>
      <c r="B14" s="205" t="s">
        <v>396</v>
      </c>
      <c r="C14" s="406" t="s">
        <v>897</v>
      </c>
      <c r="D14" s="449"/>
      <c r="E14" s="449"/>
      <c r="F14" s="449"/>
      <c r="G14" s="449"/>
      <c r="H14" s="449"/>
      <c r="I14" s="449"/>
    </row>
    <row r="15" spans="1:9">
      <c r="A15" s="205" t="s">
        <v>1175</v>
      </c>
      <c r="B15" s="205" t="s">
        <v>419</v>
      </c>
      <c r="C15" s="406" t="s">
        <v>897</v>
      </c>
      <c r="D15" s="450">
        <f>IF(SUM('11Forest'!E26:E29)='11Forest'!E20,SUM('11Forest'!E26:E29),"ERROR: LA SUMA DE LA COLUMNA DEBE SER IGUAL A LA META ANUAL")</f>
        <v>0</v>
      </c>
      <c r="E15" s="450">
        <f>IF(SUM('11Forest'!F26:F29)='11Forest'!E20,SUM('11Forest'!F26:F29),"ERROR: LA SUMA DE LA COLUMNA DEBE SER IGUAL A LA META ANUAL")</f>
        <v>0</v>
      </c>
      <c r="F15" s="450">
        <f>IF(SUM('11Forest'!G26:G29)='11Forest'!E20,SUM('11Forest'!G26:G29),"ERROR: LA SUMA DE LA COLUMNA DEBE SER IGUAL A LA META ANUAL")</f>
        <v>0</v>
      </c>
      <c r="G15" s="450">
        <f>IF(SUM('11Forest'!H26:H29)='11Forest'!E20,SUM('11Forest'!H26:H29),"ERROR: LA SUMA DE LA COLUMNA DEBE SER IGUAL A LA META ANUAL")</f>
        <v>0</v>
      </c>
      <c r="H15" s="450"/>
      <c r="I15" s="450">
        <f>IF(SUM('11Forest'!E25:H25)='11Forest'!E20,SUM('11Forest'!E25:H25),"ERROR: LA SUMA DE LA COLUMNA DEBE SER IGUAL A LA META ANUAL")</f>
        <v>0</v>
      </c>
    </row>
    <row r="16" spans="1:9">
      <c r="A16" s="205" t="s">
        <v>1176</v>
      </c>
      <c r="B16" s="205" t="s">
        <v>450</v>
      </c>
      <c r="C16" s="406" t="s">
        <v>897</v>
      </c>
      <c r="D16" s="451"/>
      <c r="E16" s="451"/>
      <c r="F16" s="451"/>
      <c r="G16" s="451"/>
      <c r="H16" s="451"/>
      <c r="I16" s="451"/>
    </row>
    <row r="17" spans="1:9">
      <c r="A17" s="205" t="s">
        <v>1177</v>
      </c>
      <c r="B17" s="205" t="s">
        <v>481</v>
      </c>
      <c r="C17" s="406" t="s">
        <v>897</v>
      </c>
      <c r="D17" s="448"/>
      <c r="E17" s="448"/>
      <c r="F17" s="448"/>
      <c r="G17" s="448"/>
      <c r="H17" s="448"/>
      <c r="I17" s="448"/>
    </row>
    <row r="18" spans="1:9">
      <c r="A18" s="205" t="s">
        <v>1178</v>
      </c>
      <c r="B18" s="205" t="s">
        <v>527</v>
      </c>
      <c r="C18" s="406" t="s">
        <v>897</v>
      </c>
      <c r="D18" s="448"/>
      <c r="E18" s="448"/>
      <c r="F18" s="448"/>
      <c r="G18" s="448"/>
      <c r="H18" s="448"/>
      <c r="I18" s="448"/>
    </row>
    <row r="19" spans="1:9">
      <c r="A19" s="205" t="s">
        <v>1179</v>
      </c>
      <c r="B19" s="205" t="s">
        <v>558</v>
      </c>
      <c r="C19" s="406" t="s">
        <v>897</v>
      </c>
      <c r="D19" s="448"/>
      <c r="E19" s="448"/>
      <c r="F19" s="448"/>
      <c r="G19" s="448"/>
      <c r="H19" s="448"/>
      <c r="I19" s="448"/>
    </row>
    <row r="20" spans="1:9">
      <c r="A20" s="205" t="s">
        <v>1180</v>
      </c>
      <c r="B20" s="205" t="s">
        <v>586</v>
      </c>
      <c r="C20" s="406" t="s">
        <v>897</v>
      </c>
      <c r="D20" s="446">
        <f>IF(SUM('16MIZC'!H22:H29)=1,SUM('16MIZC'!H22:H29),"ERROR: LA SUMA DE LA COLUMNA DEBE SER 100%")</f>
        <v>1</v>
      </c>
      <c r="E20" s="452">
        <f>SUM('16MIZC'!I22:I29)</f>
        <v>0.26</v>
      </c>
      <c r="F20" s="448"/>
      <c r="G20" s="448"/>
      <c r="H20" s="448"/>
      <c r="I20" s="448"/>
    </row>
    <row r="21" spans="1:9">
      <c r="A21" s="205" t="s">
        <v>1181</v>
      </c>
      <c r="B21" s="205" t="s">
        <v>635</v>
      </c>
      <c r="C21" s="406" t="s">
        <v>897</v>
      </c>
      <c r="D21" s="448"/>
      <c r="E21" s="448"/>
      <c r="F21" s="448"/>
      <c r="G21" s="448"/>
      <c r="H21" s="448"/>
      <c r="I21" s="448"/>
    </row>
    <row r="22" spans="1:9">
      <c r="A22" s="205" t="s">
        <v>1182</v>
      </c>
      <c r="B22" s="205" t="s">
        <v>656</v>
      </c>
      <c r="C22" s="406" t="s">
        <v>897</v>
      </c>
      <c r="D22" s="446">
        <f>IF(SUM('18Sector'!D37:D44)=1,SUM('18Sector'!D37:D44),"ERROR: LA SUMA DE LA COLUMNA DEBE SER 100%")</f>
        <v>1</v>
      </c>
      <c r="E22" s="448"/>
      <c r="F22" s="448"/>
      <c r="G22" s="448"/>
      <c r="H22" s="448"/>
      <c r="I22" s="448"/>
    </row>
    <row r="23" spans="1:9">
      <c r="A23" s="205" t="s">
        <v>1183</v>
      </c>
      <c r="B23" s="205" t="s">
        <v>708</v>
      </c>
      <c r="C23" s="406" t="s">
        <v>897</v>
      </c>
      <c r="D23" s="446">
        <f>IF(SUM('19GAU'!H23:H39)=1,SUM('19GAU'!H23:H39),"ERROR: LA SUMA DE LA COLUMNA DEBE SER 100%")</f>
        <v>1.0000000000000004</v>
      </c>
      <c r="E23" s="452">
        <f>SUM('19GAU'!I22:I39)</f>
        <v>0.26650000000000001</v>
      </c>
      <c r="F23" s="448"/>
      <c r="G23" s="448"/>
      <c r="H23" s="448"/>
      <c r="I23" s="448"/>
    </row>
    <row r="24" spans="1:9">
      <c r="A24" s="205" t="s">
        <v>1184</v>
      </c>
      <c r="B24" s="205" t="s">
        <v>783</v>
      </c>
      <c r="C24" s="406" t="s">
        <v>897</v>
      </c>
      <c r="D24" s="446" t="str">
        <f>IF(SUM('20Negoc'!D36:D41)=1,SUM('20Negoc'!D36:D41),"ERROR: LA SUMA DE LA COLUMNA DEBE SER 100%")</f>
        <v>ERROR: LA SUMA DE LA COLUMNA DEBE SER 100%</v>
      </c>
      <c r="E24" s="453" t="e">
        <f>+'20Negoc'!J30/'20Negoc'!I30</f>
        <v>#DIV/0!</v>
      </c>
      <c r="F24" s="453" t="e">
        <f>+'20Negoc'!K30/'20Negoc'!J30</f>
        <v>#DIV/0!</v>
      </c>
      <c r="G24" s="448"/>
      <c r="H24" s="448"/>
      <c r="I24" s="448"/>
    </row>
    <row r="25" spans="1:9">
      <c r="A25" s="205" t="s">
        <v>1185</v>
      </c>
      <c r="B25" s="205" t="s">
        <v>848</v>
      </c>
      <c r="C25" s="406" t="s">
        <v>897</v>
      </c>
      <c r="D25" s="448"/>
      <c r="E25" s="448"/>
      <c r="F25" s="448"/>
      <c r="G25" s="448"/>
      <c r="H25" s="448"/>
      <c r="I25" s="448"/>
    </row>
    <row r="26" spans="1:9">
      <c r="A26" s="205" t="s">
        <v>1186</v>
      </c>
      <c r="B26" s="205" t="s">
        <v>896</v>
      </c>
      <c r="C26" s="406" t="s">
        <v>897</v>
      </c>
      <c r="D26" s="446">
        <f>IF(SUM('22Autor'!F117:F121)=1,SUM('22Autor'!F117:F121),"ERROR: LA SUMA DE LA COLUMNA DEBE SER 100%")</f>
        <v>1</v>
      </c>
      <c r="E26" s="448"/>
      <c r="F26" s="448"/>
      <c r="G26" s="448"/>
      <c r="H26" s="448"/>
      <c r="I26" s="448"/>
    </row>
    <row r="27" spans="1:9">
      <c r="A27" s="205" t="s">
        <v>1187</v>
      </c>
      <c r="B27" s="205" t="s">
        <v>960</v>
      </c>
      <c r="C27" s="406" t="s">
        <v>897</v>
      </c>
      <c r="D27" s="448"/>
      <c r="E27" s="448"/>
      <c r="F27" s="448"/>
      <c r="G27" s="448"/>
      <c r="H27" s="448"/>
      <c r="I27" s="448"/>
    </row>
    <row r="28" spans="1:9" ht="15.75" thickBot="1">
      <c r="A28" s="205" t="s">
        <v>1188</v>
      </c>
      <c r="B28" s="205" t="s">
        <v>981</v>
      </c>
      <c r="C28" s="406" t="s">
        <v>897</v>
      </c>
      <c r="D28" s="448"/>
      <c r="E28" s="448"/>
      <c r="F28" s="448"/>
      <c r="G28" s="448"/>
      <c r="H28" s="448"/>
      <c r="I28" s="448"/>
    </row>
    <row r="29" spans="1:9" ht="15.75" thickBot="1">
      <c r="A29" s="205" t="s">
        <v>1189</v>
      </c>
      <c r="B29" s="205" t="s">
        <v>1010</v>
      </c>
      <c r="C29" s="406" t="s">
        <v>897</v>
      </c>
      <c r="D29" s="437" t="str">
        <f>IF(SUM('25Redes'!F79:F80)=1,"","ERROR: LA SUMA DE LAS PONDERACIONES DEBE SER 100%")</f>
        <v/>
      </c>
      <c r="E29" s="454">
        <f>+'25Redes'!E79*'25Redes'!F79+'25Redes'!E80*'25Redes'!F80</f>
        <v>3.8461538461538464E-2</v>
      </c>
      <c r="F29" s="448"/>
      <c r="G29" s="448"/>
      <c r="H29" s="448"/>
      <c r="I29" s="448"/>
    </row>
    <row r="30" spans="1:9">
      <c r="A30" s="205" t="s">
        <v>1190</v>
      </c>
      <c r="B30" s="205" t="s">
        <v>1083</v>
      </c>
      <c r="C30" s="406" t="s">
        <v>897</v>
      </c>
      <c r="D30" s="448"/>
      <c r="E30" s="448"/>
      <c r="F30" s="448"/>
      <c r="G30" s="448"/>
      <c r="H30" s="448"/>
      <c r="I30" s="448"/>
    </row>
    <row r="31" spans="1:9">
      <c r="A31" s="205" t="s">
        <v>1191</v>
      </c>
      <c r="B31" s="205" t="s">
        <v>1130</v>
      </c>
      <c r="C31" s="406" t="s">
        <v>897</v>
      </c>
      <c r="D31" s="446">
        <f>IF(SUM('27Educa'!D36:D41)=1,SUM('27Educa'!D36:D41),"ERROR: LA SUMA DE LA COLUMNA DEBE SER 100%")</f>
        <v>1</v>
      </c>
      <c r="E31" s="448"/>
      <c r="F31" s="448"/>
      <c r="G31" s="448"/>
      <c r="H31" s="448"/>
      <c r="I31" s="448"/>
    </row>
    <row r="32" spans="1:9">
      <c r="C32" s="406" t="s">
        <v>897</v>
      </c>
    </row>
    <row r="33" spans="3:6">
      <c r="C33" s="406" t="s">
        <v>897</v>
      </c>
      <c r="D33" s="487" t="s">
        <v>1258</v>
      </c>
      <c r="F33" s="509" t="s">
        <v>1260</v>
      </c>
    </row>
    <row r="34" spans="3:6">
      <c r="C34" s="406" t="s">
        <v>897</v>
      </c>
      <c r="D34" s="487" t="s">
        <v>1257</v>
      </c>
      <c r="F34" s="509" t="s">
        <v>1259</v>
      </c>
    </row>
    <row r="35" spans="3:6">
      <c r="C35" s="406" t="s">
        <v>897</v>
      </c>
    </row>
    <row r="36" spans="3:6">
      <c r="C36" s="406" t="s">
        <v>897</v>
      </c>
    </row>
    <row r="37" spans="3:6">
      <c r="C37" s="406" t="s">
        <v>897</v>
      </c>
    </row>
    <row r="38" spans="3:6">
      <c r="C38" s="406" t="s">
        <v>897</v>
      </c>
    </row>
    <row r="39" spans="3:6">
      <c r="C39" s="406" t="s">
        <v>897</v>
      </c>
    </row>
    <row r="40" spans="3:6">
      <c r="C40" s="406" t="s">
        <v>897</v>
      </c>
    </row>
    <row r="41" spans="3:6">
      <c r="C41" s="406" t="s">
        <v>897</v>
      </c>
    </row>
    <row r="42" spans="3:6">
      <c r="C42" s="406" t="s">
        <v>897</v>
      </c>
    </row>
  </sheetData>
  <sheetProtection algorithmName="SHA-512" hashValue="E7iSHRO0micllmrxNii03RvnOJK5hLyQjLoWlEvyS8BhlibykYKuwLSgWDIe9bKr0rgV7o/z4gJUJvMIxFrKgw==" saltValue="GBnvGum2z3e+EKxTTYtstw==" spinCount="100000" sheet="1" objects="1" scenarios="1" insertHyperlinks="0" selectLockedCells="1" selectUnlockedCells="1"/>
  <conditionalFormatting sqref="D31">
    <cfRule type="containsText" dxfId="11" priority="12" operator="containsText" text="ERROR">
      <formula>NOT(ISERROR(SEARCH("ERROR",D31)))</formula>
    </cfRule>
  </conditionalFormatting>
  <conditionalFormatting sqref="D5">
    <cfRule type="containsText" dxfId="10" priority="11" operator="containsText" text="ERROR">
      <formula>NOT(ISERROR(SEARCH("ERROR",D5)))</formula>
    </cfRule>
  </conditionalFormatting>
  <conditionalFormatting sqref="D20">
    <cfRule type="containsText" dxfId="9" priority="10" operator="containsText" text="ERROR">
      <formula>NOT(ISERROR(SEARCH("ERROR",D20)))</formula>
    </cfRule>
  </conditionalFormatting>
  <conditionalFormatting sqref="D22">
    <cfRule type="containsText" dxfId="8" priority="9" operator="containsText" text="ERROR">
      <formula>NOT(ISERROR(SEARCH("ERROR",D22)))</formula>
    </cfRule>
  </conditionalFormatting>
  <conditionalFormatting sqref="D23">
    <cfRule type="containsText" dxfId="7" priority="8" operator="containsText" text="ERROR">
      <formula>NOT(ISERROR(SEARCH("ERROR",D23)))</formula>
    </cfRule>
  </conditionalFormatting>
  <conditionalFormatting sqref="D24">
    <cfRule type="containsText" dxfId="6" priority="7" operator="containsText" text="ERROR">
      <formula>NOT(ISERROR(SEARCH("ERROR",D24)))</formula>
    </cfRule>
  </conditionalFormatting>
  <conditionalFormatting sqref="D15">
    <cfRule type="containsText" dxfId="5" priority="6" operator="containsText" text="ERROR">
      <formula>NOT(ISERROR(SEARCH("ERROR",D15)))</formula>
    </cfRule>
  </conditionalFormatting>
  <conditionalFormatting sqref="H15">
    <cfRule type="containsText" dxfId="4" priority="4" operator="containsText" text="ERROR">
      <formula>NOT(ISERROR(SEARCH("ERROR",H15)))</formula>
    </cfRule>
  </conditionalFormatting>
  <conditionalFormatting sqref="E15:G15">
    <cfRule type="containsText" dxfId="3" priority="5" operator="containsText" text="ERROR">
      <formula>NOT(ISERROR(SEARCH("ERROR",E15)))</formula>
    </cfRule>
  </conditionalFormatting>
  <conditionalFormatting sqref="D29">
    <cfRule type="containsText" dxfId="2" priority="3" operator="containsText" text="ERROR">
      <formula>NOT(ISERROR(SEARCH("ERROR",D29)))</formula>
    </cfRule>
  </conditionalFormatting>
  <conditionalFormatting sqref="D26">
    <cfRule type="containsText" dxfId="1" priority="2" operator="containsText" text="ERROR">
      <formula>NOT(ISERROR(SEARCH("ERROR",D26)))</formula>
    </cfRule>
  </conditionalFormatting>
  <conditionalFormatting sqref="I15">
    <cfRule type="containsText" dxfId="0" priority="1" operator="containsText" text="ERROR">
      <formula>NOT(ISERROR(SEARCH("ERROR",I15)))</formula>
    </cfRule>
  </conditionalFormatting>
  <hyperlinks>
    <hyperlink ref="A1" location="'ANEXO 3'!A1" display="VOLVER AL INDICE"/>
  </hyperlinks>
  <pageMargins left="0.7" right="0.7" top="0.75" bottom="0.75" header="0.3" footer="0.3"/>
  <pageSetup paperSize="17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7" zoomScale="140" zoomScaleNormal="140" zoomScaleSheetLayoutView="100" workbookViewId="0">
      <selection sqref="A1:B1"/>
    </sheetView>
  </sheetViews>
  <sheetFormatPr baseColWidth="10" defaultRowHeight="12.75"/>
  <cols>
    <col min="1" max="1" width="47.42578125" style="558" customWidth="1"/>
    <col min="2" max="2" width="84.140625" style="558" customWidth="1"/>
    <col min="3" max="16384" width="11.42578125" style="558"/>
  </cols>
  <sheetData>
    <row r="1" spans="1:2" ht="130.5" customHeight="1" thickBot="1">
      <c r="A1" s="1462"/>
      <c r="B1" s="1462"/>
    </row>
    <row r="2" spans="1:2" ht="27" customHeight="1" thickBot="1">
      <c r="A2" s="1463" t="s">
        <v>1289</v>
      </c>
      <c r="B2" s="1464"/>
    </row>
    <row r="3" spans="1:2" ht="24.75" customHeight="1" thickBot="1">
      <c r="A3" s="1465" t="s">
        <v>1290</v>
      </c>
      <c r="B3" s="1466"/>
    </row>
    <row r="4" spans="1:2">
      <c r="A4" s="559" t="s">
        <v>1291</v>
      </c>
      <c r="B4" s="559" t="s">
        <v>1292</v>
      </c>
    </row>
    <row r="5" spans="1:2" ht="36">
      <c r="A5" s="560" t="s">
        <v>1890</v>
      </c>
      <c r="B5" s="561" t="s">
        <v>1293</v>
      </c>
    </row>
    <row r="6" spans="1:2" ht="34.5" customHeight="1">
      <c r="A6" s="560" t="s">
        <v>1294</v>
      </c>
      <c r="B6" s="561" t="s">
        <v>1892</v>
      </c>
    </row>
    <row r="7" spans="1:2" ht="24" customHeight="1">
      <c r="A7" s="560" t="s">
        <v>1295</v>
      </c>
      <c r="B7" s="561" t="s">
        <v>1296</v>
      </c>
    </row>
    <row r="8" spans="1:2" ht="32.25" customHeight="1">
      <c r="A8" s="560" t="s">
        <v>1297</v>
      </c>
      <c r="B8" s="561" t="s">
        <v>1298</v>
      </c>
    </row>
    <row r="9" spans="1:2" ht="49.5" customHeight="1">
      <c r="A9" s="560" t="s">
        <v>1299</v>
      </c>
      <c r="B9" s="561" t="s">
        <v>1300</v>
      </c>
    </row>
    <row r="10" spans="1:2" ht="21" customHeight="1">
      <c r="A10" s="560" t="s">
        <v>1893</v>
      </c>
      <c r="B10" s="561" t="s">
        <v>1301</v>
      </c>
    </row>
    <row r="11" spans="1:2" ht="40.5" customHeight="1">
      <c r="A11" s="560" t="s">
        <v>1302</v>
      </c>
      <c r="B11" s="561" t="s">
        <v>1303</v>
      </c>
    </row>
    <row r="12" spans="1:2" ht="21.75" customHeight="1">
      <c r="A12" s="560" t="s">
        <v>1304</v>
      </c>
      <c r="B12" s="561" t="s">
        <v>1305</v>
      </c>
    </row>
    <row r="13" spans="1:2" ht="21.75" customHeight="1">
      <c r="A13" s="560" t="s">
        <v>1306</v>
      </c>
      <c r="B13" s="561" t="s">
        <v>1894</v>
      </c>
    </row>
    <row r="14" spans="1:2" ht="21" customHeight="1">
      <c r="A14" s="560" t="s">
        <v>1307</v>
      </c>
      <c r="B14" s="561" t="s">
        <v>1308</v>
      </c>
    </row>
    <row r="15" spans="1:2" ht="24.75" customHeight="1">
      <c r="A15" s="560" t="s">
        <v>1309</v>
      </c>
      <c r="B15" s="561" t="s">
        <v>1310</v>
      </c>
    </row>
    <row r="16" spans="1:2" ht="22.5" customHeight="1">
      <c r="A16" s="560" t="s">
        <v>1895</v>
      </c>
      <c r="B16" s="561" t="s">
        <v>1311</v>
      </c>
    </row>
    <row r="17" spans="1:2" ht="39" customHeight="1">
      <c r="A17" s="560" t="s">
        <v>1312</v>
      </c>
      <c r="B17" s="561" t="s">
        <v>1313</v>
      </c>
    </row>
    <row r="18" spans="1:2" ht="22.5" customHeight="1">
      <c r="A18" s="560" t="s">
        <v>1314</v>
      </c>
      <c r="B18" s="561" t="s">
        <v>1315</v>
      </c>
    </row>
    <row r="19" spans="1:2" ht="21.75" customHeight="1">
      <c r="A19" s="560" t="s">
        <v>1316</v>
      </c>
      <c r="B19" s="561" t="s">
        <v>1891</v>
      </c>
    </row>
    <row r="20" spans="1:2" ht="25.5" customHeight="1">
      <c r="A20" s="560" t="s">
        <v>1896</v>
      </c>
      <c r="B20" s="561" t="s">
        <v>1862</v>
      </c>
    </row>
    <row r="21" spans="1:2" ht="25.5" customHeight="1">
      <c r="A21" s="560" t="s">
        <v>1317</v>
      </c>
      <c r="B21" s="561" t="s">
        <v>1318</v>
      </c>
    </row>
    <row r="22" spans="1:2" ht="21" customHeight="1">
      <c r="A22" s="560" t="s">
        <v>1319</v>
      </c>
      <c r="B22" s="561" t="s">
        <v>1320</v>
      </c>
    </row>
    <row r="23" spans="1:2" ht="98.25" customHeight="1" thickBot="1">
      <c r="A23" s="562" t="s">
        <v>1321</v>
      </c>
      <c r="B23" s="563" t="s">
        <v>1322</v>
      </c>
    </row>
  </sheetData>
  <mergeCells count="3">
    <mergeCell ref="A1:B1"/>
    <mergeCell ref="A2:B2"/>
    <mergeCell ref="A3:B3"/>
  </mergeCells>
  <printOptions horizontalCentered="1" verticalCentered="1"/>
  <pageMargins left="0.78740157480314965" right="0.78740157480314965" top="0.98425196850393704" bottom="0.98425196850393704" header="0" footer="0"/>
  <pageSetup scale="7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08"/>
  <sheetViews>
    <sheetView topLeftCell="A94" zoomScaleNormal="100" zoomScaleSheetLayoutView="100" workbookViewId="0">
      <selection activeCell="K125" sqref="K125"/>
    </sheetView>
  </sheetViews>
  <sheetFormatPr baseColWidth="10" defaultRowHeight="36" customHeight="1"/>
  <cols>
    <col min="1" max="7" width="8.140625" style="1092" customWidth="1"/>
    <col min="8" max="9" width="8.140625" style="1093" customWidth="1"/>
    <col min="10" max="10" width="39.7109375" style="1093" customWidth="1"/>
    <col min="11" max="11" width="17" style="1189" customWidth="1"/>
    <col min="12" max="12" width="17.140625" style="1189" bestFit="1" customWidth="1"/>
    <col min="13" max="13" width="7.42578125" style="1189" customWidth="1"/>
    <col min="14" max="14" width="17.140625" style="1189" customWidth="1"/>
    <col min="15" max="15" width="16.28515625" style="1189" customWidth="1"/>
    <col min="16" max="16" width="17.140625" style="1189" bestFit="1" customWidth="1"/>
    <col min="17" max="17" width="15.85546875" style="1189" bestFit="1" customWidth="1"/>
    <col min="18" max="18" width="9" style="1189" customWidth="1"/>
    <col min="19" max="19" width="17.28515625" style="1189" bestFit="1" customWidth="1"/>
    <col min="20" max="20" width="17.140625" style="1189" bestFit="1" customWidth="1"/>
    <col min="21" max="21" width="11.7109375" style="1093" bestFit="1" customWidth="1"/>
    <col min="22" max="22" width="26.85546875" style="1093" customWidth="1"/>
    <col min="23" max="23" width="19.42578125" style="1092" hidden="1" customWidth="1"/>
    <col min="24" max="24" width="15.140625" style="1093" hidden="1" customWidth="1"/>
    <col min="25" max="25" width="0" style="1093" hidden="1" customWidth="1"/>
    <col min="26" max="27" width="11.42578125" style="1093"/>
    <col min="28" max="28" width="22.7109375" style="1093" customWidth="1"/>
    <col min="29" max="29" width="16.85546875" style="1093" bestFit="1" customWidth="1"/>
    <col min="30" max="16384" width="11.42578125" style="1093"/>
  </cols>
  <sheetData>
    <row r="1" spans="1:29" ht="109.5" customHeight="1" thickBot="1">
      <c r="A1" s="1472"/>
      <c r="B1" s="1473"/>
      <c r="C1" s="1473"/>
      <c r="D1" s="1473"/>
      <c r="E1" s="1473"/>
      <c r="F1" s="1474"/>
      <c r="G1" s="1474"/>
      <c r="H1" s="1474"/>
      <c r="I1" s="1473"/>
      <c r="J1" s="1473"/>
      <c r="K1" s="1473"/>
      <c r="L1" s="1473"/>
      <c r="M1" s="1473"/>
      <c r="N1" s="1473"/>
      <c r="O1" s="1473"/>
      <c r="P1" s="1473"/>
      <c r="Q1" s="1473"/>
      <c r="R1" s="1473"/>
      <c r="S1" s="1473"/>
      <c r="T1" s="1473"/>
      <c r="U1" s="1473"/>
      <c r="V1" s="1475"/>
    </row>
    <row r="2" spans="1:29" ht="26.25" customHeight="1">
      <c r="A2" s="1476" t="s">
        <v>1809</v>
      </c>
      <c r="B2" s="1477"/>
      <c r="C2" s="1477"/>
      <c r="D2" s="1477"/>
      <c r="E2" s="1477"/>
      <c r="F2" s="1478"/>
      <c r="G2" s="1478"/>
      <c r="H2" s="1478"/>
      <c r="I2" s="1477"/>
      <c r="J2" s="1477"/>
      <c r="K2" s="1477"/>
      <c r="L2" s="1477"/>
      <c r="M2" s="1477"/>
      <c r="N2" s="1477"/>
      <c r="O2" s="1477"/>
      <c r="P2" s="1477"/>
      <c r="Q2" s="1477"/>
      <c r="R2" s="1477"/>
      <c r="S2" s="1477"/>
      <c r="T2" s="1477"/>
      <c r="U2" s="1477"/>
      <c r="V2" s="1479"/>
    </row>
    <row r="3" spans="1:29" ht="26.25" customHeight="1">
      <c r="A3" s="1480" t="s">
        <v>2213</v>
      </c>
      <c r="B3" s="1481"/>
      <c r="C3" s="1481"/>
      <c r="D3" s="1481"/>
      <c r="E3" s="1481"/>
      <c r="F3" s="1482"/>
      <c r="G3" s="1482"/>
      <c r="H3" s="1482"/>
      <c r="I3" s="1481"/>
      <c r="J3" s="1481"/>
      <c r="K3" s="1481"/>
      <c r="L3" s="1481"/>
      <c r="M3" s="1481"/>
      <c r="N3" s="1481"/>
      <c r="O3" s="1481"/>
      <c r="P3" s="1481"/>
      <c r="Q3" s="1481"/>
      <c r="R3" s="1481"/>
      <c r="S3" s="1481"/>
      <c r="T3" s="1481"/>
      <c r="U3" s="1481"/>
      <c r="V3" s="1483"/>
    </row>
    <row r="4" spans="1:29" ht="26.25" customHeight="1" thickBot="1">
      <c r="A4" s="1484" t="s">
        <v>2214</v>
      </c>
      <c r="B4" s="1485"/>
      <c r="C4" s="1485"/>
      <c r="D4" s="1485"/>
      <c r="E4" s="1485"/>
      <c r="F4" s="1486"/>
      <c r="G4" s="1486"/>
      <c r="H4" s="1486"/>
      <c r="I4" s="1485"/>
      <c r="J4" s="1485"/>
      <c r="K4" s="1485"/>
      <c r="L4" s="1485"/>
      <c r="M4" s="1485"/>
      <c r="N4" s="1485"/>
      <c r="O4" s="1485"/>
      <c r="P4" s="1485"/>
      <c r="Q4" s="1485"/>
      <c r="R4" s="1485"/>
      <c r="S4" s="1485"/>
      <c r="T4" s="1485"/>
      <c r="U4" s="1485"/>
      <c r="V4" s="1487"/>
    </row>
    <row r="5" spans="1:29" ht="36" customHeight="1" thickTop="1" thickBot="1">
      <c r="A5" s="1488" t="s">
        <v>1377</v>
      </c>
      <c r="B5" s="1489"/>
      <c r="C5" s="1489"/>
      <c r="D5" s="1489"/>
      <c r="E5" s="1489"/>
      <c r="F5" s="1489"/>
      <c r="G5" s="1489"/>
      <c r="H5" s="1489"/>
      <c r="I5" s="1490"/>
      <c r="J5" s="1468" t="s">
        <v>1378</v>
      </c>
      <c r="K5" s="1491" t="s">
        <v>1379</v>
      </c>
      <c r="L5" s="1493" t="s">
        <v>1380</v>
      </c>
      <c r="M5" s="1493"/>
      <c r="N5" s="1491" t="s">
        <v>1381</v>
      </c>
      <c r="O5" s="1494" t="s">
        <v>1382</v>
      </c>
      <c r="P5" s="1495"/>
      <c r="Q5" s="1495"/>
      <c r="R5" s="1496"/>
      <c r="S5" s="1497" t="s">
        <v>1383</v>
      </c>
      <c r="T5" s="1491" t="s">
        <v>1384</v>
      </c>
      <c r="U5" s="1467" t="s">
        <v>1385</v>
      </c>
      <c r="V5" s="1468" t="s">
        <v>1386</v>
      </c>
      <c r="W5" s="1470" t="s">
        <v>1387</v>
      </c>
      <c r="X5" s="1471" t="s">
        <v>1388</v>
      </c>
    </row>
    <row r="6" spans="1:29" s="1100" customFormat="1" ht="36" customHeight="1" thickTop="1" thickBot="1">
      <c r="A6" s="1094" t="s">
        <v>1389</v>
      </c>
      <c r="B6" s="1094" t="s">
        <v>1323</v>
      </c>
      <c r="C6" s="1095" t="s">
        <v>1390</v>
      </c>
      <c r="D6" s="1094" t="s">
        <v>1327</v>
      </c>
      <c r="E6" s="1094" t="s">
        <v>1391</v>
      </c>
      <c r="F6" s="1094" t="s">
        <v>1392</v>
      </c>
      <c r="G6" s="1094" t="s">
        <v>1393</v>
      </c>
      <c r="H6" s="1094" t="s">
        <v>1394</v>
      </c>
      <c r="I6" s="1096" t="s">
        <v>1395</v>
      </c>
      <c r="J6" s="1469"/>
      <c r="K6" s="1492"/>
      <c r="L6" s="1097" t="s">
        <v>1396</v>
      </c>
      <c r="M6" s="1098" t="s">
        <v>1397</v>
      </c>
      <c r="N6" s="1492"/>
      <c r="O6" s="1099" t="s">
        <v>1398</v>
      </c>
      <c r="P6" s="1097" t="s">
        <v>1399</v>
      </c>
      <c r="Q6" s="1099" t="s">
        <v>1400</v>
      </c>
      <c r="R6" s="1099" t="s">
        <v>1401</v>
      </c>
      <c r="S6" s="1498"/>
      <c r="T6" s="1492"/>
      <c r="U6" s="1468"/>
      <c r="V6" s="1469"/>
      <c r="W6" s="1470"/>
      <c r="X6" s="1471"/>
    </row>
    <row r="7" spans="1:29" ht="22.5" customHeight="1" thickTop="1" thickBot="1">
      <c r="A7" s="1101" t="s">
        <v>1402</v>
      </c>
      <c r="B7" s="1101"/>
      <c r="C7" s="1101"/>
      <c r="D7" s="1101"/>
      <c r="E7" s="1101"/>
      <c r="F7" s="1102"/>
      <c r="G7" s="1102"/>
      <c r="H7" s="1102"/>
      <c r="I7" s="1103"/>
      <c r="J7" s="1104" t="s">
        <v>1403</v>
      </c>
      <c r="K7" s="1105">
        <f>+K8+K142</f>
        <v>33373090618.669998</v>
      </c>
      <c r="L7" s="1105">
        <f t="shared" ref="L7:T7" si="0">+L8+L142</f>
        <v>45512654040.209991</v>
      </c>
      <c r="M7" s="1105">
        <f t="shared" si="0"/>
        <v>0</v>
      </c>
      <c r="N7" s="1105">
        <f t="shared" si="0"/>
        <v>78885744658.87999</v>
      </c>
      <c r="O7" s="1105">
        <f t="shared" si="0"/>
        <v>8132654900</v>
      </c>
      <c r="P7" s="1105">
        <f t="shared" si="0"/>
        <v>69291149658.880005</v>
      </c>
      <c r="Q7" s="1105">
        <f t="shared" si="0"/>
        <v>1461940100</v>
      </c>
      <c r="R7" s="1105">
        <f t="shared" si="0"/>
        <v>0</v>
      </c>
      <c r="S7" s="1105">
        <f t="shared" si="0"/>
        <v>23402826687.66</v>
      </c>
      <c r="T7" s="1105">
        <f t="shared" si="0"/>
        <v>65171839858.549995</v>
      </c>
      <c r="U7" s="1106">
        <f>T7/S7</f>
        <v>2.7847849633016444</v>
      </c>
      <c r="V7" s="1101"/>
      <c r="W7" s="1101" t="s">
        <v>1405</v>
      </c>
      <c r="X7" s="1101" t="s">
        <v>1404</v>
      </c>
      <c r="Y7" s="1107" t="s">
        <v>1404</v>
      </c>
    </row>
    <row r="8" spans="1:29" ht="22.5" customHeight="1" thickTop="1" thickBot="1">
      <c r="A8" s="1108">
        <v>1</v>
      </c>
      <c r="B8" s="1109" t="s">
        <v>1406</v>
      </c>
      <c r="C8" s="1109"/>
      <c r="D8" s="1109"/>
      <c r="E8" s="1109"/>
      <c r="F8" s="1110"/>
      <c r="G8" s="1110"/>
      <c r="H8" s="1110"/>
      <c r="I8" s="1110"/>
      <c r="J8" s="1111" t="s">
        <v>1407</v>
      </c>
      <c r="K8" s="1112">
        <f>+K9+K17</f>
        <v>33319336867.669998</v>
      </c>
      <c r="L8" s="1112">
        <f t="shared" ref="L8:T8" si="1">+L9+L17</f>
        <v>42961133040.209991</v>
      </c>
      <c r="M8" s="1112">
        <f t="shared" si="1"/>
        <v>0</v>
      </c>
      <c r="N8" s="1112">
        <f t="shared" si="1"/>
        <v>76280469907.87999</v>
      </c>
      <c r="O8" s="1112">
        <f t="shared" si="1"/>
        <v>7667617149</v>
      </c>
      <c r="P8" s="1112">
        <f t="shared" si="1"/>
        <v>67293111658.879997</v>
      </c>
      <c r="Q8" s="1112">
        <f t="shared" si="1"/>
        <v>1319741100</v>
      </c>
      <c r="R8" s="1112">
        <f t="shared" si="1"/>
        <v>0</v>
      </c>
      <c r="S8" s="1112">
        <f t="shared" si="1"/>
        <v>23402826687.66</v>
      </c>
      <c r="T8" s="1112">
        <f t="shared" si="1"/>
        <v>62603186998.229996</v>
      </c>
      <c r="U8" s="1113">
        <f t="shared" ref="U8:U71" si="2">T8/S8</f>
        <v>2.6750267321870065</v>
      </c>
      <c r="V8" s="1108"/>
      <c r="W8" s="1114" t="s">
        <v>1408</v>
      </c>
      <c r="X8" s="1114"/>
      <c r="Y8" s="1107" t="s">
        <v>1404</v>
      </c>
    </row>
    <row r="9" spans="1:29" ht="22.5" customHeight="1" thickTop="1" thickBot="1">
      <c r="A9" s="1115">
        <v>1</v>
      </c>
      <c r="B9" s="1116" t="s">
        <v>1406</v>
      </c>
      <c r="C9" s="1116" t="s">
        <v>1406</v>
      </c>
      <c r="D9" s="1116"/>
      <c r="E9" s="1116"/>
      <c r="F9" s="1117"/>
      <c r="G9" s="1117"/>
      <c r="H9" s="1117"/>
      <c r="I9" s="1117"/>
      <c r="J9" s="1118" t="s">
        <v>1409</v>
      </c>
      <c r="K9" s="1119">
        <f t="shared" ref="K9:T9" si="3">+K10</f>
        <v>3800000000</v>
      </c>
      <c r="L9" s="1119">
        <f t="shared" si="3"/>
        <v>0</v>
      </c>
      <c r="M9" s="1119">
        <f t="shared" si="3"/>
        <v>0</v>
      </c>
      <c r="N9" s="1119">
        <f t="shared" si="3"/>
        <v>3800000000</v>
      </c>
      <c r="O9" s="1119">
        <f t="shared" si="3"/>
        <v>1900000000</v>
      </c>
      <c r="P9" s="1119">
        <f t="shared" si="3"/>
        <v>1900000000</v>
      </c>
      <c r="Q9" s="1119">
        <f t="shared" si="3"/>
        <v>0</v>
      </c>
      <c r="R9" s="1119">
        <f t="shared" si="3"/>
        <v>0</v>
      </c>
      <c r="S9" s="1119">
        <f t="shared" si="3"/>
        <v>0</v>
      </c>
      <c r="T9" s="1119">
        <f t="shared" si="3"/>
        <v>2294003050</v>
      </c>
      <c r="U9" s="1120" t="e">
        <f t="shared" si="2"/>
        <v>#DIV/0!</v>
      </c>
      <c r="V9" s="1115"/>
      <c r="W9" s="1121" t="s">
        <v>1410</v>
      </c>
      <c r="X9" s="1121" t="s">
        <v>1411</v>
      </c>
      <c r="Y9" s="1107" t="s">
        <v>1404</v>
      </c>
      <c r="AB9" s="1122" t="s">
        <v>2215</v>
      </c>
      <c r="AC9" s="1123">
        <v>2294003050</v>
      </c>
    </row>
    <row r="10" spans="1:29" ht="22.5" customHeight="1" thickTop="1" thickBot="1">
      <c r="A10" s="1124" t="s">
        <v>1402</v>
      </c>
      <c r="B10" s="1125" t="s">
        <v>1406</v>
      </c>
      <c r="C10" s="1125" t="s">
        <v>1406</v>
      </c>
      <c r="D10" s="1125" t="s">
        <v>1406</v>
      </c>
      <c r="E10" s="1125"/>
      <c r="F10" s="1126"/>
      <c r="G10" s="1126"/>
      <c r="H10" s="1126"/>
      <c r="I10" s="1126"/>
      <c r="J10" s="1127" t="s">
        <v>1412</v>
      </c>
      <c r="K10" s="1128">
        <f>+K11+K14</f>
        <v>3800000000</v>
      </c>
      <c r="L10" s="1128">
        <f t="shared" ref="L10:T10" si="4">+L11+L14</f>
        <v>0</v>
      </c>
      <c r="M10" s="1128">
        <f t="shared" si="4"/>
        <v>0</v>
      </c>
      <c r="N10" s="1128">
        <f t="shared" si="4"/>
        <v>3800000000</v>
      </c>
      <c r="O10" s="1128">
        <f t="shared" si="4"/>
        <v>1900000000</v>
      </c>
      <c r="P10" s="1128">
        <f t="shared" si="4"/>
        <v>1900000000</v>
      </c>
      <c r="Q10" s="1128">
        <f t="shared" si="4"/>
        <v>0</v>
      </c>
      <c r="R10" s="1128">
        <f t="shared" si="4"/>
        <v>0</v>
      </c>
      <c r="S10" s="1128">
        <f t="shared" si="4"/>
        <v>0</v>
      </c>
      <c r="T10" s="1128">
        <f t="shared" si="4"/>
        <v>2294003050</v>
      </c>
      <c r="U10" s="1129" t="e">
        <f t="shared" si="2"/>
        <v>#DIV/0!</v>
      </c>
      <c r="V10" s="1125"/>
      <c r="W10" s="1130" t="s">
        <v>1413</v>
      </c>
      <c r="X10" s="1130" t="s">
        <v>1414</v>
      </c>
      <c r="Y10" s="1107" t="s">
        <v>1404</v>
      </c>
      <c r="AB10" s="1122" t="s">
        <v>2216</v>
      </c>
      <c r="AC10" s="1123">
        <v>2089667730</v>
      </c>
    </row>
    <row r="11" spans="1:29" s="1139" customFormat="1" ht="22.5" customHeight="1" thickTop="1" thickBot="1">
      <c r="A11" s="1131" t="s">
        <v>1402</v>
      </c>
      <c r="B11" s="1131" t="s">
        <v>1406</v>
      </c>
      <c r="C11" s="1131" t="s">
        <v>1406</v>
      </c>
      <c r="D11" s="1131" t="s">
        <v>1406</v>
      </c>
      <c r="E11" s="1132" t="s">
        <v>1406</v>
      </c>
      <c r="F11" s="1133"/>
      <c r="G11" s="1133"/>
      <c r="H11" s="1133"/>
      <c r="I11" s="1133"/>
      <c r="J11" s="1134" t="s">
        <v>1415</v>
      </c>
      <c r="K11" s="1135">
        <f>+K12+K13</f>
        <v>3800000000</v>
      </c>
      <c r="L11" s="1135">
        <f t="shared" ref="L11:T11" si="5">+L12+L13</f>
        <v>0</v>
      </c>
      <c r="M11" s="1135">
        <f t="shared" si="5"/>
        <v>0</v>
      </c>
      <c r="N11" s="1135">
        <f t="shared" si="5"/>
        <v>3800000000</v>
      </c>
      <c r="O11" s="1135">
        <f t="shared" si="5"/>
        <v>1900000000</v>
      </c>
      <c r="P11" s="1135">
        <f t="shared" si="5"/>
        <v>1900000000</v>
      </c>
      <c r="Q11" s="1135">
        <f t="shared" si="5"/>
        <v>0</v>
      </c>
      <c r="R11" s="1135">
        <f t="shared" si="5"/>
        <v>0</v>
      </c>
      <c r="S11" s="1135">
        <f t="shared" si="5"/>
        <v>0</v>
      </c>
      <c r="T11" s="1135">
        <f t="shared" si="5"/>
        <v>2294003050</v>
      </c>
      <c r="U11" s="1136" t="e">
        <f t="shared" si="2"/>
        <v>#DIV/0!</v>
      </c>
      <c r="V11" s="1137"/>
      <c r="W11" s="1138" t="s">
        <v>1416</v>
      </c>
      <c r="X11" s="1138" t="s">
        <v>1417</v>
      </c>
      <c r="Y11" s="1107" t="s">
        <v>1404</v>
      </c>
      <c r="AB11" s="1122" t="s">
        <v>2217</v>
      </c>
      <c r="AC11" s="1123">
        <v>53510489</v>
      </c>
    </row>
    <row r="12" spans="1:29" ht="22.5" customHeight="1" thickTop="1" thickBot="1">
      <c r="A12" s="1133" t="s">
        <v>1402</v>
      </c>
      <c r="B12" s="1133" t="s">
        <v>1406</v>
      </c>
      <c r="C12" s="1133" t="s">
        <v>1406</v>
      </c>
      <c r="D12" s="1133" t="s">
        <v>1406</v>
      </c>
      <c r="E12" s="1140" t="s">
        <v>1406</v>
      </c>
      <c r="F12" s="1131" t="s">
        <v>1406</v>
      </c>
      <c r="G12" s="1133"/>
      <c r="H12" s="1133"/>
      <c r="I12" s="1133"/>
      <c r="J12" s="1141" t="s">
        <v>1418</v>
      </c>
      <c r="K12" s="1123">
        <v>3800000000</v>
      </c>
      <c r="L12" s="1123">
        <v>0</v>
      </c>
      <c r="M12" s="1123">
        <v>0</v>
      </c>
      <c r="N12" s="1123">
        <f t="shared" ref="N12:N75" si="6">K12+L12-M12</f>
        <v>3800000000</v>
      </c>
      <c r="O12" s="1123">
        <v>1900000000</v>
      </c>
      <c r="P12" s="1123">
        <v>1900000000</v>
      </c>
      <c r="Q12" s="1123"/>
      <c r="R12" s="1123"/>
      <c r="S12" s="1123"/>
      <c r="T12" s="1123">
        <v>2294003050</v>
      </c>
      <c r="U12" s="1142" t="e">
        <f t="shared" si="2"/>
        <v>#DIV/0!</v>
      </c>
      <c r="V12" s="1143"/>
      <c r="W12" s="1144"/>
      <c r="X12" s="1144"/>
      <c r="Y12" s="1107" t="s">
        <v>1404</v>
      </c>
      <c r="AB12" s="1122" t="s">
        <v>2218</v>
      </c>
      <c r="AC12" s="1123">
        <v>267552445</v>
      </c>
    </row>
    <row r="13" spans="1:29" ht="22.5" customHeight="1" thickTop="1" thickBot="1">
      <c r="A13" s="1133" t="s">
        <v>1402</v>
      </c>
      <c r="B13" s="1133" t="s">
        <v>1406</v>
      </c>
      <c r="C13" s="1133" t="s">
        <v>1406</v>
      </c>
      <c r="D13" s="1133" t="s">
        <v>1406</v>
      </c>
      <c r="E13" s="1140" t="s">
        <v>1406</v>
      </c>
      <c r="F13" s="1131" t="s">
        <v>1419</v>
      </c>
      <c r="G13" s="1133"/>
      <c r="H13" s="1133"/>
      <c r="I13" s="1133"/>
      <c r="J13" s="1141" t="s">
        <v>1420</v>
      </c>
      <c r="K13" s="1123"/>
      <c r="L13" s="1123"/>
      <c r="M13" s="1123"/>
      <c r="N13" s="1123"/>
      <c r="O13" s="1123"/>
      <c r="P13" s="1123"/>
      <c r="Q13" s="1123"/>
      <c r="R13" s="1123"/>
      <c r="S13" s="1123"/>
      <c r="T13" s="1123"/>
      <c r="U13" s="1142" t="e">
        <f t="shared" si="2"/>
        <v>#DIV/0!</v>
      </c>
      <c r="V13" s="1143"/>
      <c r="W13" s="1144"/>
      <c r="X13" s="1144"/>
      <c r="Y13" s="1107" t="s">
        <v>1404</v>
      </c>
      <c r="AB13" s="1122" t="s">
        <v>2219</v>
      </c>
      <c r="AC13" s="1123">
        <v>0</v>
      </c>
    </row>
    <row r="14" spans="1:29" s="1139" customFormat="1" ht="22.5" customHeight="1" thickTop="1" thickBot="1">
      <c r="A14" s="1131" t="s">
        <v>1402</v>
      </c>
      <c r="B14" s="1131" t="s">
        <v>1406</v>
      </c>
      <c r="C14" s="1131" t="s">
        <v>1406</v>
      </c>
      <c r="D14" s="1131" t="s">
        <v>1406</v>
      </c>
      <c r="E14" s="1132" t="s">
        <v>1419</v>
      </c>
      <c r="F14" s="1133"/>
      <c r="G14" s="1133"/>
      <c r="H14" s="1093"/>
      <c r="I14" s="1133"/>
      <c r="J14" s="1145" t="s">
        <v>1421</v>
      </c>
      <c r="K14" s="1146">
        <f>+K15+K16</f>
        <v>0</v>
      </c>
      <c r="L14" s="1146">
        <f t="shared" ref="L14:T14" si="7">+L15+L16</f>
        <v>0</v>
      </c>
      <c r="M14" s="1146">
        <f t="shared" si="7"/>
        <v>0</v>
      </c>
      <c r="N14" s="1146">
        <f>+N15+N16</f>
        <v>0</v>
      </c>
      <c r="O14" s="1146">
        <f t="shared" si="7"/>
        <v>0</v>
      </c>
      <c r="P14" s="1146">
        <f t="shared" si="7"/>
        <v>0</v>
      </c>
      <c r="Q14" s="1146">
        <f t="shared" si="7"/>
        <v>0</v>
      </c>
      <c r="R14" s="1146">
        <f t="shared" si="7"/>
        <v>0</v>
      </c>
      <c r="S14" s="1146">
        <f t="shared" si="7"/>
        <v>0</v>
      </c>
      <c r="T14" s="1146">
        <f t="shared" si="7"/>
        <v>0</v>
      </c>
      <c r="U14" s="1147" t="e">
        <f t="shared" si="2"/>
        <v>#DIV/0!</v>
      </c>
      <c r="V14" s="1137"/>
      <c r="W14" s="1138" t="s">
        <v>1422</v>
      </c>
      <c r="X14" s="1138" t="s">
        <v>1423</v>
      </c>
      <c r="Y14" s="1107" t="s">
        <v>1404</v>
      </c>
      <c r="AB14" s="1122" t="s">
        <v>2220</v>
      </c>
      <c r="AC14" s="1123">
        <v>3351803</v>
      </c>
    </row>
    <row r="15" spans="1:29" ht="22.5" customHeight="1" thickTop="1" thickBot="1">
      <c r="A15" s="1133" t="s">
        <v>1402</v>
      </c>
      <c r="B15" s="1133" t="s">
        <v>1406</v>
      </c>
      <c r="C15" s="1133" t="s">
        <v>1406</v>
      </c>
      <c r="D15" s="1133" t="s">
        <v>1406</v>
      </c>
      <c r="E15" s="1140" t="s">
        <v>1419</v>
      </c>
      <c r="F15" s="1131" t="s">
        <v>1406</v>
      </c>
      <c r="G15" s="1133"/>
      <c r="H15" s="1133"/>
      <c r="I15" s="1133"/>
      <c r="J15" s="1148" t="s">
        <v>1424</v>
      </c>
      <c r="K15" s="1149"/>
      <c r="L15" s="1149"/>
      <c r="M15" s="1149"/>
      <c r="N15" s="1123">
        <f t="shared" si="6"/>
        <v>0</v>
      </c>
      <c r="O15" s="1149"/>
      <c r="P15" s="1149"/>
      <c r="Q15" s="1149"/>
      <c r="R15" s="1149"/>
      <c r="S15" s="1123"/>
      <c r="T15" s="1149"/>
      <c r="U15" s="1150" t="e">
        <f t="shared" si="2"/>
        <v>#DIV/0!</v>
      </c>
      <c r="V15" s="1143"/>
      <c r="W15" s="1144"/>
      <c r="X15" s="1144"/>
      <c r="Y15" s="1107" t="s">
        <v>1404</v>
      </c>
      <c r="AB15" s="1122" t="s">
        <v>2221</v>
      </c>
      <c r="AC15" s="1123">
        <v>176998988</v>
      </c>
    </row>
    <row r="16" spans="1:29" ht="22.5" customHeight="1" thickTop="1" thickBot="1">
      <c r="A16" s="1133" t="s">
        <v>1402</v>
      </c>
      <c r="B16" s="1133" t="s">
        <v>1406</v>
      </c>
      <c r="C16" s="1133" t="s">
        <v>1406</v>
      </c>
      <c r="D16" s="1133" t="s">
        <v>1406</v>
      </c>
      <c r="E16" s="1140" t="s">
        <v>1419</v>
      </c>
      <c r="F16" s="1131" t="s">
        <v>1419</v>
      </c>
      <c r="G16" s="1133"/>
      <c r="H16" s="1133"/>
      <c r="I16" s="1133"/>
      <c r="J16" s="1148" t="s">
        <v>1425</v>
      </c>
      <c r="K16" s="1149"/>
      <c r="L16" s="1149"/>
      <c r="M16" s="1149"/>
      <c r="N16" s="1123">
        <f t="shared" si="6"/>
        <v>0</v>
      </c>
      <c r="O16" s="1149"/>
      <c r="P16" s="1149"/>
      <c r="Q16" s="1149"/>
      <c r="R16" s="1149"/>
      <c r="S16" s="1123"/>
      <c r="T16" s="1149"/>
      <c r="U16" s="1150" t="e">
        <f t="shared" si="2"/>
        <v>#DIV/0!</v>
      </c>
      <c r="V16" s="1143"/>
      <c r="W16" s="1144"/>
      <c r="X16" s="1144"/>
      <c r="Y16" s="1107" t="s">
        <v>1404</v>
      </c>
      <c r="AB16" s="1122" t="s">
        <v>2222</v>
      </c>
      <c r="AC16" s="1123">
        <v>0</v>
      </c>
    </row>
    <row r="17" spans="1:29" ht="22.5" customHeight="1" thickTop="1" thickBot="1">
      <c r="A17" s="1115" t="s">
        <v>1402</v>
      </c>
      <c r="B17" s="1116" t="s">
        <v>1406</v>
      </c>
      <c r="C17" s="1116" t="s">
        <v>1419</v>
      </c>
      <c r="D17" s="1116"/>
      <c r="E17" s="1116"/>
      <c r="F17" s="1117"/>
      <c r="G17" s="1117"/>
      <c r="H17" s="1117"/>
      <c r="I17" s="1117"/>
      <c r="J17" s="1118" t="s">
        <v>1426</v>
      </c>
      <c r="K17" s="1119">
        <f>+K18+K33+K76+K84+K110</f>
        <v>29519336867.669998</v>
      </c>
      <c r="L17" s="1119">
        <f t="shared" ref="L17:T17" si="8">+L18+L33+L76+L84+L110</f>
        <v>42961133040.209991</v>
      </c>
      <c r="M17" s="1119">
        <f t="shared" si="8"/>
        <v>0</v>
      </c>
      <c r="N17" s="1119">
        <f t="shared" si="8"/>
        <v>72480469907.87999</v>
      </c>
      <c r="O17" s="1119">
        <f t="shared" si="8"/>
        <v>5767617149</v>
      </c>
      <c r="P17" s="1119">
        <f t="shared" si="8"/>
        <v>65393111658.879997</v>
      </c>
      <c r="Q17" s="1119">
        <f t="shared" si="8"/>
        <v>1319741100</v>
      </c>
      <c r="R17" s="1119">
        <f t="shared" si="8"/>
        <v>0</v>
      </c>
      <c r="S17" s="1119">
        <f t="shared" si="8"/>
        <v>23402826687.66</v>
      </c>
      <c r="T17" s="1119">
        <f t="shared" si="8"/>
        <v>60309183948.229996</v>
      </c>
      <c r="U17" s="1120">
        <f t="shared" si="2"/>
        <v>2.5770042547907357</v>
      </c>
      <c r="V17" s="1115"/>
      <c r="W17" s="1121" t="s">
        <v>1427</v>
      </c>
      <c r="X17" s="1121" t="s">
        <v>1428</v>
      </c>
      <c r="Y17" s="1107" t="s">
        <v>1404</v>
      </c>
      <c r="AB17" s="1122" t="s">
        <v>2223</v>
      </c>
      <c r="AC17" s="1123">
        <v>8926668</v>
      </c>
    </row>
    <row r="18" spans="1:29" ht="22.5" customHeight="1" thickTop="1" thickBot="1">
      <c r="A18" s="1124" t="s">
        <v>1402</v>
      </c>
      <c r="B18" s="1125" t="s">
        <v>1406</v>
      </c>
      <c r="C18" s="1125" t="s">
        <v>1419</v>
      </c>
      <c r="D18" s="1125" t="s">
        <v>1406</v>
      </c>
      <c r="E18" s="1125"/>
      <c r="F18" s="1126"/>
      <c r="G18" s="1126"/>
      <c r="H18" s="1126"/>
      <c r="I18" s="1126"/>
      <c r="J18" s="1127" t="s">
        <v>1429</v>
      </c>
      <c r="K18" s="1128">
        <f t="shared" ref="K18:T19" si="9">+K19</f>
        <v>3000000000</v>
      </c>
      <c r="L18" s="1128">
        <f t="shared" si="9"/>
        <v>0</v>
      </c>
      <c r="M18" s="1128">
        <f t="shared" si="9"/>
        <v>0</v>
      </c>
      <c r="N18" s="1128">
        <f t="shared" si="9"/>
        <v>3000000000</v>
      </c>
      <c r="O18" s="1128">
        <f t="shared" si="9"/>
        <v>300000000</v>
      </c>
      <c r="P18" s="1128">
        <f t="shared" si="9"/>
        <v>2100000000</v>
      </c>
      <c r="Q18" s="1128">
        <f t="shared" si="9"/>
        <v>600000000</v>
      </c>
      <c r="R18" s="1128">
        <f t="shared" si="9"/>
        <v>0</v>
      </c>
      <c r="S18" s="1128">
        <f t="shared" si="9"/>
        <v>777587577</v>
      </c>
      <c r="T18" s="1128">
        <f t="shared" si="9"/>
        <v>2089667730</v>
      </c>
      <c r="U18" s="1129">
        <f t="shared" si="2"/>
        <v>2.6873728333753975</v>
      </c>
      <c r="V18" s="1125"/>
      <c r="W18" s="1130" t="s">
        <v>1430</v>
      </c>
      <c r="X18" s="1130" t="s">
        <v>1431</v>
      </c>
      <c r="Y18" s="1107" t="s">
        <v>1404</v>
      </c>
      <c r="AB18" s="1122" t="s">
        <v>2224</v>
      </c>
      <c r="AC18" s="1123">
        <v>8798731.3499999996</v>
      </c>
    </row>
    <row r="19" spans="1:29" ht="22.5" customHeight="1" thickTop="1" thickBot="1">
      <c r="A19" s="1137" t="s">
        <v>1402</v>
      </c>
      <c r="B19" s="1137" t="s">
        <v>1406</v>
      </c>
      <c r="C19" s="1131" t="s">
        <v>1419</v>
      </c>
      <c r="D19" s="1137" t="s">
        <v>1406</v>
      </c>
      <c r="E19" s="1131" t="s">
        <v>1406</v>
      </c>
      <c r="F19" s="1133"/>
      <c r="G19" s="1133"/>
      <c r="H19" s="1133"/>
      <c r="I19" s="1133"/>
      <c r="J19" s="1134" t="s">
        <v>1432</v>
      </c>
      <c r="K19" s="1135">
        <f t="shared" si="9"/>
        <v>3000000000</v>
      </c>
      <c r="L19" s="1135">
        <f t="shared" si="9"/>
        <v>0</v>
      </c>
      <c r="M19" s="1135">
        <f t="shared" si="9"/>
        <v>0</v>
      </c>
      <c r="N19" s="1135">
        <f t="shared" si="9"/>
        <v>3000000000</v>
      </c>
      <c r="O19" s="1135">
        <f t="shared" si="9"/>
        <v>300000000</v>
      </c>
      <c r="P19" s="1135">
        <f t="shared" si="9"/>
        <v>2100000000</v>
      </c>
      <c r="Q19" s="1135">
        <f t="shared" si="9"/>
        <v>600000000</v>
      </c>
      <c r="R19" s="1135">
        <f t="shared" si="9"/>
        <v>0</v>
      </c>
      <c r="S19" s="1135">
        <f t="shared" si="9"/>
        <v>777587577</v>
      </c>
      <c r="T19" s="1135">
        <f t="shared" si="9"/>
        <v>2089667730</v>
      </c>
      <c r="U19" s="1136">
        <f t="shared" si="2"/>
        <v>2.6873728333753975</v>
      </c>
      <c r="V19" s="1143"/>
      <c r="W19" s="1144" t="s">
        <v>1433</v>
      </c>
      <c r="X19" s="1144" t="s">
        <v>1404</v>
      </c>
      <c r="Y19" s="1107" t="s">
        <v>1404</v>
      </c>
      <c r="AB19" s="1122" t="s">
        <v>2225</v>
      </c>
      <c r="AC19" s="1123">
        <v>860965</v>
      </c>
    </row>
    <row r="20" spans="1:29" ht="22.5" customHeight="1" thickTop="1" thickBot="1">
      <c r="A20" s="1143" t="s">
        <v>1402</v>
      </c>
      <c r="B20" s="1143" t="s">
        <v>1406</v>
      </c>
      <c r="C20" s="1133" t="s">
        <v>1419</v>
      </c>
      <c r="D20" s="1143" t="s">
        <v>1406</v>
      </c>
      <c r="E20" s="1143" t="s">
        <v>1406</v>
      </c>
      <c r="F20" s="1131" t="s">
        <v>1406</v>
      </c>
      <c r="G20" s="1133"/>
      <c r="H20" s="1133"/>
      <c r="I20" s="1133"/>
      <c r="J20" s="1134" t="s">
        <v>1434</v>
      </c>
      <c r="K20" s="1135">
        <f>+K21+K24+K27+K30</f>
        <v>3000000000</v>
      </c>
      <c r="L20" s="1135">
        <f t="shared" ref="L20:T20" si="10">+L21+L24+L27+L30</f>
        <v>0</v>
      </c>
      <c r="M20" s="1135">
        <f t="shared" si="10"/>
        <v>0</v>
      </c>
      <c r="N20" s="1135">
        <f t="shared" si="10"/>
        <v>3000000000</v>
      </c>
      <c r="O20" s="1135">
        <f t="shared" si="10"/>
        <v>300000000</v>
      </c>
      <c r="P20" s="1135">
        <f t="shared" si="10"/>
        <v>2100000000</v>
      </c>
      <c r="Q20" s="1135">
        <f t="shared" si="10"/>
        <v>600000000</v>
      </c>
      <c r="R20" s="1135">
        <f t="shared" si="10"/>
        <v>0</v>
      </c>
      <c r="S20" s="1135">
        <f t="shared" si="10"/>
        <v>777587577</v>
      </c>
      <c r="T20" s="1135">
        <f t="shared" si="10"/>
        <v>2089667730</v>
      </c>
      <c r="U20" s="1136">
        <f t="shared" si="2"/>
        <v>2.6873728333753975</v>
      </c>
      <c r="V20" s="1143"/>
      <c r="W20" s="1144" t="s">
        <v>1435</v>
      </c>
      <c r="X20" s="1144" t="s">
        <v>1436</v>
      </c>
      <c r="Y20" s="1107" t="s">
        <v>1404</v>
      </c>
      <c r="AB20" s="1122" t="s">
        <v>2226</v>
      </c>
      <c r="AC20" s="1123">
        <v>6416269</v>
      </c>
    </row>
    <row r="21" spans="1:29" ht="22.5" customHeight="1" thickTop="1" thickBot="1">
      <c r="A21" s="1143" t="s">
        <v>1402</v>
      </c>
      <c r="B21" s="1143" t="s">
        <v>1406</v>
      </c>
      <c r="C21" s="1133" t="s">
        <v>1419</v>
      </c>
      <c r="D21" s="1143" t="s">
        <v>1406</v>
      </c>
      <c r="E21" s="1143" t="s">
        <v>1406</v>
      </c>
      <c r="F21" s="1143" t="s">
        <v>1406</v>
      </c>
      <c r="G21" s="1131" t="s">
        <v>1406</v>
      </c>
      <c r="H21" s="1133"/>
      <c r="I21" s="1133"/>
      <c r="J21" s="1134" t="s">
        <v>1437</v>
      </c>
      <c r="K21" s="1135">
        <f t="shared" ref="K21:T21" si="11">SUM(K22:K23)</f>
        <v>0</v>
      </c>
      <c r="L21" s="1135">
        <f t="shared" si="11"/>
        <v>0</v>
      </c>
      <c r="M21" s="1135">
        <f t="shared" si="11"/>
        <v>0</v>
      </c>
      <c r="N21" s="1135">
        <f t="shared" si="11"/>
        <v>0</v>
      </c>
      <c r="O21" s="1135">
        <f t="shared" si="11"/>
        <v>0</v>
      </c>
      <c r="P21" s="1135">
        <f t="shared" si="11"/>
        <v>0</v>
      </c>
      <c r="Q21" s="1135">
        <f t="shared" si="11"/>
        <v>0</v>
      </c>
      <c r="R21" s="1135">
        <f t="shared" si="11"/>
        <v>0</v>
      </c>
      <c r="S21" s="1135">
        <f t="shared" si="11"/>
        <v>0</v>
      </c>
      <c r="T21" s="1135">
        <f t="shared" si="11"/>
        <v>0</v>
      </c>
      <c r="U21" s="1136" t="e">
        <f t="shared" si="2"/>
        <v>#DIV/0!</v>
      </c>
      <c r="V21" s="1143"/>
      <c r="W21" s="1144"/>
      <c r="X21" s="1144"/>
      <c r="Y21" s="1107" t="s">
        <v>1404</v>
      </c>
      <c r="AB21" s="1122" t="s">
        <v>2227</v>
      </c>
      <c r="AC21" s="1123">
        <v>25665076</v>
      </c>
    </row>
    <row r="22" spans="1:29" ht="22.5" customHeight="1" thickTop="1" thickBot="1">
      <c r="A22" s="1143" t="s">
        <v>1402</v>
      </c>
      <c r="B22" s="1143" t="s">
        <v>1406</v>
      </c>
      <c r="C22" s="1133" t="s">
        <v>1419</v>
      </c>
      <c r="D22" s="1143" t="s">
        <v>1406</v>
      </c>
      <c r="E22" s="1143" t="s">
        <v>1406</v>
      </c>
      <c r="F22" s="1143" t="s">
        <v>1406</v>
      </c>
      <c r="G22" s="1143" t="s">
        <v>1406</v>
      </c>
      <c r="H22" s="1143" t="s">
        <v>1406</v>
      </c>
      <c r="I22" s="1133"/>
      <c r="J22" s="1141" t="s">
        <v>1438</v>
      </c>
      <c r="K22" s="1123"/>
      <c r="L22" s="1123"/>
      <c r="M22" s="1123"/>
      <c r="N22" s="1123">
        <f t="shared" si="6"/>
        <v>0</v>
      </c>
      <c r="O22" s="1123"/>
      <c r="P22" s="1123"/>
      <c r="Q22" s="1123"/>
      <c r="R22" s="1123"/>
      <c r="S22" s="1123"/>
      <c r="T22" s="1123"/>
      <c r="U22" s="1142" t="e">
        <f t="shared" si="2"/>
        <v>#DIV/0!</v>
      </c>
      <c r="V22" s="1143"/>
      <c r="W22" s="1144"/>
      <c r="X22" s="1144"/>
      <c r="Y22" s="1107" t="s">
        <v>1404</v>
      </c>
      <c r="AB22" s="1122" t="s">
        <v>2228</v>
      </c>
      <c r="AC22" s="1151">
        <v>0</v>
      </c>
    </row>
    <row r="23" spans="1:29" ht="22.5" customHeight="1" thickTop="1" thickBot="1">
      <c r="A23" s="1143" t="s">
        <v>1402</v>
      </c>
      <c r="B23" s="1143" t="s">
        <v>1406</v>
      </c>
      <c r="C23" s="1133" t="s">
        <v>1419</v>
      </c>
      <c r="D23" s="1143" t="s">
        <v>1406</v>
      </c>
      <c r="E23" s="1143" t="s">
        <v>1406</v>
      </c>
      <c r="F23" s="1143" t="s">
        <v>1406</v>
      </c>
      <c r="G23" s="1143" t="s">
        <v>1406</v>
      </c>
      <c r="H23" s="1133" t="s">
        <v>1419</v>
      </c>
      <c r="I23" s="1133"/>
      <c r="J23" s="1141" t="s">
        <v>1439</v>
      </c>
      <c r="K23" s="1123"/>
      <c r="L23" s="1123"/>
      <c r="M23" s="1123"/>
      <c r="N23" s="1123">
        <f t="shared" si="6"/>
        <v>0</v>
      </c>
      <c r="O23" s="1123"/>
      <c r="P23" s="1123"/>
      <c r="Q23" s="1123"/>
      <c r="R23" s="1123"/>
      <c r="S23" s="1123"/>
      <c r="T23" s="1123"/>
      <c r="U23" s="1142" t="e">
        <f t="shared" si="2"/>
        <v>#DIV/0!</v>
      </c>
      <c r="V23" s="1143"/>
      <c r="W23" s="1144"/>
      <c r="X23" s="1144"/>
      <c r="Y23" s="1107" t="s">
        <v>1404</v>
      </c>
      <c r="AB23" s="1122" t="s">
        <v>2229</v>
      </c>
      <c r="AC23" s="1151">
        <v>0</v>
      </c>
    </row>
    <row r="24" spans="1:29" ht="22.5" customHeight="1" thickTop="1" thickBot="1">
      <c r="A24" s="1143" t="s">
        <v>1402</v>
      </c>
      <c r="B24" s="1143" t="s">
        <v>1406</v>
      </c>
      <c r="C24" s="1133" t="s">
        <v>1419</v>
      </c>
      <c r="D24" s="1143" t="s">
        <v>1406</v>
      </c>
      <c r="E24" s="1143" t="s">
        <v>1406</v>
      </c>
      <c r="F24" s="1143" t="s">
        <v>1406</v>
      </c>
      <c r="G24" s="1131" t="s">
        <v>1419</v>
      </c>
      <c r="H24" s="1133"/>
      <c r="I24" s="1133"/>
      <c r="J24" s="1134" t="s">
        <v>1440</v>
      </c>
      <c r="K24" s="1135">
        <f t="shared" ref="K24:T24" si="12">SUM(K25:K26)</f>
        <v>3000000000</v>
      </c>
      <c r="L24" s="1135">
        <f>SUM(L25:L26)</f>
        <v>0</v>
      </c>
      <c r="M24" s="1135">
        <f>SUM(M25:M26)</f>
        <v>0</v>
      </c>
      <c r="N24" s="1135">
        <f t="shared" si="6"/>
        <v>3000000000</v>
      </c>
      <c r="O24" s="1135">
        <f t="shared" si="12"/>
        <v>300000000</v>
      </c>
      <c r="P24" s="1135">
        <f t="shared" si="12"/>
        <v>2100000000</v>
      </c>
      <c r="Q24" s="1135">
        <f t="shared" si="12"/>
        <v>600000000</v>
      </c>
      <c r="R24" s="1135">
        <f t="shared" si="12"/>
        <v>0</v>
      </c>
      <c r="S24" s="1135">
        <f t="shared" si="12"/>
        <v>777587577</v>
      </c>
      <c r="T24" s="1135">
        <f t="shared" si="12"/>
        <v>2089667730</v>
      </c>
      <c r="U24" s="1136">
        <f t="shared" si="2"/>
        <v>2.6873728333753975</v>
      </c>
      <c r="V24" s="1143"/>
      <c r="W24" s="1144"/>
      <c r="X24" s="1144"/>
      <c r="Y24" s="1107" t="s">
        <v>1404</v>
      </c>
      <c r="AB24" s="1122" t="s">
        <v>2230</v>
      </c>
      <c r="AC24" s="1151">
        <v>0</v>
      </c>
    </row>
    <row r="25" spans="1:29" ht="22.5" customHeight="1" thickTop="1" thickBot="1">
      <c r="A25" s="1143" t="s">
        <v>1402</v>
      </c>
      <c r="B25" s="1143" t="s">
        <v>1406</v>
      </c>
      <c r="C25" s="1133" t="s">
        <v>1419</v>
      </c>
      <c r="D25" s="1143" t="s">
        <v>1406</v>
      </c>
      <c r="E25" s="1143" t="s">
        <v>1406</v>
      </c>
      <c r="F25" s="1143" t="s">
        <v>1406</v>
      </c>
      <c r="G25" s="1133" t="s">
        <v>1419</v>
      </c>
      <c r="H25" s="1133" t="s">
        <v>1406</v>
      </c>
      <c r="I25" s="1133"/>
      <c r="J25" s="1141" t="s">
        <v>1441</v>
      </c>
      <c r="K25" s="1123">
        <v>3000000000</v>
      </c>
      <c r="L25" s="1123">
        <v>0</v>
      </c>
      <c r="M25" s="1123">
        <v>0</v>
      </c>
      <c r="N25" s="1123">
        <f t="shared" si="6"/>
        <v>3000000000</v>
      </c>
      <c r="O25" s="1123">
        <v>300000000</v>
      </c>
      <c r="P25" s="1123">
        <v>2100000000</v>
      </c>
      <c r="Q25" s="1123">
        <v>600000000</v>
      </c>
      <c r="R25" s="1123"/>
      <c r="S25" s="1123">
        <f>834327208-56739631</f>
        <v>777587577</v>
      </c>
      <c r="T25" s="1123">
        <v>2089667730</v>
      </c>
      <c r="U25" s="1142">
        <f t="shared" si="2"/>
        <v>2.6873728333753975</v>
      </c>
      <c r="V25" s="1143"/>
      <c r="W25" s="1144"/>
      <c r="X25" s="1144"/>
      <c r="Y25" s="1107" t="s">
        <v>1404</v>
      </c>
      <c r="AB25" s="1122" t="s">
        <v>2231</v>
      </c>
      <c r="AC25" s="1151">
        <v>1959861101</v>
      </c>
    </row>
    <row r="26" spans="1:29" ht="22.5" customHeight="1" thickTop="1" thickBot="1">
      <c r="A26" s="1143" t="s">
        <v>1402</v>
      </c>
      <c r="B26" s="1143" t="s">
        <v>1406</v>
      </c>
      <c r="C26" s="1133" t="s">
        <v>1419</v>
      </c>
      <c r="D26" s="1143" t="s">
        <v>1406</v>
      </c>
      <c r="E26" s="1143" t="s">
        <v>1406</v>
      </c>
      <c r="F26" s="1143" t="s">
        <v>1406</v>
      </c>
      <c r="G26" s="1133" t="s">
        <v>1419</v>
      </c>
      <c r="H26" s="1133" t="s">
        <v>1419</v>
      </c>
      <c r="I26" s="1133"/>
      <c r="J26" s="1141" t="s">
        <v>1442</v>
      </c>
      <c r="K26" s="1123"/>
      <c r="L26" s="1123"/>
      <c r="M26" s="1123"/>
      <c r="N26" s="1123">
        <f t="shared" si="6"/>
        <v>0</v>
      </c>
      <c r="O26" s="1123"/>
      <c r="P26" s="1123"/>
      <c r="Q26" s="1123"/>
      <c r="R26" s="1123"/>
      <c r="S26" s="1123"/>
      <c r="T26" s="1123"/>
      <c r="U26" s="1142" t="e">
        <f t="shared" si="2"/>
        <v>#DIV/0!</v>
      </c>
      <c r="V26" s="1143"/>
      <c r="W26" s="1144"/>
      <c r="X26" s="1144"/>
      <c r="Y26" s="1107" t="s">
        <v>1404</v>
      </c>
      <c r="AB26" s="1122" t="s">
        <v>2232</v>
      </c>
      <c r="AC26" s="1123">
        <v>0</v>
      </c>
    </row>
    <row r="27" spans="1:29" ht="22.5" customHeight="1" thickTop="1" thickBot="1">
      <c r="A27" s="1143" t="s">
        <v>1402</v>
      </c>
      <c r="B27" s="1143" t="s">
        <v>1406</v>
      </c>
      <c r="C27" s="1133" t="s">
        <v>1419</v>
      </c>
      <c r="D27" s="1143" t="s">
        <v>1406</v>
      </c>
      <c r="E27" s="1143" t="s">
        <v>1406</v>
      </c>
      <c r="F27" s="1143" t="s">
        <v>1406</v>
      </c>
      <c r="G27" s="1131" t="s">
        <v>1443</v>
      </c>
      <c r="H27" s="1133"/>
      <c r="I27" s="1133"/>
      <c r="J27" s="1134" t="s">
        <v>1444</v>
      </c>
      <c r="K27" s="1135">
        <f t="shared" ref="K27:T27" si="13">SUM(K28:K29)</f>
        <v>0</v>
      </c>
      <c r="L27" s="1135">
        <f t="shared" si="13"/>
        <v>0</v>
      </c>
      <c r="M27" s="1135">
        <f t="shared" si="13"/>
        <v>0</v>
      </c>
      <c r="N27" s="1135">
        <f t="shared" si="13"/>
        <v>0</v>
      </c>
      <c r="O27" s="1135">
        <f t="shared" si="13"/>
        <v>0</v>
      </c>
      <c r="P27" s="1135">
        <f t="shared" si="13"/>
        <v>0</v>
      </c>
      <c r="Q27" s="1135">
        <f t="shared" si="13"/>
        <v>0</v>
      </c>
      <c r="R27" s="1135">
        <f t="shared" si="13"/>
        <v>0</v>
      </c>
      <c r="S27" s="1135">
        <f t="shared" si="13"/>
        <v>0</v>
      </c>
      <c r="T27" s="1135">
        <f t="shared" si="13"/>
        <v>0</v>
      </c>
      <c r="U27" s="1136" t="e">
        <f t="shared" si="2"/>
        <v>#DIV/0!</v>
      </c>
      <c r="V27" s="1143"/>
      <c r="W27" s="1144"/>
      <c r="X27" s="1144"/>
      <c r="Y27" s="1107" t="s">
        <v>1404</v>
      </c>
      <c r="AB27" s="1152" t="s">
        <v>2233</v>
      </c>
      <c r="AC27" s="1151">
        <v>11140292.140000001</v>
      </c>
    </row>
    <row r="28" spans="1:29" ht="22.5" customHeight="1" thickTop="1" thickBot="1">
      <c r="A28" s="1143" t="s">
        <v>1402</v>
      </c>
      <c r="B28" s="1143" t="s">
        <v>1406</v>
      </c>
      <c r="C28" s="1133" t="s">
        <v>1419</v>
      </c>
      <c r="D28" s="1143" t="s">
        <v>1406</v>
      </c>
      <c r="E28" s="1143" t="s">
        <v>1406</v>
      </c>
      <c r="F28" s="1143" t="s">
        <v>1406</v>
      </c>
      <c r="G28" s="1133" t="s">
        <v>1443</v>
      </c>
      <c r="H28" s="1133" t="s">
        <v>1406</v>
      </c>
      <c r="I28" s="1133"/>
      <c r="J28" s="1141" t="s">
        <v>1445</v>
      </c>
      <c r="K28" s="1123"/>
      <c r="L28" s="1123"/>
      <c r="M28" s="1123"/>
      <c r="N28" s="1123">
        <f t="shared" si="6"/>
        <v>0</v>
      </c>
      <c r="O28" s="1123"/>
      <c r="P28" s="1123"/>
      <c r="Q28" s="1123"/>
      <c r="R28" s="1123"/>
      <c r="S28" s="1123"/>
      <c r="T28" s="1123"/>
      <c r="U28" s="1142" t="e">
        <f t="shared" si="2"/>
        <v>#DIV/0!</v>
      </c>
      <c r="V28" s="1143"/>
      <c r="W28" s="1144"/>
      <c r="X28" s="1144"/>
      <c r="Y28" s="1107" t="s">
        <v>1404</v>
      </c>
      <c r="AB28" s="1153" t="s">
        <v>2234</v>
      </c>
      <c r="AC28" s="1154">
        <v>1563036.99</v>
      </c>
    </row>
    <row r="29" spans="1:29" ht="22.5" customHeight="1" thickTop="1" thickBot="1">
      <c r="A29" s="1143" t="s">
        <v>1402</v>
      </c>
      <c r="B29" s="1143" t="s">
        <v>1406</v>
      </c>
      <c r="C29" s="1133" t="s">
        <v>1419</v>
      </c>
      <c r="D29" s="1143" t="s">
        <v>1406</v>
      </c>
      <c r="E29" s="1143" t="s">
        <v>1406</v>
      </c>
      <c r="F29" s="1143" t="s">
        <v>1406</v>
      </c>
      <c r="G29" s="1133" t="s">
        <v>1443</v>
      </c>
      <c r="H29" s="1133" t="s">
        <v>1419</v>
      </c>
      <c r="I29" s="1133"/>
      <c r="J29" s="1141" t="s">
        <v>1446</v>
      </c>
      <c r="K29" s="1123"/>
      <c r="L29" s="1123"/>
      <c r="M29" s="1123"/>
      <c r="N29" s="1123">
        <f t="shared" si="6"/>
        <v>0</v>
      </c>
      <c r="O29" s="1123"/>
      <c r="P29" s="1123"/>
      <c r="Q29" s="1123"/>
      <c r="R29" s="1123"/>
      <c r="S29" s="1123"/>
      <c r="T29" s="1123"/>
      <c r="U29" s="1142" t="e">
        <f t="shared" si="2"/>
        <v>#DIV/0!</v>
      </c>
      <c r="V29" s="1143"/>
      <c r="W29" s="1144"/>
      <c r="X29" s="1144"/>
      <c r="Y29" s="1107" t="s">
        <v>1404</v>
      </c>
      <c r="AB29" s="1152" t="s">
        <v>2235</v>
      </c>
      <c r="AC29" s="1151">
        <v>960913</v>
      </c>
    </row>
    <row r="30" spans="1:29" ht="22.5" customHeight="1" thickTop="1" thickBot="1">
      <c r="A30" s="1143" t="s">
        <v>1402</v>
      </c>
      <c r="B30" s="1143" t="s">
        <v>1406</v>
      </c>
      <c r="C30" s="1133" t="s">
        <v>1419</v>
      </c>
      <c r="D30" s="1143" t="s">
        <v>1406</v>
      </c>
      <c r="E30" s="1143" t="s">
        <v>1406</v>
      </c>
      <c r="F30" s="1143" t="s">
        <v>1406</v>
      </c>
      <c r="G30" s="1131" t="s">
        <v>1447</v>
      </c>
      <c r="H30" s="1133"/>
      <c r="I30" s="1133"/>
      <c r="J30" s="1145" t="s">
        <v>1448</v>
      </c>
      <c r="K30" s="1146">
        <f t="shared" ref="K30:T30" si="14">SUM(K31:K32)</f>
        <v>0</v>
      </c>
      <c r="L30" s="1146">
        <f t="shared" si="14"/>
        <v>0</v>
      </c>
      <c r="M30" s="1146">
        <f t="shared" si="14"/>
        <v>0</v>
      </c>
      <c r="N30" s="1146">
        <f t="shared" si="14"/>
        <v>0</v>
      </c>
      <c r="O30" s="1146">
        <f t="shared" si="14"/>
        <v>0</v>
      </c>
      <c r="P30" s="1146">
        <f t="shared" si="14"/>
        <v>0</v>
      </c>
      <c r="Q30" s="1146">
        <f t="shared" si="14"/>
        <v>0</v>
      </c>
      <c r="R30" s="1146">
        <f t="shared" si="14"/>
        <v>0</v>
      </c>
      <c r="S30" s="1146">
        <f t="shared" si="14"/>
        <v>0</v>
      </c>
      <c r="T30" s="1146">
        <f t="shared" si="14"/>
        <v>0</v>
      </c>
      <c r="U30" s="1147" t="e">
        <f t="shared" si="2"/>
        <v>#DIV/0!</v>
      </c>
      <c r="V30" s="1143"/>
      <c r="W30" s="1144"/>
      <c r="X30" s="1144"/>
      <c r="Y30" s="1107" t="s">
        <v>1404</v>
      </c>
      <c r="AB30" s="1153" t="s">
        <v>2236</v>
      </c>
      <c r="AC30" s="1154">
        <v>329880.37</v>
      </c>
    </row>
    <row r="31" spans="1:29" ht="22.5" customHeight="1" thickTop="1" thickBot="1">
      <c r="A31" s="1143" t="s">
        <v>1402</v>
      </c>
      <c r="B31" s="1143" t="s">
        <v>1406</v>
      </c>
      <c r="C31" s="1133" t="s">
        <v>1419</v>
      </c>
      <c r="D31" s="1143" t="s">
        <v>1406</v>
      </c>
      <c r="E31" s="1143" t="s">
        <v>1406</v>
      </c>
      <c r="F31" s="1143" t="s">
        <v>1406</v>
      </c>
      <c r="G31" s="1133" t="s">
        <v>1447</v>
      </c>
      <c r="H31" s="1133" t="s">
        <v>1406</v>
      </c>
      <c r="I31" s="1133"/>
      <c r="J31" s="1148" t="s">
        <v>1449</v>
      </c>
      <c r="K31" s="1149"/>
      <c r="L31" s="1149"/>
      <c r="M31" s="1149"/>
      <c r="N31" s="1123">
        <f t="shared" si="6"/>
        <v>0</v>
      </c>
      <c r="O31" s="1149"/>
      <c r="P31" s="1149"/>
      <c r="Q31" s="1149"/>
      <c r="R31" s="1149"/>
      <c r="S31" s="1123"/>
      <c r="T31" s="1149"/>
      <c r="U31" s="1150" t="e">
        <f t="shared" si="2"/>
        <v>#DIV/0!</v>
      </c>
      <c r="V31" s="1143"/>
      <c r="W31" s="1144"/>
      <c r="X31" s="1144"/>
      <c r="Y31" s="1107" t="s">
        <v>1404</v>
      </c>
      <c r="AB31" s="1153" t="s">
        <v>2237</v>
      </c>
      <c r="AC31" s="1154">
        <v>3137737.82</v>
      </c>
    </row>
    <row r="32" spans="1:29" ht="22.5" customHeight="1" thickTop="1" thickBot="1">
      <c r="A32" s="1143" t="s">
        <v>1402</v>
      </c>
      <c r="B32" s="1143" t="s">
        <v>1406</v>
      </c>
      <c r="C32" s="1133" t="s">
        <v>1419</v>
      </c>
      <c r="D32" s="1143" t="s">
        <v>1406</v>
      </c>
      <c r="E32" s="1143" t="s">
        <v>1406</v>
      </c>
      <c r="F32" s="1143" t="s">
        <v>1406</v>
      </c>
      <c r="G32" s="1133" t="s">
        <v>1447</v>
      </c>
      <c r="H32" s="1133" t="s">
        <v>1419</v>
      </c>
      <c r="I32" s="1133"/>
      <c r="J32" s="1148" t="s">
        <v>1450</v>
      </c>
      <c r="K32" s="1149"/>
      <c r="L32" s="1149"/>
      <c r="M32" s="1149"/>
      <c r="N32" s="1123">
        <f t="shared" si="6"/>
        <v>0</v>
      </c>
      <c r="O32" s="1149"/>
      <c r="P32" s="1149"/>
      <c r="Q32" s="1149"/>
      <c r="R32" s="1149"/>
      <c r="S32" s="1123"/>
      <c r="T32" s="1149"/>
      <c r="U32" s="1150" t="e">
        <f t="shared" si="2"/>
        <v>#DIV/0!</v>
      </c>
      <c r="V32" s="1143"/>
      <c r="W32" s="1144"/>
      <c r="X32" s="1144"/>
      <c r="Y32" s="1107" t="s">
        <v>1404</v>
      </c>
      <c r="AB32" s="1153" t="s">
        <v>2238</v>
      </c>
      <c r="AC32" s="1154">
        <v>0</v>
      </c>
    </row>
    <row r="33" spans="1:29" ht="22.5" customHeight="1" thickTop="1" thickBot="1">
      <c r="A33" s="1124" t="s">
        <v>1402</v>
      </c>
      <c r="B33" s="1125" t="s">
        <v>1406</v>
      </c>
      <c r="C33" s="1125" t="s">
        <v>1419</v>
      </c>
      <c r="D33" s="1125" t="s">
        <v>1419</v>
      </c>
      <c r="E33" s="1125"/>
      <c r="F33" s="1126"/>
      <c r="G33" s="1126"/>
      <c r="H33" s="1126"/>
      <c r="I33" s="1126"/>
      <c r="J33" s="1127" t="s">
        <v>1451</v>
      </c>
      <c r="K33" s="1128">
        <f>+K34+K51</f>
        <v>6000083000</v>
      </c>
      <c r="L33" s="1128">
        <f t="shared" ref="L33:T33" si="15">+L34+L51</f>
        <v>0</v>
      </c>
      <c r="M33" s="1128">
        <f t="shared" si="15"/>
        <v>0</v>
      </c>
      <c r="N33" s="1128">
        <f t="shared" si="15"/>
        <v>6000083000</v>
      </c>
      <c r="O33" s="1128">
        <f t="shared" si="15"/>
        <v>1080546949</v>
      </c>
      <c r="P33" s="1128">
        <f t="shared" si="15"/>
        <v>4319027751</v>
      </c>
      <c r="Q33" s="1128">
        <f t="shared" si="15"/>
        <v>600508300</v>
      </c>
      <c r="R33" s="1128">
        <f t="shared" si="15"/>
        <v>0</v>
      </c>
      <c r="S33" s="1128">
        <f t="shared" si="15"/>
        <v>6090124569.1399994</v>
      </c>
      <c r="T33" s="1128">
        <f t="shared" si="15"/>
        <v>520000089.35000002</v>
      </c>
      <c r="U33" s="1129">
        <f t="shared" si="2"/>
        <v>8.5384146653576645E-2</v>
      </c>
      <c r="V33" s="1125"/>
      <c r="W33" s="1130"/>
      <c r="X33" s="1130"/>
      <c r="Y33" s="1107" t="s">
        <v>1404</v>
      </c>
      <c r="AB33" s="1122" t="s">
        <v>2239</v>
      </c>
      <c r="AC33" s="1151">
        <v>1626000</v>
      </c>
    </row>
    <row r="34" spans="1:29" ht="22.5" customHeight="1" thickTop="1" thickBot="1">
      <c r="A34" s="1124">
        <v>1</v>
      </c>
      <c r="B34" s="1125" t="s">
        <v>1406</v>
      </c>
      <c r="C34" s="1125" t="s">
        <v>1419</v>
      </c>
      <c r="D34" s="1125" t="s">
        <v>1419</v>
      </c>
      <c r="E34" s="1125" t="s">
        <v>1406</v>
      </c>
      <c r="F34" s="1126"/>
      <c r="G34" s="1126"/>
      <c r="H34" s="1126"/>
      <c r="I34" s="1126"/>
      <c r="J34" s="1127" t="s">
        <v>1452</v>
      </c>
      <c r="K34" s="1128">
        <f>+K35</f>
        <v>4790083000</v>
      </c>
      <c r="L34" s="1128">
        <f t="shared" ref="L34:T34" si="16">+L35</f>
        <v>0</v>
      </c>
      <c r="M34" s="1128">
        <f t="shared" si="16"/>
        <v>0</v>
      </c>
      <c r="N34" s="1128">
        <f t="shared" si="16"/>
        <v>4790083000</v>
      </c>
      <c r="O34" s="1128">
        <f t="shared" si="16"/>
        <v>15500000</v>
      </c>
      <c r="P34" s="1128">
        <f t="shared" si="16"/>
        <v>4295574700</v>
      </c>
      <c r="Q34" s="1128">
        <f t="shared" si="16"/>
        <v>479008300</v>
      </c>
      <c r="R34" s="1128">
        <f t="shared" si="16"/>
        <v>0</v>
      </c>
      <c r="S34" s="1128">
        <f t="shared" si="16"/>
        <v>5544477784.6399994</v>
      </c>
      <c r="T34" s="1128">
        <f t="shared" si="16"/>
        <v>333213468.35000002</v>
      </c>
      <c r="U34" s="1129">
        <f t="shared" si="2"/>
        <v>6.0098260159524734E-2</v>
      </c>
      <c r="V34" s="1125"/>
      <c r="W34" s="1130"/>
      <c r="X34" s="1130"/>
      <c r="Y34" s="1107"/>
      <c r="AB34" s="1122" t="s">
        <v>2240</v>
      </c>
      <c r="AC34" s="1151">
        <v>756601000</v>
      </c>
    </row>
    <row r="35" spans="1:29" s="1139" customFormat="1" ht="22.5" customHeight="1" thickTop="1" thickBot="1">
      <c r="A35" s="1137" t="s">
        <v>1402</v>
      </c>
      <c r="B35" s="1137" t="s">
        <v>1406</v>
      </c>
      <c r="C35" s="1131" t="s">
        <v>1419</v>
      </c>
      <c r="D35" s="1131" t="s">
        <v>1419</v>
      </c>
      <c r="E35" s="1132" t="s">
        <v>1406</v>
      </c>
      <c r="F35" s="1131" t="s">
        <v>1406</v>
      </c>
      <c r="G35" s="1131"/>
      <c r="H35" s="1133"/>
      <c r="I35" s="1133"/>
      <c r="J35" s="1134" t="s">
        <v>1453</v>
      </c>
      <c r="K35" s="1135">
        <f>+K36+K39+K42+K45+K48</f>
        <v>4790083000</v>
      </c>
      <c r="L35" s="1135">
        <f t="shared" ref="L35:T35" si="17">+L36+L39+L42+L45+L48</f>
        <v>0</v>
      </c>
      <c r="M35" s="1135">
        <f t="shared" si="17"/>
        <v>0</v>
      </c>
      <c r="N35" s="1135">
        <f t="shared" si="17"/>
        <v>4790083000</v>
      </c>
      <c r="O35" s="1135">
        <f t="shared" si="17"/>
        <v>15500000</v>
      </c>
      <c r="P35" s="1135">
        <f t="shared" si="17"/>
        <v>4295574700</v>
      </c>
      <c r="Q35" s="1135">
        <f t="shared" si="17"/>
        <v>479008300</v>
      </c>
      <c r="R35" s="1135">
        <f t="shared" si="17"/>
        <v>0</v>
      </c>
      <c r="S35" s="1135">
        <f t="shared" si="17"/>
        <v>5544477784.6399994</v>
      </c>
      <c r="T35" s="1135">
        <f t="shared" si="17"/>
        <v>333213468.35000002</v>
      </c>
      <c r="U35" s="1136">
        <f t="shared" si="2"/>
        <v>6.0098260159524734E-2</v>
      </c>
      <c r="V35" s="1137"/>
      <c r="W35" s="1138"/>
      <c r="X35" s="1138"/>
      <c r="Y35" s="1107" t="s">
        <v>1404</v>
      </c>
      <c r="AB35" s="1122" t="s">
        <v>2241</v>
      </c>
      <c r="AC35" s="1151">
        <v>351331000</v>
      </c>
    </row>
    <row r="36" spans="1:29" ht="22.5" customHeight="1" thickTop="1" thickBot="1">
      <c r="A36" s="1143" t="s">
        <v>1402</v>
      </c>
      <c r="B36" s="1143" t="s">
        <v>1406</v>
      </c>
      <c r="C36" s="1133" t="s">
        <v>1419</v>
      </c>
      <c r="D36" s="1133" t="s">
        <v>1419</v>
      </c>
      <c r="E36" s="1143" t="s">
        <v>1406</v>
      </c>
      <c r="F36" s="1133" t="s">
        <v>1406</v>
      </c>
      <c r="G36" s="1131" t="s">
        <v>1406</v>
      </c>
      <c r="H36" s="1133"/>
      <c r="I36" s="1133"/>
      <c r="J36" s="1134" t="s">
        <v>1454</v>
      </c>
      <c r="K36" s="1123">
        <f>+K37+K38</f>
        <v>1190000000</v>
      </c>
      <c r="L36" s="1123">
        <f t="shared" ref="L36:T36" si="18">+L37+L38</f>
        <v>0</v>
      </c>
      <c r="M36" s="1123">
        <f t="shared" si="18"/>
        <v>0</v>
      </c>
      <c r="N36" s="1123">
        <f t="shared" si="18"/>
        <v>1190000000</v>
      </c>
      <c r="O36" s="1123">
        <f t="shared" si="18"/>
        <v>6000000</v>
      </c>
      <c r="P36" s="1123">
        <f t="shared" si="18"/>
        <v>1065000000</v>
      </c>
      <c r="Q36" s="1123">
        <f t="shared" si="18"/>
        <v>119000000</v>
      </c>
      <c r="R36" s="1123">
        <f t="shared" si="18"/>
        <v>0</v>
      </c>
      <c r="S36" s="1123">
        <f t="shared" si="18"/>
        <v>3845009357.1199999</v>
      </c>
      <c r="T36" s="1123">
        <f t="shared" si="18"/>
        <v>321062934</v>
      </c>
      <c r="U36" s="1142">
        <f t="shared" si="2"/>
        <v>8.350121005699801E-2</v>
      </c>
      <c r="V36" s="1143"/>
      <c r="W36" s="1144" t="s">
        <v>1455</v>
      </c>
      <c r="X36" s="1144" t="s">
        <v>1456</v>
      </c>
      <c r="Y36" s="1155" t="s">
        <v>1404</v>
      </c>
      <c r="AA36" s="1139"/>
      <c r="AB36" s="1122" t="s">
        <v>2242</v>
      </c>
      <c r="AC36" s="1151">
        <v>2483000</v>
      </c>
    </row>
    <row r="37" spans="1:29" ht="22.5" customHeight="1" thickTop="1" thickBot="1">
      <c r="A37" s="1143" t="s">
        <v>1402</v>
      </c>
      <c r="B37" s="1143" t="s">
        <v>1406</v>
      </c>
      <c r="C37" s="1133" t="s">
        <v>1419</v>
      </c>
      <c r="D37" s="1133" t="s">
        <v>1419</v>
      </c>
      <c r="E37" s="1143" t="s">
        <v>1406</v>
      </c>
      <c r="F37" s="1143" t="s">
        <v>1406</v>
      </c>
      <c r="G37" s="1133" t="s">
        <v>1406</v>
      </c>
      <c r="H37" s="1133" t="s">
        <v>1406</v>
      </c>
      <c r="I37" s="1133"/>
      <c r="J37" s="1141" t="s">
        <v>1457</v>
      </c>
      <c r="K37" s="1123">
        <v>490000000</v>
      </c>
      <c r="L37" s="1123">
        <v>0</v>
      </c>
      <c r="M37" s="1123">
        <v>0</v>
      </c>
      <c r="N37" s="1123">
        <f t="shared" si="6"/>
        <v>490000000</v>
      </c>
      <c r="O37" s="1123">
        <v>6000000</v>
      </c>
      <c r="P37" s="1123">
        <v>435000000</v>
      </c>
      <c r="Q37" s="1123">
        <v>49000000</v>
      </c>
      <c r="R37" s="1123"/>
      <c r="S37" s="1123">
        <v>0</v>
      </c>
      <c r="T37" s="1123">
        <v>53510489</v>
      </c>
      <c r="U37" s="1142" t="e">
        <f t="shared" si="2"/>
        <v>#DIV/0!</v>
      </c>
      <c r="V37" s="1143"/>
      <c r="W37" s="1144"/>
      <c r="X37" s="1144"/>
      <c r="Y37" s="1155" t="s">
        <v>1404</v>
      </c>
      <c r="AA37" s="1139"/>
      <c r="AB37" s="1122" t="s">
        <v>2243</v>
      </c>
      <c r="AC37" s="1151">
        <v>654458000</v>
      </c>
    </row>
    <row r="38" spans="1:29" ht="22.5" customHeight="1" thickTop="1" thickBot="1">
      <c r="A38" s="1143" t="s">
        <v>1402</v>
      </c>
      <c r="B38" s="1143" t="s">
        <v>1406</v>
      </c>
      <c r="C38" s="1133" t="s">
        <v>1419</v>
      </c>
      <c r="D38" s="1133" t="s">
        <v>1419</v>
      </c>
      <c r="E38" s="1143" t="s">
        <v>1406</v>
      </c>
      <c r="F38" s="1143" t="s">
        <v>1406</v>
      </c>
      <c r="G38" s="1133" t="s">
        <v>1406</v>
      </c>
      <c r="H38" s="1133" t="s">
        <v>1419</v>
      </c>
      <c r="I38" s="1133"/>
      <c r="J38" s="1141" t="s">
        <v>1458</v>
      </c>
      <c r="K38" s="1123">
        <v>700000000</v>
      </c>
      <c r="L38" s="1123">
        <v>0</v>
      </c>
      <c r="M38" s="1123">
        <v>0</v>
      </c>
      <c r="N38" s="1123">
        <f t="shared" si="6"/>
        <v>700000000</v>
      </c>
      <c r="O38" s="1123"/>
      <c r="P38" s="1123">
        <v>630000000</v>
      </c>
      <c r="Q38" s="1123">
        <v>70000000</v>
      </c>
      <c r="R38" s="1123"/>
      <c r="S38" s="1123">
        <v>3845009357.1199999</v>
      </c>
      <c r="T38" s="1123">
        <v>267552445</v>
      </c>
      <c r="U38" s="1142">
        <f t="shared" si="2"/>
        <v>6.9584341714165013E-2</v>
      </c>
      <c r="V38" s="1143"/>
      <c r="W38" s="1144"/>
      <c r="X38" s="1144"/>
      <c r="Y38" s="1155" t="s">
        <v>1404</v>
      </c>
      <c r="AB38" s="1122" t="s">
        <v>2244</v>
      </c>
      <c r="AC38" s="1151">
        <v>122000000</v>
      </c>
    </row>
    <row r="39" spans="1:29" ht="22.5" customHeight="1" thickTop="1" thickBot="1">
      <c r="A39" s="1143" t="s">
        <v>1402</v>
      </c>
      <c r="B39" s="1143" t="s">
        <v>1406</v>
      </c>
      <c r="C39" s="1133" t="s">
        <v>1419</v>
      </c>
      <c r="D39" s="1133" t="s">
        <v>1419</v>
      </c>
      <c r="E39" s="1143" t="s">
        <v>1406</v>
      </c>
      <c r="F39" s="1143" t="s">
        <v>1406</v>
      </c>
      <c r="G39" s="1131" t="s">
        <v>1419</v>
      </c>
      <c r="H39" s="1133"/>
      <c r="I39" s="1133"/>
      <c r="J39" s="1134" t="s">
        <v>1459</v>
      </c>
      <c r="K39" s="1123">
        <f>+K40+K41</f>
        <v>600083000</v>
      </c>
      <c r="L39" s="1123">
        <f>+L40+L41</f>
        <v>0</v>
      </c>
      <c r="M39" s="1123">
        <f>+M40+M41</f>
        <v>0</v>
      </c>
      <c r="N39" s="1123">
        <f t="shared" si="6"/>
        <v>600083000</v>
      </c>
      <c r="O39" s="1123">
        <f t="shared" ref="O39:T39" si="19">+O40+O41</f>
        <v>1500000</v>
      </c>
      <c r="P39" s="1123">
        <f t="shared" si="19"/>
        <v>538574700</v>
      </c>
      <c r="Q39" s="1123">
        <f t="shared" si="19"/>
        <v>60008300</v>
      </c>
      <c r="R39" s="1123">
        <f t="shared" si="19"/>
        <v>0</v>
      </c>
      <c r="S39" s="1123">
        <f t="shared" si="19"/>
        <v>1699468427.52</v>
      </c>
      <c r="T39" s="1123">
        <f t="shared" si="19"/>
        <v>3351803</v>
      </c>
      <c r="U39" s="1142">
        <f t="shared" si="2"/>
        <v>1.9722655306349049E-3</v>
      </c>
      <c r="V39" s="1143"/>
      <c r="W39" s="1144" t="s">
        <v>1460</v>
      </c>
      <c r="X39" s="1144" t="s">
        <v>1461</v>
      </c>
      <c r="Y39" s="1155" t="s">
        <v>1404</v>
      </c>
      <c r="AB39" s="1122" t="s">
        <v>2245</v>
      </c>
      <c r="AC39" s="1151">
        <v>7338000</v>
      </c>
    </row>
    <row r="40" spans="1:29" ht="22.5" customHeight="1" thickTop="1" thickBot="1">
      <c r="A40" s="1143" t="s">
        <v>1402</v>
      </c>
      <c r="B40" s="1143" t="s">
        <v>1406</v>
      </c>
      <c r="C40" s="1133" t="s">
        <v>1419</v>
      </c>
      <c r="D40" s="1133" t="s">
        <v>1419</v>
      </c>
      <c r="E40" s="1143" t="s">
        <v>1406</v>
      </c>
      <c r="F40" s="1143" t="s">
        <v>1406</v>
      </c>
      <c r="G40" s="1133" t="s">
        <v>1419</v>
      </c>
      <c r="H40" s="1133" t="s">
        <v>1406</v>
      </c>
      <c r="I40" s="1133"/>
      <c r="J40" s="1141" t="s">
        <v>1462</v>
      </c>
      <c r="K40" s="1123">
        <v>400083000</v>
      </c>
      <c r="L40" s="1123">
        <v>0</v>
      </c>
      <c r="M40" s="1123">
        <v>0</v>
      </c>
      <c r="N40" s="1123">
        <f t="shared" si="6"/>
        <v>400083000</v>
      </c>
      <c r="O40" s="1123">
        <v>1500000</v>
      </c>
      <c r="P40" s="1123">
        <v>358574700</v>
      </c>
      <c r="Q40" s="1123">
        <v>40008300</v>
      </c>
      <c r="R40" s="1123"/>
      <c r="S40" s="1123">
        <v>0</v>
      </c>
      <c r="T40" s="1123">
        <v>0</v>
      </c>
      <c r="U40" s="1142" t="e">
        <f t="shared" si="2"/>
        <v>#DIV/0!</v>
      </c>
      <c r="V40" s="1143"/>
      <c r="W40" s="1144"/>
      <c r="X40" s="1144"/>
      <c r="Y40" s="1155" t="s">
        <v>1404</v>
      </c>
      <c r="AB40" s="1122" t="s">
        <v>2246</v>
      </c>
      <c r="AC40" s="1151">
        <v>628627000</v>
      </c>
    </row>
    <row r="41" spans="1:29" ht="22.5" customHeight="1" thickTop="1" thickBot="1">
      <c r="A41" s="1143" t="s">
        <v>1402</v>
      </c>
      <c r="B41" s="1143" t="s">
        <v>1406</v>
      </c>
      <c r="C41" s="1133" t="s">
        <v>1419</v>
      </c>
      <c r="D41" s="1133" t="s">
        <v>1419</v>
      </c>
      <c r="E41" s="1143" t="s">
        <v>1406</v>
      </c>
      <c r="F41" s="1143" t="s">
        <v>1406</v>
      </c>
      <c r="G41" s="1133" t="s">
        <v>1419</v>
      </c>
      <c r="H41" s="1133" t="s">
        <v>1419</v>
      </c>
      <c r="I41" s="1133"/>
      <c r="J41" s="1141" t="s">
        <v>1463</v>
      </c>
      <c r="K41" s="1123">
        <v>200000000</v>
      </c>
      <c r="L41" s="1123">
        <v>0</v>
      </c>
      <c r="M41" s="1123">
        <v>0</v>
      </c>
      <c r="N41" s="1123">
        <f t="shared" si="6"/>
        <v>200000000</v>
      </c>
      <c r="O41" s="1123"/>
      <c r="P41" s="1123">
        <v>180000000</v>
      </c>
      <c r="Q41" s="1123">
        <v>20000000</v>
      </c>
      <c r="R41" s="1123"/>
      <c r="S41" s="1123">
        <f>1699468427.52</f>
        <v>1699468427.52</v>
      </c>
      <c r="T41" s="1123">
        <v>3351803</v>
      </c>
      <c r="U41" s="1142">
        <f t="shared" si="2"/>
        <v>1.9722655306349049E-3</v>
      </c>
      <c r="V41" s="1143"/>
      <c r="W41" s="1144"/>
      <c r="X41" s="1144"/>
      <c r="Y41" s="1155" t="s">
        <v>1404</v>
      </c>
      <c r="AB41" s="1122" t="s">
        <v>2247</v>
      </c>
      <c r="AC41" s="1151">
        <v>27057000</v>
      </c>
    </row>
    <row r="42" spans="1:29" ht="22.5" customHeight="1" thickTop="1" thickBot="1">
      <c r="A42" s="1143" t="s">
        <v>1402</v>
      </c>
      <c r="B42" s="1143" t="s">
        <v>1406</v>
      </c>
      <c r="C42" s="1133" t="s">
        <v>1419</v>
      </c>
      <c r="D42" s="1133" t="s">
        <v>1419</v>
      </c>
      <c r="E42" s="1143" t="s">
        <v>1406</v>
      </c>
      <c r="F42" s="1143" t="s">
        <v>1406</v>
      </c>
      <c r="G42" s="1131" t="s">
        <v>1443</v>
      </c>
      <c r="H42" s="1133"/>
      <c r="I42" s="1133"/>
      <c r="J42" s="1134" t="s">
        <v>1464</v>
      </c>
      <c r="K42" s="1123">
        <f>+K43+K44</f>
        <v>3000000000</v>
      </c>
      <c r="L42" s="1123">
        <f>+L43+L44</f>
        <v>0</v>
      </c>
      <c r="M42" s="1123">
        <f>+M43+M44</f>
        <v>0</v>
      </c>
      <c r="N42" s="1123">
        <f t="shared" si="6"/>
        <v>3000000000</v>
      </c>
      <c r="O42" s="1123">
        <f t="shared" ref="O42:T42" si="20">+O43+O44</f>
        <v>8000000</v>
      </c>
      <c r="P42" s="1123">
        <f t="shared" si="20"/>
        <v>2692000000</v>
      </c>
      <c r="Q42" s="1123">
        <f t="shared" si="20"/>
        <v>300000000</v>
      </c>
      <c r="R42" s="1123">
        <f t="shared" si="20"/>
        <v>0</v>
      </c>
      <c r="S42" s="1123">
        <f t="shared" si="20"/>
        <v>0</v>
      </c>
      <c r="T42" s="1123">
        <f t="shared" si="20"/>
        <v>8798731.3499999996</v>
      </c>
      <c r="U42" s="1142" t="e">
        <f t="shared" si="2"/>
        <v>#DIV/0!</v>
      </c>
      <c r="V42" s="1143"/>
      <c r="W42" s="1144"/>
      <c r="X42" s="1144"/>
      <c r="Y42" s="1155" t="s">
        <v>1404</v>
      </c>
      <c r="AB42" s="1122" t="s">
        <v>2248</v>
      </c>
      <c r="AC42" s="1151">
        <v>0</v>
      </c>
    </row>
    <row r="43" spans="1:29" ht="22.5" customHeight="1" thickTop="1" thickBot="1">
      <c r="A43" s="1143" t="s">
        <v>1402</v>
      </c>
      <c r="B43" s="1143" t="s">
        <v>1406</v>
      </c>
      <c r="C43" s="1133" t="s">
        <v>1419</v>
      </c>
      <c r="D43" s="1133" t="s">
        <v>1419</v>
      </c>
      <c r="E43" s="1143" t="s">
        <v>1406</v>
      </c>
      <c r="F43" s="1143" t="s">
        <v>1406</v>
      </c>
      <c r="G43" s="1133" t="s">
        <v>1443</v>
      </c>
      <c r="H43" s="1133" t="s">
        <v>1406</v>
      </c>
      <c r="I43" s="1133"/>
      <c r="J43" s="1141" t="s">
        <v>1465</v>
      </c>
      <c r="K43" s="1123">
        <v>3000000000</v>
      </c>
      <c r="L43" s="1123">
        <v>0</v>
      </c>
      <c r="M43" s="1123">
        <v>0</v>
      </c>
      <c r="N43" s="1123">
        <f t="shared" si="6"/>
        <v>3000000000</v>
      </c>
      <c r="O43" s="1123">
        <v>8000000</v>
      </c>
      <c r="P43" s="1123">
        <v>2692000000</v>
      </c>
      <c r="Q43" s="1123">
        <v>300000000</v>
      </c>
      <c r="R43" s="1123"/>
      <c r="S43" s="1123"/>
      <c r="T43" s="1123">
        <v>8798731.3499999996</v>
      </c>
      <c r="U43" s="1142" t="e">
        <f t="shared" si="2"/>
        <v>#DIV/0!</v>
      </c>
      <c r="V43" s="1143"/>
      <c r="W43" s="1144"/>
      <c r="X43" s="1144"/>
      <c r="Y43" s="1155" t="s">
        <v>1404</v>
      </c>
      <c r="AB43" s="1156" t="s">
        <v>1585</v>
      </c>
      <c r="AC43" s="1151">
        <v>317501611</v>
      </c>
    </row>
    <row r="44" spans="1:29" ht="22.5" customHeight="1" thickTop="1" thickBot="1">
      <c r="A44" s="1143" t="s">
        <v>1402</v>
      </c>
      <c r="B44" s="1143" t="s">
        <v>1406</v>
      </c>
      <c r="C44" s="1133" t="s">
        <v>1419</v>
      </c>
      <c r="D44" s="1133" t="s">
        <v>1419</v>
      </c>
      <c r="E44" s="1143" t="s">
        <v>1406</v>
      </c>
      <c r="F44" s="1143" t="s">
        <v>1406</v>
      </c>
      <c r="G44" s="1133" t="s">
        <v>1443</v>
      </c>
      <c r="H44" s="1133" t="s">
        <v>1419</v>
      </c>
      <c r="I44" s="1133"/>
      <c r="J44" s="1141" t="s">
        <v>1466</v>
      </c>
      <c r="K44" s="1123"/>
      <c r="L44" s="1123"/>
      <c r="M44" s="1123"/>
      <c r="N44" s="1123">
        <f t="shared" si="6"/>
        <v>0</v>
      </c>
      <c r="O44" s="1123"/>
      <c r="P44" s="1123"/>
      <c r="Q44" s="1123"/>
      <c r="R44" s="1123"/>
      <c r="S44" s="1123"/>
      <c r="T44" s="1123"/>
      <c r="U44" s="1142" t="e">
        <f t="shared" si="2"/>
        <v>#DIV/0!</v>
      </c>
      <c r="V44" s="1143"/>
      <c r="W44" s="1144"/>
      <c r="X44" s="1144"/>
      <c r="Y44" s="1155" t="s">
        <v>1404</v>
      </c>
      <c r="AB44" s="1156" t="s">
        <v>1587</v>
      </c>
      <c r="AC44" s="1151">
        <v>55955237047.879997</v>
      </c>
    </row>
    <row r="45" spans="1:29" ht="22.5" customHeight="1" thickTop="1" thickBot="1">
      <c r="A45" s="1143" t="s">
        <v>1402</v>
      </c>
      <c r="B45" s="1143" t="s">
        <v>1406</v>
      </c>
      <c r="C45" s="1133" t="s">
        <v>1419</v>
      </c>
      <c r="D45" s="1133" t="s">
        <v>1419</v>
      </c>
      <c r="E45" s="1143" t="s">
        <v>1406</v>
      </c>
      <c r="F45" s="1143" t="s">
        <v>1406</v>
      </c>
      <c r="G45" s="1131" t="s">
        <v>1447</v>
      </c>
      <c r="H45" s="1133"/>
      <c r="I45" s="1133"/>
      <c r="J45" s="1134" t="s">
        <v>1467</v>
      </c>
      <c r="K45" s="1123">
        <f>+K46+K47</f>
        <v>0</v>
      </c>
      <c r="L45" s="1123">
        <f>+L46+L47</f>
        <v>0</v>
      </c>
      <c r="M45" s="1123">
        <f>+M46+M47</f>
        <v>0</v>
      </c>
      <c r="N45" s="1123">
        <f t="shared" si="6"/>
        <v>0</v>
      </c>
      <c r="O45" s="1123">
        <f t="shared" ref="O45:T45" si="21">+O46+O47</f>
        <v>0</v>
      </c>
      <c r="P45" s="1123">
        <f t="shared" si="21"/>
        <v>0</v>
      </c>
      <c r="Q45" s="1123">
        <f t="shared" si="21"/>
        <v>0</v>
      </c>
      <c r="R45" s="1123">
        <f t="shared" si="21"/>
        <v>0</v>
      </c>
      <c r="S45" s="1123">
        <f t="shared" si="21"/>
        <v>0</v>
      </c>
      <c r="T45" s="1123">
        <f t="shared" si="21"/>
        <v>0</v>
      </c>
      <c r="U45" s="1142" t="e">
        <f t="shared" si="2"/>
        <v>#DIV/0!</v>
      </c>
      <c r="V45" s="1143"/>
      <c r="W45" s="1144" t="s">
        <v>1468</v>
      </c>
      <c r="X45" s="1144" t="s">
        <v>1469</v>
      </c>
      <c r="Y45" s="1155" t="s">
        <v>1404</v>
      </c>
    </row>
    <row r="46" spans="1:29" ht="22.5" customHeight="1" thickTop="1" thickBot="1">
      <c r="A46" s="1143" t="s">
        <v>1402</v>
      </c>
      <c r="B46" s="1143" t="s">
        <v>1406</v>
      </c>
      <c r="C46" s="1133" t="s">
        <v>1419</v>
      </c>
      <c r="D46" s="1133" t="s">
        <v>1419</v>
      </c>
      <c r="E46" s="1143" t="s">
        <v>1406</v>
      </c>
      <c r="F46" s="1143" t="s">
        <v>1406</v>
      </c>
      <c r="G46" s="1133" t="s">
        <v>1447</v>
      </c>
      <c r="H46" s="1133" t="s">
        <v>1406</v>
      </c>
      <c r="I46" s="1133"/>
      <c r="J46" s="1141" t="s">
        <v>1470</v>
      </c>
      <c r="K46" s="1123"/>
      <c r="L46" s="1123"/>
      <c r="M46" s="1123"/>
      <c r="N46" s="1123">
        <f t="shared" si="6"/>
        <v>0</v>
      </c>
      <c r="O46" s="1123"/>
      <c r="P46" s="1123"/>
      <c r="Q46" s="1123"/>
      <c r="R46" s="1123"/>
      <c r="S46" s="1123"/>
      <c r="T46" s="1123"/>
      <c r="U46" s="1142" t="e">
        <f t="shared" si="2"/>
        <v>#DIV/0!</v>
      </c>
      <c r="V46" s="1143"/>
      <c r="W46" s="1144"/>
      <c r="X46" s="1144"/>
      <c r="Y46" s="1155" t="s">
        <v>1404</v>
      </c>
    </row>
    <row r="47" spans="1:29" ht="22.5" customHeight="1" thickTop="1" thickBot="1">
      <c r="A47" s="1143" t="s">
        <v>1402</v>
      </c>
      <c r="B47" s="1143" t="s">
        <v>1406</v>
      </c>
      <c r="C47" s="1133" t="s">
        <v>1419</v>
      </c>
      <c r="D47" s="1133" t="s">
        <v>1419</v>
      </c>
      <c r="E47" s="1143" t="s">
        <v>1406</v>
      </c>
      <c r="F47" s="1143" t="s">
        <v>1406</v>
      </c>
      <c r="G47" s="1133" t="s">
        <v>1447</v>
      </c>
      <c r="H47" s="1133" t="s">
        <v>1419</v>
      </c>
      <c r="I47" s="1133"/>
      <c r="J47" s="1141" t="s">
        <v>1471</v>
      </c>
      <c r="K47" s="1123"/>
      <c r="L47" s="1123"/>
      <c r="M47" s="1123"/>
      <c r="N47" s="1123">
        <f t="shared" si="6"/>
        <v>0</v>
      </c>
      <c r="O47" s="1123"/>
      <c r="P47" s="1123"/>
      <c r="Q47" s="1123"/>
      <c r="R47" s="1123"/>
      <c r="S47" s="1123"/>
      <c r="T47" s="1123"/>
      <c r="U47" s="1142" t="e">
        <f t="shared" si="2"/>
        <v>#DIV/0!</v>
      </c>
      <c r="V47" s="1143"/>
      <c r="W47" s="1144"/>
      <c r="X47" s="1144"/>
      <c r="Y47" s="1155" t="s">
        <v>1404</v>
      </c>
    </row>
    <row r="48" spans="1:29" ht="22.5" customHeight="1" thickTop="1" thickBot="1">
      <c r="A48" s="1143" t="s">
        <v>1402</v>
      </c>
      <c r="B48" s="1143" t="s">
        <v>1406</v>
      </c>
      <c r="C48" s="1133" t="s">
        <v>1419</v>
      </c>
      <c r="D48" s="1133" t="s">
        <v>1419</v>
      </c>
      <c r="E48" s="1143" t="s">
        <v>1406</v>
      </c>
      <c r="F48" s="1143" t="s">
        <v>1406</v>
      </c>
      <c r="G48" s="1131" t="s">
        <v>1472</v>
      </c>
      <c r="H48" s="1133"/>
      <c r="I48" s="1133"/>
      <c r="J48" s="1145" t="s">
        <v>1473</v>
      </c>
      <c r="K48" s="1149">
        <f>+K49+K50</f>
        <v>0</v>
      </c>
      <c r="L48" s="1149">
        <f>+L49+L50</f>
        <v>0</v>
      </c>
      <c r="M48" s="1149">
        <f>+M49+M50</f>
        <v>0</v>
      </c>
      <c r="N48" s="1149">
        <f t="shared" si="6"/>
        <v>0</v>
      </c>
      <c r="O48" s="1149">
        <f t="shared" ref="O48:T48" si="22">+O49+O50</f>
        <v>0</v>
      </c>
      <c r="P48" s="1149">
        <f t="shared" si="22"/>
        <v>0</v>
      </c>
      <c r="Q48" s="1149">
        <f t="shared" si="22"/>
        <v>0</v>
      </c>
      <c r="R48" s="1149">
        <f t="shared" si="22"/>
        <v>0</v>
      </c>
      <c r="S48" s="1149">
        <f t="shared" si="22"/>
        <v>0</v>
      </c>
      <c r="T48" s="1149">
        <f t="shared" si="22"/>
        <v>0</v>
      </c>
      <c r="U48" s="1150" t="e">
        <f t="shared" si="2"/>
        <v>#DIV/0!</v>
      </c>
      <c r="V48" s="1143"/>
      <c r="W48" s="1144"/>
      <c r="X48" s="1144"/>
      <c r="Y48" s="1155" t="s">
        <v>1404</v>
      </c>
    </row>
    <row r="49" spans="1:25" ht="22.5" customHeight="1" thickTop="1" thickBot="1">
      <c r="A49" s="1143" t="s">
        <v>1402</v>
      </c>
      <c r="B49" s="1143" t="s">
        <v>1406</v>
      </c>
      <c r="C49" s="1133" t="s">
        <v>1419</v>
      </c>
      <c r="D49" s="1133" t="s">
        <v>1419</v>
      </c>
      <c r="E49" s="1143" t="s">
        <v>1406</v>
      </c>
      <c r="F49" s="1143" t="s">
        <v>1406</v>
      </c>
      <c r="G49" s="1133" t="s">
        <v>1472</v>
      </c>
      <c r="H49" s="1133" t="s">
        <v>1406</v>
      </c>
      <c r="I49" s="1133"/>
      <c r="J49" s="1148" t="s">
        <v>1474</v>
      </c>
      <c r="K49" s="1149"/>
      <c r="L49" s="1149"/>
      <c r="M49" s="1149"/>
      <c r="N49" s="1149">
        <f t="shared" si="6"/>
        <v>0</v>
      </c>
      <c r="O49" s="1149"/>
      <c r="P49" s="1149"/>
      <c r="Q49" s="1149"/>
      <c r="R49" s="1149"/>
      <c r="S49" s="1149"/>
      <c r="T49" s="1149"/>
      <c r="U49" s="1150" t="e">
        <f t="shared" si="2"/>
        <v>#DIV/0!</v>
      </c>
      <c r="V49" s="1143"/>
      <c r="W49" s="1144"/>
      <c r="X49" s="1144"/>
      <c r="Y49" s="1155" t="s">
        <v>1404</v>
      </c>
    </row>
    <row r="50" spans="1:25" ht="22.5" customHeight="1" thickTop="1" thickBot="1">
      <c r="A50" s="1143" t="s">
        <v>1402</v>
      </c>
      <c r="B50" s="1143" t="s">
        <v>1406</v>
      </c>
      <c r="C50" s="1133" t="s">
        <v>1419</v>
      </c>
      <c r="D50" s="1133" t="s">
        <v>1419</v>
      </c>
      <c r="E50" s="1143" t="s">
        <v>1406</v>
      </c>
      <c r="F50" s="1143" t="s">
        <v>1406</v>
      </c>
      <c r="G50" s="1133" t="s">
        <v>1472</v>
      </c>
      <c r="H50" s="1133" t="s">
        <v>1419</v>
      </c>
      <c r="I50" s="1133"/>
      <c r="J50" s="1148" t="s">
        <v>1475</v>
      </c>
      <c r="K50" s="1149"/>
      <c r="L50" s="1149"/>
      <c r="M50" s="1149"/>
      <c r="N50" s="1149">
        <f t="shared" si="6"/>
        <v>0</v>
      </c>
      <c r="O50" s="1149"/>
      <c r="P50" s="1149"/>
      <c r="Q50" s="1149"/>
      <c r="R50" s="1149"/>
      <c r="S50" s="1149"/>
      <c r="T50" s="1149"/>
      <c r="U50" s="1150" t="e">
        <f t="shared" si="2"/>
        <v>#DIV/0!</v>
      </c>
      <c r="V50" s="1143"/>
      <c r="W50" s="1144"/>
      <c r="X50" s="1144"/>
      <c r="Y50" s="1155" t="s">
        <v>1404</v>
      </c>
    </row>
    <row r="51" spans="1:25" ht="22.5" customHeight="1" thickTop="1" thickBot="1">
      <c r="A51" s="1124">
        <v>1</v>
      </c>
      <c r="B51" s="1125" t="s">
        <v>1406</v>
      </c>
      <c r="C51" s="1125" t="s">
        <v>1419</v>
      </c>
      <c r="D51" s="1125" t="s">
        <v>1419</v>
      </c>
      <c r="E51" s="1125" t="s">
        <v>1419</v>
      </c>
      <c r="F51" s="1126"/>
      <c r="G51" s="1126"/>
      <c r="H51" s="1126"/>
      <c r="I51" s="1126"/>
      <c r="J51" s="1127" t="s">
        <v>1476</v>
      </c>
      <c r="K51" s="1128">
        <f>+K52+K55+K58+K61+K64+K67+K70+K73</f>
        <v>1210000000</v>
      </c>
      <c r="L51" s="1128">
        <f t="shared" ref="L51:T51" si="23">+L52+L55+L58+L61+L64+L67+L70+L73</f>
        <v>0</v>
      </c>
      <c r="M51" s="1128">
        <f t="shared" si="23"/>
        <v>0</v>
      </c>
      <c r="N51" s="1128">
        <f t="shared" si="23"/>
        <v>1210000000</v>
      </c>
      <c r="O51" s="1128">
        <f t="shared" si="23"/>
        <v>1065046949</v>
      </c>
      <c r="P51" s="1128">
        <f t="shared" si="23"/>
        <v>23453051</v>
      </c>
      <c r="Q51" s="1128">
        <f t="shared" si="23"/>
        <v>121500000</v>
      </c>
      <c r="R51" s="1128">
        <f t="shared" si="23"/>
        <v>0</v>
      </c>
      <c r="S51" s="1128">
        <f t="shared" si="23"/>
        <v>545646784.5</v>
      </c>
      <c r="T51" s="1128">
        <f t="shared" si="23"/>
        <v>186786621</v>
      </c>
      <c r="U51" s="1129">
        <f t="shared" si="2"/>
        <v>0.34232149131266437</v>
      </c>
      <c r="V51" s="1125"/>
      <c r="W51" s="1130" t="s">
        <v>1477</v>
      </c>
      <c r="X51" s="1130" t="s">
        <v>1478</v>
      </c>
      <c r="Y51" s="1107" t="s">
        <v>1404</v>
      </c>
    </row>
    <row r="52" spans="1:25" ht="22.5" customHeight="1" thickTop="1" thickBot="1">
      <c r="A52" s="1143">
        <v>1</v>
      </c>
      <c r="B52" s="1143" t="s">
        <v>1406</v>
      </c>
      <c r="C52" s="1133" t="s">
        <v>1419</v>
      </c>
      <c r="D52" s="1133" t="s">
        <v>1419</v>
      </c>
      <c r="E52" s="1143" t="s">
        <v>1419</v>
      </c>
      <c r="F52" s="1131" t="s">
        <v>1406</v>
      </c>
      <c r="G52" s="1133"/>
      <c r="H52" s="1133"/>
      <c r="I52" s="1133"/>
      <c r="J52" s="1145" t="s">
        <v>1479</v>
      </c>
      <c r="K52" s="1146">
        <f>+K53+K54</f>
        <v>800000000</v>
      </c>
      <c r="L52" s="1146">
        <f t="shared" ref="L52:T52" si="24">+L53+L54</f>
        <v>0</v>
      </c>
      <c r="M52" s="1146">
        <f t="shared" si="24"/>
        <v>0</v>
      </c>
      <c r="N52" s="1146">
        <f t="shared" si="24"/>
        <v>800000000</v>
      </c>
      <c r="O52" s="1146">
        <f t="shared" si="24"/>
        <v>696546949</v>
      </c>
      <c r="P52" s="1146">
        <f t="shared" si="24"/>
        <v>23453051</v>
      </c>
      <c r="Q52" s="1146">
        <f t="shared" si="24"/>
        <v>80000000</v>
      </c>
      <c r="R52" s="1146">
        <f t="shared" si="24"/>
        <v>0</v>
      </c>
      <c r="S52" s="1146">
        <f t="shared" si="24"/>
        <v>0</v>
      </c>
      <c r="T52" s="1146">
        <f t="shared" si="24"/>
        <v>176998988</v>
      </c>
      <c r="U52" s="1147" t="e">
        <f t="shared" si="2"/>
        <v>#DIV/0!</v>
      </c>
      <c r="V52" s="1131"/>
      <c r="W52" s="1144" t="s">
        <v>1480</v>
      </c>
      <c r="X52" s="1144"/>
      <c r="Y52" s="1107" t="s">
        <v>1404</v>
      </c>
    </row>
    <row r="53" spans="1:25" ht="22.5" customHeight="1" thickTop="1" thickBot="1">
      <c r="A53" s="1143">
        <v>1</v>
      </c>
      <c r="B53" s="1143" t="s">
        <v>1406</v>
      </c>
      <c r="C53" s="1133" t="s">
        <v>1419</v>
      </c>
      <c r="D53" s="1133" t="s">
        <v>1419</v>
      </c>
      <c r="E53" s="1143" t="s">
        <v>1419</v>
      </c>
      <c r="F53" s="1133" t="s">
        <v>1406</v>
      </c>
      <c r="G53" s="1131" t="s">
        <v>1406</v>
      </c>
      <c r="H53" s="1133"/>
      <c r="I53" s="1133"/>
      <c r="J53" s="1148" t="s">
        <v>1481</v>
      </c>
      <c r="K53" s="1149"/>
      <c r="L53" s="1149"/>
      <c r="M53" s="1149"/>
      <c r="N53" s="1149">
        <f t="shared" si="6"/>
        <v>0</v>
      </c>
      <c r="O53" s="1149"/>
      <c r="P53" s="1149"/>
      <c r="Q53" s="1149"/>
      <c r="R53" s="1149"/>
      <c r="S53" s="1149"/>
      <c r="T53" s="1149"/>
      <c r="U53" s="1150" t="e">
        <f t="shared" si="2"/>
        <v>#DIV/0!</v>
      </c>
      <c r="V53" s="1131"/>
      <c r="W53" s="1144"/>
      <c r="X53" s="1144"/>
      <c r="Y53" s="1107" t="s">
        <v>1404</v>
      </c>
    </row>
    <row r="54" spans="1:25" ht="22.5" customHeight="1" thickTop="1" thickBot="1">
      <c r="A54" s="1143">
        <v>1</v>
      </c>
      <c r="B54" s="1143" t="s">
        <v>1406</v>
      </c>
      <c r="C54" s="1133" t="s">
        <v>1419</v>
      </c>
      <c r="D54" s="1133" t="s">
        <v>1419</v>
      </c>
      <c r="E54" s="1143" t="s">
        <v>1419</v>
      </c>
      <c r="F54" s="1133" t="s">
        <v>1406</v>
      </c>
      <c r="G54" s="1131" t="s">
        <v>1419</v>
      </c>
      <c r="H54" s="1133"/>
      <c r="I54" s="1133"/>
      <c r="J54" s="1148" t="s">
        <v>1482</v>
      </c>
      <c r="K54" s="1123">
        <v>800000000</v>
      </c>
      <c r="L54" s="1123">
        <v>0</v>
      </c>
      <c r="M54" s="1123">
        <v>0</v>
      </c>
      <c r="N54" s="1123">
        <f t="shared" si="6"/>
        <v>800000000</v>
      </c>
      <c r="O54" s="1123">
        <v>696546949</v>
      </c>
      <c r="P54" s="1123">
        <v>23453051</v>
      </c>
      <c r="Q54" s="1123">
        <v>80000000</v>
      </c>
      <c r="R54" s="1123"/>
      <c r="S54" s="1123"/>
      <c r="T54" s="1123">
        <v>176998988</v>
      </c>
      <c r="U54" s="1150" t="e">
        <f t="shared" si="2"/>
        <v>#DIV/0!</v>
      </c>
      <c r="V54" s="1131"/>
      <c r="W54" s="1144"/>
      <c r="X54" s="1144"/>
      <c r="Y54" s="1107" t="s">
        <v>1404</v>
      </c>
    </row>
    <row r="55" spans="1:25" ht="22.5" customHeight="1" thickTop="1" thickBot="1">
      <c r="A55" s="1143">
        <v>1</v>
      </c>
      <c r="B55" s="1143" t="s">
        <v>1406</v>
      </c>
      <c r="C55" s="1133" t="s">
        <v>1419</v>
      </c>
      <c r="D55" s="1133" t="s">
        <v>1419</v>
      </c>
      <c r="E55" s="1143" t="s">
        <v>1419</v>
      </c>
      <c r="F55" s="1131" t="s">
        <v>1419</v>
      </c>
      <c r="G55" s="1133"/>
      <c r="H55" s="1133"/>
      <c r="I55" s="1133"/>
      <c r="J55" s="1145" t="s">
        <v>1483</v>
      </c>
      <c r="K55" s="1146">
        <f>+K56+K57</f>
        <v>395000000</v>
      </c>
      <c r="L55" s="1146">
        <f>+L56+L57</f>
        <v>0</v>
      </c>
      <c r="M55" s="1146">
        <f>+M56+M57</f>
        <v>0</v>
      </c>
      <c r="N55" s="1146">
        <f t="shared" si="6"/>
        <v>395000000</v>
      </c>
      <c r="O55" s="1146">
        <f t="shared" ref="O55:T55" si="25">+O56+O57</f>
        <v>355000000</v>
      </c>
      <c r="P55" s="1146">
        <f t="shared" si="25"/>
        <v>0</v>
      </c>
      <c r="Q55" s="1146">
        <f t="shared" si="25"/>
        <v>40000000</v>
      </c>
      <c r="R55" s="1146">
        <f t="shared" si="25"/>
        <v>0</v>
      </c>
      <c r="S55" s="1146">
        <f t="shared" si="25"/>
        <v>545646784.5</v>
      </c>
      <c r="T55" s="1146">
        <f t="shared" si="25"/>
        <v>8926668</v>
      </c>
      <c r="U55" s="1147">
        <f t="shared" si="2"/>
        <v>1.6359792183472492E-2</v>
      </c>
      <c r="V55" s="1131"/>
      <c r="W55" s="1144" t="s">
        <v>1480</v>
      </c>
      <c r="X55" s="1144"/>
      <c r="Y55" s="1107" t="s">
        <v>1404</v>
      </c>
    </row>
    <row r="56" spans="1:25" ht="22.5" customHeight="1" thickTop="1" thickBot="1">
      <c r="A56" s="1143">
        <v>1</v>
      </c>
      <c r="B56" s="1143" t="s">
        <v>1406</v>
      </c>
      <c r="C56" s="1133" t="s">
        <v>1419</v>
      </c>
      <c r="D56" s="1133" t="s">
        <v>1419</v>
      </c>
      <c r="E56" s="1143" t="s">
        <v>1419</v>
      </c>
      <c r="F56" s="1133" t="s">
        <v>1419</v>
      </c>
      <c r="G56" s="1131" t="s">
        <v>1406</v>
      </c>
      <c r="H56" s="1133"/>
      <c r="I56" s="1133"/>
      <c r="J56" s="1148" t="s">
        <v>1484</v>
      </c>
      <c r="K56" s="1123">
        <v>295000000</v>
      </c>
      <c r="L56" s="1123">
        <v>0</v>
      </c>
      <c r="M56" s="1123">
        <v>0</v>
      </c>
      <c r="N56" s="1123">
        <f t="shared" si="6"/>
        <v>295000000</v>
      </c>
      <c r="O56" s="1123">
        <v>265000000</v>
      </c>
      <c r="P56" s="1123"/>
      <c r="Q56" s="1123">
        <v>30000000</v>
      </c>
      <c r="R56" s="1123"/>
      <c r="S56" s="1123">
        <f>545646784.5</f>
        <v>545646784.5</v>
      </c>
      <c r="T56" s="1123">
        <v>0</v>
      </c>
      <c r="U56" s="1150">
        <f t="shared" si="2"/>
        <v>0</v>
      </c>
      <c r="V56" s="1131"/>
      <c r="W56" s="1144"/>
      <c r="X56" s="1144"/>
      <c r="Y56" s="1107" t="s">
        <v>1404</v>
      </c>
    </row>
    <row r="57" spans="1:25" ht="22.5" customHeight="1" thickTop="1" thickBot="1">
      <c r="A57" s="1143">
        <v>1</v>
      </c>
      <c r="B57" s="1143" t="s">
        <v>1406</v>
      </c>
      <c r="C57" s="1133" t="s">
        <v>1419</v>
      </c>
      <c r="D57" s="1133" t="s">
        <v>1419</v>
      </c>
      <c r="E57" s="1143" t="s">
        <v>1419</v>
      </c>
      <c r="F57" s="1133" t="s">
        <v>1419</v>
      </c>
      <c r="G57" s="1131" t="s">
        <v>1419</v>
      </c>
      <c r="H57" s="1133"/>
      <c r="I57" s="1133"/>
      <c r="J57" s="1148" t="s">
        <v>1485</v>
      </c>
      <c r="K57" s="1123">
        <v>100000000</v>
      </c>
      <c r="L57" s="1123">
        <v>0</v>
      </c>
      <c r="M57" s="1123">
        <v>0</v>
      </c>
      <c r="N57" s="1123">
        <f t="shared" si="6"/>
        <v>100000000</v>
      </c>
      <c r="O57" s="1123">
        <v>90000000</v>
      </c>
      <c r="P57" s="1123"/>
      <c r="Q57" s="1123">
        <v>10000000</v>
      </c>
      <c r="R57" s="1123"/>
      <c r="S57" s="1123">
        <f>565093153.5-565093153.5</f>
        <v>0</v>
      </c>
      <c r="T57" s="1123">
        <v>8926668</v>
      </c>
      <c r="U57" s="1150" t="e">
        <f t="shared" si="2"/>
        <v>#DIV/0!</v>
      </c>
      <c r="V57" s="1131"/>
      <c r="W57" s="1144"/>
      <c r="X57" s="1144"/>
      <c r="Y57" s="1107" t="s">
        <v>1404</v>
      </c>
    </row>
    <row r="58" spans="1:25" ht="22.5" customHeight="1" thickTop="1" thickBot="1">
      <c r="A58" s="1143">
        <v>1</v>
      </c>
      <c r="B58" s="1143" t="s">
        <v>1406</v>
      </c>
      <c r="C58" s="1133" t="s">
        <v>1419</v>
      </c>
      <c r="D58" s="1133" t="s">
        <v>1419</v>
      </c>
      <c r="E58" s="1143" t="s">
        <v>1419</v>
      </c>
      <c r="F58" s="1131" t="s">
        <v>1443</v>
      </c>
      <c r="G58" s="1133"/>
      <c r="H58" s="1133"/>
      <c r="I58" s="1133"/>
      <c r="J58" s="1145" t="s">
        <v>1486</v>
      </c>
      <c r="K58" s="1146">
        <f>+K59+K60</f>
        <v>15000000</v>
      </c>
      <c r="L58" s="1146">
        <f>+L59+L60</f>
        <v>0</v>
      </c>
      <c r="M58" s="1146">
        <f>+M59+M60</f>
        <v>0</v>
      </c>
      <c r="N58" s="1146">
        <f t="shared" si="6"/>
        <v>15000000</v>
      </c>
      <c r="O58" s="1146">
        <f t="shared" ref="O58:T58" si="26">+O59+O60</f>
        <v>13500000</v>
      </c>
      <c r="P58" s="1146">
        <f t="shared" si="26"/>
        <v>0</v>
      </c>
      <c r="Q58" s="1146">
        <f t="shared" si="26"/>
        <v>1500000</v>
      </c>
      <c r="R58" s="1146">
        <f t="shared" si="26"/>
        <v>0</v>
      </c>
      <c r="S58" s="1146">
        <f t="shared" si="26"/>
        <v>0</v>
      </c>
      <c r="T58" s="1146">
        <f t="shared" si="26"/>
        <v>860965</v>
      </c>
      <c r="U58" s="1147" t="e">
        <f t="shared" si="2"/>
        <v>#DIV/0!</v>
      </c>
      <c r="V58" s="1131"/>
      <c r="W58" s="1144"/>
      <c r="X58" s="1144"/>
      <c r="Y58" s="1107" t="s">
        <v>1404</v>
      </c>
    </row>
    <row r="59" spans="1:25" ht="22.5" customHeight="1" thickTop="1" thickBot="1">
      <c r="A59" s="1143">
        <v>1</v>
      </c>
      <c r="B59" s="1143" t="s">
        <v>1406</v>
      </c>
      <c r="C59" s="1133" t="s">
        <v>1419</v>
      </c>
      <c r="D59" s="1133" t="s">
        <v>1419</v>
      </c>
      <c r="E59" s="1143" t="s">
        <v>1419</v>
      </c>
      <c r="F59" s="1133" t="s">
        <v>1443</v>
      </c>
      <c r="G59" s="1131" t="s">
        <v>1406</v>
      </c>
      <c r="H59" s="1133"/>
      <c r="I59" s="1133"/>
      <c r="J59" s="1148" t="s">
        <v>1487</v>
      </c>
      <c r="K59" s="1123">
        <v>15000000</v>
      </c>
      <c r="L59" s="1123">
        <v>0</v>
      </c>
      <c r="M59" s="1123">
        <v>0</v>
      </c>
      <c r="N59" s="1123">
        <f t="shared" si="6"/>
        <v>15000000</v>
      </c>
      <c r="O59" s="1123">
        <v>13500000</v>
      </c>
      <c r="P59" s="1123"/>
      <c r="Q59" s="1123">
        <v>1500000</v>
      </c>
      <c r="R59" s="1123"/>
      <c r="S59" s="1123"/>
      <c r="T59" s="1123">
        <v>860965</v>
      </c>
      <c r="U59" s="1150" t="e">
        <f t="shared" si="2"/>
        <v>#DIV/0!</v>
      </c>
      <c r="V59" s="1131"/>
      <c r="W59" s="1144"/>
      <c r="X59" s="1144"/>
      <c r="Y59" s="1107" t="s">
        <v>1404</v>
      </c>
    </row>
    <row r="60" spans="1:25" ht="22.5" customHeight="1" thickTop="1" thickBot="1">
      <c r="A60" s="1143">
        <v>1</v>
      </c>
      <c r="B60" s="1143" t="s">
        <v>1406</v>
      </c>
      <c r="C60" s="1133" t="s">
        <v>1419</v>
      </c>
      <c r="D60" s="1133" t="s">
        <v>1419</v>
      </c>
      <c r="E60" s="1143" t="s">
        <v>1419</v>
      </c>
      <c r="F60" s="1133" t="s">
        <v>1443</v>
      </c>
      <c r="G60" s="1131" t="s">
        <v>1419</v>
      </c>
      <c r="H60" s="1133"/>
      <c r="I60" s="1133"/>
      <c r="J60" s="1148" t="s">
        <v>1488</v>
      </c>
      <c r="K60" s="1149"/>
      <c r="L60" s="1149"/>
      <c r="M60" s="1149"/>
      <c r="N60" s="1149">
        <f t="shared" si="6"/>
        <v>0</v>
      </c>
      <c r="O60" s="1149"/>
      <c r="P60" s="1149"/>
      <c r="Q60" s="1149"/>
      <c r="R60" s="1149"/>
      <c r="S60" s="1149"/>
      <c r="T60" s="1149"/>
      <c r="U60" s="1150" t="e">
        <f t="shared" si="2"/>
        <v>#DIV/0!</v>
      </c>
      <c r="V60" s="1131"/>
      <c r="W60" s="1144"/>
      <c r="X60" s="1144"/>
      <c r="Y60" s="1107" t="s">
        <v>1404</v>
      </c>
    </row>
    <row r="61" spans="1:25" ht="22.5" customHeight="1" thickTop="1" thickBot="1">
      <c r="A61" s="1143">
        <v>1</v>
      </c>
      <c r="B61" s="1143" t="s">
        <v>1406</v>
      </c>
      <c r="C61" s="1133" t="s">
        <v>1419</v>
      </c>
      <c r="D61" s="1133" t="s">
        <v>1419</v>
      </c>
      <c r="E61" s="1143" t="s">
        <v>1419</v>
      </c>
      <c r="F61" s="1131" t="s">
        <v>1447</v>
      </c>
      <c r="G61" s="1133"/>
      <c r="H61" s="1133"/>
      <c r="I61" s="1133"/>
      <c r="J61" s="1145" t="s">
        <v>1489</v>
      </c>
      <c r="K61" s="1146">
        <f>+K62+K63</f>
        <v>0</v>
      </c>
      <c r="L61" s="1146">
        <f>+L62+L63</f>
        <v>0</v>
      </c>
      <c r="M61" s="1146">
        <f>+M62+M63</f>
        <v>0</v>
      </c>
      <c r="N61" s="1146">
        <f t="shared" si="6"/>
        <v>0</v>
      </c>
      <c r="O61" s="1146">
        <f t="shared" ref="O61:T61" si="27">+O62+O63</f>
        <v>0</v>
      </c>
      <c r="P61" s="1146">
        <f t="shared" si="27"/>
        <v>0</v>
      </c>
      <c r="Q61" s="1146">
        <f t="shared" si="27"/>
        <v>0</v>
      </c>
      <c r="R61" s="1146">
        <f t="shared" si="27"/>
        <v>0</v>
      </c>
      <c r="S61" s="1146">
        <f t="shared" si="27"/>
        <v>0</v>
      </c>
      <c r="T61" s="1146">
        <f t="shared" si="27"/>
        <v>0</v>
      </c>
      <c r="U61" s="1147" t="e">
        <f t="shared" si="2"/>
        <v>#DIV/0!</v>
      </c>
      <c r="V61" s="1131"/>
      <c r="W61" s="1144"/>
      <c r="X61" s="1144"/>
      <c r="Y61" s="1107" t="s">
        <v>1404</v>
      </c>
    </row>
    <row r="62" spans="1:25" ht="22.5" customHeight="1" thickTop="1" thickBot="1">
      <c r="A62" s="1143">
        <v>1</v>
      </c>
      <c r="B62" s="1143" t="s">
        <v>1406</v>
      </c>
      <c r="C62" s="1133" t="s">
        <v>1419</v>
      </c>
      <c r="D62" s="1133" t="s">
        <v>1419</v>
      </c>
      <c r="E62" s="1143" t="s">
        <v>1419</v>
      </c>
      <c r="F62" s="1133" t="s">
        <v>1447</v>
      </c>
      <c r="G62" s="1131" t="s">
        <v>1406</v>
      </c>
      <c r="H62" s="1133"/>
      <c r="I62" s="1133"/>
      <c r="J62" s="1148" t="s">
        <v>1490</v>
      </c>
      <c r="K62" s="1149"/>
      <c r="L62" s="1149"/>
      <c r="M62" s="1149"/>
      <c r="N62" s="1149">
        <f t="shared" si="6"/>
        <v>0</v>
      </c>
      <c r="O62" s="1149"/>
      <c r="P62" s="1149"/>
      <c r="Q62" s="1149"/>
      <c r="R62" s="1149"/>
      <c r="S62" s="1149"/>
      <c r="T62" s="1149"/>
      <c r="U62" s="1150" t="e">
        <f t="shared" si="2"/>
        <v>#DIV/0!</v>
      </c>
      <c r="V62" s="1131"/>
      <c r="W62" s="1144"/>
      <c r="X62" s="1144"/>
      <c r="Y62" s="1107" t="s">
        <v>1404</v>
      </c>
    </row>
    <row r="63" spans="1:25" ht="22.5" customHeight="1" thickTop="1" thickBot="1">
      <c r="A63" s="1143">
        <v>1</v>
      </c>
      <c r="B63" s="1143" t="s">
        <v>1406</v>
      </c>
      <c r="C63" s="1133" t="s">
        <v>1419</v>
      </c>
      <c r="D63" s="1133" t="s">
        <v>1419</v>
      </c>
      <c r="E63" s="1143" t="s">
        <v>1419</v>
      </c>
      <c r="F63" s="1133" t="s">
        <v>1447</v>
      </c>
      <c r="G63" s="1131" t="s">
        <v>1419</v>
      </c>
      <c r="H63" s="1133"/>
      <c r="I63" s="1133"/>
      <c r="J63" s="1148" t="s">
        <v>1491</v>
      </c>
      <c r="K63" s="1149"/>
      <c r="L63" s="1149"/>
      <c r="M63" s="1149"/>
      <c r="N63" s="1149">
        <f t="shared" si="6"/>
        <v>0</v>
      </c>
      <c r="O63" s="1149"/>
      <c r="P63" s="1149"/>
      <c r="Q63" s="1149"/>
      <c r="R63" s="1149"/>
      <c r="S63" s="1149"/>
      <c r="T63" s="1149"/>
      <c r="U63" s="1150" t="e">
        <f t="shared" si="2"/>
        <v>#DIV/0!</v>
      </c>
      <c r="V63" s="1131"/>
      <c r="W63" s="1144"/>
      <c r="X63" s="1144"/>
      <c r="Y63" s="1107" t="s">
        <v>1404</v>
      </c>
    </row>
    <row r="64" spans="1:25" ht="22.5" customHeight="1" thickTop="1" thickBot="1">
      <c r="A64" s="1143">
        <v>1</v>
      </c>
      <c r="B64" s="1143" t="s">
        <v>1406</v>
      </c>
      <c r="C64" s="1133" t="s">
        <v>1419</v>
      </c>
      <c r="D64" s="1133" t="s">
        <v>1419</v>
      </c>
      <c r="E64" s="1143" t="s">
        <v>1419</v>
      </c>
      <c r="F64" s="1131" t="s">
        <v>1472</v>
      </c>
      <c r="G64" s="1133"/>
      <c r="H64" s="1133"/>
      <c r="I64" s="1133"/>
      <c r="J64" s="1145" t="s">
        <v>1492</v>
      </c>
      <c r="K64" s="1146">
        <f>+K65+K66</f>
        <v>0</v>
      </c>
      <c r="L64" s="1146">
        <f>+L65+L66</f>
        <v>0</v>
      </c>
      <c r="M64" s="1146">
        <f>+M65+M66</f>
        <v>0</v>
      </c>
      <c r="N64" s="1146">
        <f t="shared" si="6"/>
        <v>0</v>
      </c>
      <c r="O64" s="1146">
        <f t="shared" ref="O64:T64" si="28">+O65+O66</f>
        <v>0</v>
      </c>
      <c r="P64" s="1146">
        <f t="shared" si="28"/>
        <v>0</v>
      </c>
      <c r="Q64" s="1146">
        <f t="shared" si="28"/>
        <v>0</v>
      </c>
      <c r="R64" s="1146">
        <f t="shared" si="28"/>
        <v>0</v>
      </c>
      <c r="S64" s="1146">
        <f t="shared" si="28"/>
        <v>0</v>
      </c>
      <c r="T64" s="1146">
        <f t="shared" si="28"/>
        <v>0</v>
      </c>
      <c r="U64" s="1147" t="e">
        <f t="shared" si="2"/>
        <v>#DIV/0!</v>
      </c>
      <c r="V64" s="1131"/>
      <c r="W64" s="1144"/>
      <c r="X64" s="1144"/>
      <c r="Y64" s="1107" t="s">
        <v>1404</v>
      </c>
    </row>
    <row r="65" spans="1:25" ht="22.5" customHeight="1" thickTop="1" thickBot="1">
      <c r="A65" s="1143">
        <v>1</v>
      </c>
      <c r="B65" s="1143" t="s">
        <v>1406</v>
      </c>
      <c r="C65" s="1133" t="s">
        <v>1419</v>
      </c>
      <c r="D65" s="1133" t="s">
        <v>1419</v>
      </c>
      <c r="E65" s="1143" t="s">
        <v>1419</v>
      </c>
      <c r="F65" s="1133" t="s">
        <v>1472</v>
      </c>
      <c r="G65" s="1131" t="s">
        <v>1406</v>
      </c>
      <c r="H65" s="1133"/>
      <c r="I65" s="1133"/>
      <c r="J65" s="1148" t="s">
        <v>1493</v>
      </c>
      <c r="K65" s="1149"/>
      <c r="L65" s="1149"/>
      <c r="M65" s="1149"/>
      <c r="N65" s="1149">
        <f t="shared" si="6"/>
        <v>0</v>
      </c>
      <c r="O65" s="1149"/>
      <c r="P65" s="1149"/>
      <c r="Q65" s="1149"/>
      <c r="R65" s="1149"/>
      <c r="S65" s="1149"/>
      <c r="T65" s="1149"/>
      <c r="U65" s="1150" t="e">
        <f t="shared" si="2"/>
        <v>#DIV/0!</v>
      </c>
      <c r="V65" s="1131"/>
      <c r="W65" s="1144"/>
      <c r="X65" s="1144"/>
      <c r="Y65" s="1107" t="s">
        <v>1404</v>
      </c>
    </row>
    <row r="66" spans="1:25" ht="22.5" customHeight="1" thickTop="1" thickBot="1">
      <c r="A66" s="1143">
        <v>1</v>
      </c>
      <c r="B66" s="1143" t="s">
        <v>1406</v>
      </c>
      <c r="C66" s="1133" t="s">
        <v>1419</v>
      </c>
      <c r="D66" s="1133" t="s">
        <v>1419</v>
      </c>
      <c r="E66" s="1143" t="s">
        <v>1419</v>
      </c>
      <c r="F66" s="1133" t="s">
        <v>1472</v>
      </c>
      <c r="G66" s="1131" t="s">
        <v>1419</v>
      </c>
      <c r="H66" s="1133"/>
      <c r="I66" s="1133"/>
      <c r="J66" s="1148" t="s">
        <v>1494</v>
      </c>
      <c r="K66" s="1149"/>
      <c r="L66" s="1149"/>
      <c r="M66" s="1149"/>
      <c r="N66" s="1149">
        <f t="shared" si="6"/>
        <v>0</v>
      </c>
      <c r="O66" s="1149"/>
      <c r="P66" s="1149"/>
      <c r="Q66" s="1149"/>
      <c r="R66" s="1149"/>
      <c r="S66" s="1149"/>
      <c r="T66" s="1149"/>
      <c r="U66" s="1150" t="e">
        <f t="shared" si="2"/>
        <v>#DIV/0!</v>
      </c>
      <c r="V66" s="1131"/>
      <c r="W66" s="1144"/>
      <c r="X66" s="1144"/>
      <c r="Y66" s="1107" t="s">
        <v>1404</v>
      </c>
    </row>
    <row r="67" spans="1:25" ht="22.5" customHeight="1" thickTop="1" thickBot="1">
      <c r="A67" s="1143">
        <v>1</v>
      </c>
      <c r="B67" s="1143" t="s">
        <v>1406</v>
      </c>
      <c r="C67" s="1133" t="s">
        <v>1419</v>
      </c>
      <c r="D67" s="1133" t="s">
        <v>1419</v>
      </c>
      <c r="E67" s="1143" t="s">
        <v>1419</v>
      </c>
      <c r="F67" s="1131" t="s">
        <v>1495</v>
      </c>
      <c r="G67" s="1133"/>
      <c r="H67" s="1133"/>
      <c r="I67" s="1133"/>
      <c r="J67" s="1145" t="s">
        <v>1496</v>
      </c>
      <c r="K67" s="1146">
        <f>+K68+K69</f>
        <v>0</v>
      </c>
      <c r="L67" s="1146">
        <f>+L68+L69</f>
        <v>0</v>
      </c>
      <c r="M67" s="1146">
        <f>+M68+M69</f>
        <v>0</v>
      </c>
      <c r="N67" s="1146">
        <f t="shared" si="6"/>
        <v>0</v>
      </c>
      <c r="O67" s="1146">
        <f t="shared" ref="O67:T67" si="29">+O68+O69</f>
        <v>0</v>
      </c>
      <c r="P67" s="1146">
        <f t="shared" si="29"/>
        <v>0</v>
      </c>
      <c r="Q67" s="1146">
        <f t="shared" si="29"/>
        <v>0</v>
      </c>
      <c r="R67" s="1146">
        <f t="shared" si="29"/>
        <v>0</v>
      </c>
      <c r="S67" s="1146">
        <f t="shared" si="29"/>
        <v>0</v>
      </c>
      <c r="T67" s="1146">
        <f t="shared" si="29"/>
        <v>0</v>
      </c>
      <c r="U67" s="1147" t="e">
        <f t="shared" si="2"/>
        <v>#DIV/0!</v>
      </c>
      <c r="V67" s="1131"/>
      <c r="W67" s="1144"/>
      <c r="X67" s="1144"/>
      <c r="Y67" s="1107" t="s">
        <v>1404</v>
      </c>
    </row>
    <row r="68" spans="1:25" ht="22.5" customHeight="1" thickTop="1" thickBot="1">
      <c r="A68" s="1143">
        <v>1</v>
      </c>
      <c r="B68" s="1143" t="s">
        <v>1406</v>
      </c>
      <c r="C68" s="1133" t="s">
        <v>1419</v>
      </c>
      <c r="D68" s="1133" t="s">
        <v>1419</v>
      </c>
      <c r="E68" s="1143" t="s">
        <v>1419</v>
      </c>
      <c r="F68" s="1133" t="s">
        <v>1495</v>
      </c>
      <c r="G68" s="1131" t="s">
        <v>1406</v>
      </c>
      <c r="H68" s="1133"/>
      <c r="I68" s="1133"/>
      <c r="J68" s="1148" t="s">
        <v>1497</v>
      </c>
      <c r="K68" s="1149"/>
      <c r="L68" s="1149"/>
      <c r="M68" s="1149"/>
      <c r="N68" s="1149">
        <f t="shared" si="6"/>
        <v>0</v>
      </c>
      <c r="O68" s="1149"/>
      <c r="P68" s="1149"/>
      <c r="Q68" s="1149"/>
      <c r="R68" s="1149"/>
      <c r="S68" s="1149"/>
      <c r="T68" s="1149"/>
      <c r="U68" s="1150" t="e">
        <f t="shared" si="2"/>
        <v>#DIV/0!</v>
      </c>
      <c r="V68" s="1131"/>
      <c r="W68" s="1144"/>
      <c r="X68" s="1144"/>
      <c r="Y68" s="1107" t="s">
        <v>1404</v>
      </c>
    </row>
    <row r="69" spans="1:25" ht="22.5" customHeight="1" thickTop="1" thickBot="1">
      <c r="A69" s="1143">
        <v>1</v>
      </c>
      <c r="B69" s="1143" t="s">
        <v>1406</v>
      </c>
      <c r="C69" s="1133" t="s">
        <v>1419</v>
      </c>
      <c r="D69" s="1133" t="s">
        <v>1419</v>
      </c>
      <c r="E69" s="1143" t="s">
        <v>1419</v>
      </c>
      <c r="F69" s="1133" t="s">
        <v>1495</v>
      </c>
      <c r="G69" s="1131" t="s">
        <v>1419</v>
      </c>
      <c r="H69" s="1133"/>
      <c r="I69" s="1133"/>
      <c r="J69" s="1148" t="s">
        <v>1498</v>
      </c>
      <c r="K69" s="1149"/>
      <c r="L69" s="1149"/>
      <c r="M69" s="1149"/>
      <c r="N69" s="1149">
        <f t="shared" si="6"/>
        <v>0</v>
      </c>
      <c r="O69" s="1149"/>
      <c r="P69" s="1149"/>
      <c r="Q69" s="1149"/>
      <c r="R69" s="1149"/>
      <c r="S69" s="1149"/>
      <c r="T69" s="1149"/>
      <c r="U69" s="1150" t="e">
        <f t="shared" si="2"/>
        <v>#DIV/0!</v>
      </c>
      <c r="V69" s="1131"/>
      <c r="W69" s="1144"/>
      <c r="X69" s="1144"/>
      <c r="Y69" s="1107" t="s">
        <v>1404</v>
      </c>
    </row>
    <row r="70" spans="1:25" ht="22.5" customHeight="1" thickTop="1" thickBot="1">
      <c r="A70" s="1143">
        <v>1</v>
      </c>
      <c r="B70" s="1143" t="s">
        <v>1406</v>
      </c>
      <c r="C70" s="1133" t="s">
        <v>1419</v>
      </c>
      <c r="D70" s="1133" t="s">
        <v>1419</v>
      </c>
      <c r="E70" s="1143" t="s">
        <v>1419</v>
      </c>
      <c r="F70" s="1131" t="s">
        <v>1499</v>
      </c>
      <c r="G70" s="1133"/>
      <c r="H70" s="1133"/>
      <c r="I70" s="1133"/>
      <c r="J70" s="1145" t="s">
        <v>1500</v>
      </c>
      <c r="K70" s="1146">
        <f>+K71+K72</f>
        <v>0</v>
      </c>
      <c r="L70" s="1146">
        <f>+L71+L72</f>
        <v>0</v>
      </c>
      <c r="M70" s="1146">
        <f>+M71+M72</f>
        <v>0</v>
      </c>
      <c r="N70" s="1146">
        <f t="shared" si="6"/>
        <v>0</v>
      </c>
      <c r="O70" s="1146">
        <f t="shared" ref="O70:T70" si="30">+O71+O72</f>
        <v>0</v>
      </c>
      <c r="P70" s="1146">
        <f t="shared" si="30"/>
        <v>0</v>
      </c>
      <c r="Q70" s="1146">
        <f t="shared" si="30"/>
        <v>0</v>
      </c>
      <c r="R70" s="1146">
        <f t="shared" si="30"/>
        <v>0</v>
      </c>
      <c r="S70" s="1146">
        <f t="shared" si="30"/>
        <v>0</v>
      </c>
      <c r="T70" s="1146">
        <f t="shared" si="30"/>
        <v>0</v>
      </c>
      <c r="U70" s="1147" t="e">
        <f t="shared" si="2"/>
        <v>#DIV/0!</v>
      </c>
      <c r="V70" s="1131"/>
      <c r="W70" s="1144"/>
      <c r="X70" s="1144"/>
      <c r="Y70" s="1107" t="s">
        <v>1404</v>
      </c>
    </row>
    <row r="71" spans="1:25" ht="22.5" customHeight="1" thickTop="1" thickBot="1">
      <c r="A71" s="1143">
        <v>1</v>
      </c>
      <c r="B71" s="1143" t="s">
        <v>1406</v>
      </c>
      <c r="C71" s="1133" t="s">
        <v>1419</v>
      </c>
      <c r="D71" s="1133" t="s">
        <v>1419</v>
      </c>
      <c r="E71" s="1143" t="s">
        <v>1419</v>
      </c>
      <c r="F71" s="1133" t="s">
        <v>1499</v>
      </c>
      <c r="G71" s="1131" t="s">
        <v>1406</v>
      </c>
      <c r="H71" s="1133"/>
      <c r="I71" s="1133"/>
      <c r="J71" s="1148" t="s">
        <v>1501</v>
      </c>
      <c r="K71" s="1149"/>
      <c r="L71" s="1149"/>
      <c r="M71" s="1149"/>
      <c r="N71" s="1149">
        <f t="shared" si="6"/>
        <v>0</v>
      </c>
      <c r="O71" s="1149"/>
      <c r="P71" s="1149"/>
      <c r="Q71" s="1149"/>
      <c r="R71" s="1149"/>
      <c r="S71" s="1149"/>
      <c r="T71" s="1149"/>
      <c r="U71" s="1150" t="e">
        <f t="shared" si="2"/>
        <v>#DIV/0!</v>
      </c>
      <c r="V71" s="1131"/>
      <c r="W71" s="1144"/>
      <c r="X71" s="1144"/>
      <c r="Y71" s="1107" t="s">
        <v>1404</v>
      </c>
    </row>
    <row r="72" spans="1:25" ht="22.5" customHeight="1" thickTop="1" thickBot="1">
      <c r="A72" s="1143">
        <v>1</v>
      </c>
      <c r="B72" s="1143" t="s">
        <v>1406</v>
      </c>
      <c r="C72" s="1133" t="s">
        <v>1419</v>
      </c>
      <c r="D72" s="1133" t="s">
        <v>1419</v>
      </c>
      <c r="E72" s="1143" t="s">
        <v>1419</v>
      </c>
      <c r="F72" s="1133" t="s">
        <v>1499</v>
      </c>
      <c r="G72" s="1131" t="s">
        <v>1419</v>
      </c>
      <c r="H72" s="1133"/>
      <c r="I72" s="1133"/>
      <c r="J72" s="1148" t="s">
        <v>1502</v>
      </c>
      <c r="K72" s="1149"/>
      <c r="L72" s="1149"/>
      <c r="M72" s="1149"/>
      <c r="N72" s="1149">
        <f t="shared" si="6"/>
        <v>0</v>
      </c>
      <c r="O72" s="1149"/>
      <c r="P72" s="1149"/>
      <c r="Q72" s="1149"/>
      <c r="R72" s="1149"/>
      <c r="S72" s="1149"/>
      <c r="T72" s="1149"/>
      <c r="U72" s="1150" t="e">
        <f t="shared" ref="U72:U136" si="31">T72/S72</f>
        <v>#DIV/0!</v>
      </c>
      <c r="V72" s="1131"/>
      <c r="W72" s="1144"/>
      <c r="X72" s="1144"/>
      <c r="Y72" s="1107" t="s">
        <v>1404</v>
      </c>
    </row>
    <row r="73" spans="1:25" ht="22.5" customHeight="1" thickTop="1" thickBot="1">
      <c r="A73" s="1143">
        <v>1</v>
      </c>
      <c r="B73" s="1143" t="s">
        <v>1406</v>
      </c>
      <c r="C73" s="1133" t="s">
        <v>1419</v>
      </c>
      <c r="D73" s="1133" t="s">
        <v>1419</v>
      </c>
      <c r="E73" s="1143" t="s">
        <v>1419</v>
      </c>
      <c r="F73" s="1131" t="s">
        <v>1503</v>
      </c>
      <c r="G73" s="1133"/>
      <c r="H73" s="1133"/>
      <c r="I73" s="1133"/>
      <c r="J73" s="1145" t="s">
        <v>1504</v>
      </c>
      <c r="K73" s="1146">
        <f>+K74+K75</f>
        <v>0</v>
      </c>
      <c r="L73" s="1146">
        <f>+L74+L75</f>
        <v>0</v>
      </c>
      <c r="M73" s="1146">
        <f>+M74+M75</f>
        <v>0</v>
      </c>
      <c r="N73" s="1146">
        <f t="shared" si="6"/>
        <v>0</v>
      </c>
      <c r="O73" s="1146">
        <f t="shared" ref="O73:T73" si="32">+O74+O75</f>
        <v>0</v>
      </c>
      <c r="P73" s="1146">
        <f t="shared" si="32"/>
        <v>0</v>
      </c>
      <c r="Q73" s="1146">
        <f t="shared" si="32"/>
        <v>0</v>
      </c>
      <c r="R73" s="1146">
        <f t="shared" si="32"/>
        <v>0</v>
      </c>
      <c r="S73" s="1146">
        <f t="shared" si="32"/>
        <v>0</v>
      </c>
      <c r="T73" s="1146">
        <f t="shared" si="32"/>
        <v>0</v>
      </c>
      <c r="U73" s="1147" t="e">
        <f t="shared" si="31"/>
        <v>#DIV/0!</v>
      </c>
      <c r="V73" s="1131"/>
      <c r="W73" s="1144"/>
      <c r="X73" s="1144"/>
      <c r="Y73" s="1107" t="s">
        <v>1404</v>
      </c>
    </row>
    <row r="74" spans="1:25" ht="22.5" customHeight="1" thickTop="1" thickBot="1">
      <c r="A74" s="1143">
        <v>1</v>
      </c>
      <c r="B74" s="1143" t="s">
        <v>1406</v>
      </c>
      <c r="C74" s="1133" t="s">
        <v>1419</v>
      </c>
      <c r="D74" s="1133" t="s">
        <v>1419</v>
      </c>
      <c r="E74" s="1143" t="s">
        <v>1419</v>
      </c>
      <c r="F74" s="1133" t="s">
        <v>1503</v>
      </c>
      <c r="G74" s="1131" t="s">
        <v>1406</v>
      </c>
      <c r="H74" s="1133"/>
      <c r="I74" s="1133"/>
      <c r="J74" s="1148" t="s">
        <v>1505</v>
      </c>
      <c r="K74" s="1149"/>
      <c r="L74" s="1149"/>
      <c r="M74" s="1149"/>
      <c r="N74" s="1149">
        <f t="shared" si="6"/>
        <v>0</v>
      </c>
      <c r="O74" s="1149"/>
      <c r="P74" s="1149"/>
      <c r="Q74" s="1149"/>
      <c r="R74" s="1149"/>
      <c r="S74" s="1149"/>
      <c r="T74" s="1149"/>
      <c r="U74" s="1150" t="e">
        <f t="shared" si="31"/>
        <v>#DIV/0!</v>
      </c>
      <c r="V74" s="1131"/>
      <c r="W74" s="1144"/>
      <c r="X74" s="1144"/>
      <c r="Y74" s="1107" t="s">
        <v>1404</v>
      </c>
    </row>
    <row r="75" spans="1:25" ht="22.5" customHeight="1" thickTop="1" thickBot="1">
      <c r="A75" s="1143">
        <v>1</v>
      </c>
      <c r="B75" s="1143" t="s">
        <v>1406</v>
      </c>
      <c r="C75" s="1133" t="s">
        <v>1419</v>
      </c>
      <c r="D75" s="1133" t="s">
        <v>1419</v>
      </c>
      <c r="E75" s="1143" t="s">
        <v>1419</v>
      </c>
      <c r="F75" s="1133" t="s">
        <v>1503</v>
      </c>
      <c r="G75" s="1131" t="s">
        <v>1419</v>
      </c>
      <c r="H75" s="1133"/>
      <c r="I75" s="1133"/>
      <c r="J75" s="1148" t="s">
        <v>1506</v>
      </c>
      <c r="K75" s="1149"/>
      <c r="L75" s="1149"/>
      <c r="M75" s="1149"/>
      <c r="N75" s="1149">
        <f t="shared" si="6"/>
        <v>0</v>
      </c>
      <c r="O75" s="1149"/>
      <c r="P75" s="1149"/>
      <c r="Q75" s="1149"/>
      <c r="R75" s="1149"/>
      <c r="S75" s="1149"/>
      <c r="T75" s="1149"/>
      <c r="U75" s="1150" t="e">
        <f t="shared" si="31"/>
        <v>#DIV/0!</v>
      </c>
      <c r="V75" s="1131"/>
      <c r="W75" s="1144"/>
      <c r="X75" s="1144"/>
      <c r="Y75" s="1107" t="s">
        <v>1404</v>
      </c>
    </row>
    <row r="76" spans="1:25" ht="22.5" customHeight="1" thickTop="1" thickBot="1">
      <c r="A76" s="1124" t="s">
        <v>1402</v>
      </c>
      <c r="B76" s="1125" t="s">
        <v>1406</v>
      </c>
      <c r="C76" s="1125" t="s">
        <v>1419</v>
      </c>
      <c r="D76" s="1125" t="s">
        <v>1443</v>
      </c>
      <c r="E76" s="1125"/>
      <c r="F76" s="1126"/>
      <c r="G76" s="1126"/>
      <c r="H76" s="1126"/>
      <c r="I76" s="1126"/>
      <c r="J76" s="1127" t="s">
        <v>1507</v>
      </c>
      <c r="K76" s="1128">
        <f>+K77+K81</f>
        <v>1120631000</v>
      </c>
      <c r="L76" s="1128">
        <f t="shared" ref="L76:T76" si="33">+L77+L81</f>
        <v>0</v>
      </c>
      <c r="M76" s="1128">
        <f t="shared" si="33"/>
        <v>0</v>
      </c>
      <c r="N76" s="1128">
        <f t="shared" si="33"/>
        <v>1120631000</v>
      </c>
      <c r="O76" s="1128">
        <f t="shared" si="33"/>
        <v>807898200</v>
      </c>
      <c r="P76" s="1128">
        <f t="shared" si="33"/>
        <v>193500000</v>
      </c>
      <c r="Q76" s="1128">
        <f t="shared" si="33"/>
        <v>119232800</v>
      </c>
      <c r="R76" s="1128">
        <f t="shared" si="33"/>
        <v>0</v>
      </c>
      <c r="S76" s="1128">
        <f t="shared" si="33"/>
        <v>1707683999.52</v>
      </c>
      <c r="T76" s="1128">
        <f t="shared" si="33"/>
        <v>32081345</v>
      </c>
      <c r="U76" s="1129">
        <f t="shared" si="31"/>
        <v>1.8786464597090272E-2</v>
      </c>
      <c r="V76" s="1125"/>
      <c r="W76" s="1130" t="s">
        <v>1508</v>
      </c>
      <c r="X76" s="1130" t="s">
        <v>1509</v>
      </c>
      <c r="Y76" s="1107" t="s">
        <v>1404</v>
      </c>
    </row>
    <row r="77" spans="1:25" s="1139" customFormat="1" ht="22.5" customHeight="1" thickTop="1" thickBot="1">
      <c r="A77" s="1131" t="s">
        <v>1402</v>
      </c>
      <c r="B77" s="1131" t="s">
        <v>1406</v>
      </c>
      <c r="C77" s="1131" t="s">
        <v>1419</v>
      </c>
      <c r="D77" s="1131" t="s">
        <v>1443</v>
      </c>
      <c r="E77" s="1132" t="s">
        <v>1406</v>
      </c>
      <c r="F77" s="1131"/>
      <c r="G77" s="1131"/>
      <c r="H77" s="1133"/>
      <c r="I77" s="1133"/>
      <c r="J77" s="1134" t="s">
        <v>1325</v>
      </c>
      <c r="K77" s="1146">
        <f t="shared" ref="K77:T77" si="34">+K78</f>
        <v>1100631000</v>
      </c>
      <c r="L77" s="1146">
        <f t="shared" si="34"/>
        <v>0</v>
      </c>
      <c r="M77" s="1146">
        <f t="shared" si="34"/>
        <v>0</v>
      </c>
      <c r="N77" s="1146">
        <f t="shared" si="34"/>
        <v>1100631000</v>
      </c>
      <c r="O77" s="1146">
        <f t="shared" si="34"/>
        <v>802898200</v>
      </c>
      <c r="P77" s="1146">
        <f t="shared" si="34"/>
        <v>180000000</v>
      </c>
      <c r="Q77" s="1146">
        <f t="shared" si="34"/>
        <v>117732800</v>
      </c>
      <c r="R77" s="1146">
        <f t="shared" si="34"/>
        <v>0</v>
      </c>
      <c r="S77" s="1146">
        <f t="shared" si="34"/>
        <v>1667377971.52</v>
      </c>
      <c r="T77" s="1146">
        <f t="shared" si="34"/>
        <v>32081345</v>
      </c>
      <c r="U77" s="1147">
        <f t="shared" si="31"/>
        <v>1.9240595442648372E-2</v>
      </c>
      <c r="V77" s="1137"/>
      <c r="W77" s="1138" t="s">
        <v>1510</v>
      </c>
      <c r="X77" s="1138" t="s">
        <v>1511</v>
      </c>
      <c r="Y77" s="1107" t="s">
        <v>1404</v>
      </c>
    </row>
    <row r="78" spans="1:25" ht="22.5" customHeight="1" thickTop="1" thickBot="1">
      <c r="A78" s="1143" t="s">
        <v>1402</v>
      </c>
      <c r="B78" s="1133" t="s">
        <v>1406</v>
      </c>
      <c r="C78" s="1133" t="s">
        <v>1419</v>
      </c>
      <c r="D78" s="1133" t="s">
        <v>1443</v>
      </c>
      <c r="E78" s="1133" t="s">
        <v>1406</v>
      </c>
      <c r="F78" s="1131" t="s">
        <v>1406</v>
      </c>
      <c r="G78" s="1133"/>
      <c r="H78" s="1133"/>
      <c r="I78" s="1133"/>
      <c r="J78" s="1134" t="s">
        <v>1512</v>
      </c>
      <c r="K78" s="1146">
        <f>+K79+K80</f>
        <v>1100631000</v>
      </c>
      <c r="L78" s="1146">
        <f t="shared" ref="L78:T78" si="35">+L79+L80</f>
        <v>0</v>
      </c>
      <c r="M78" s="1146">
        <f t="shared" si="35"/>
        <v>0</v>
      </c>
      <c r="N78" s="1146">
        <f t="shared" si="35"/>
        <v>1100631000</v>
      </c>
      <c r="O78" s="1146">
        <f t="shared" si="35"/>
        <v>802898200</v>
      </c>
      <c r="P78" s="1146">
        <f t="shared" si="35"/>
        <v>180000000</v>
      </c>
      <c r="Q78" s="1146">
        <f t="shared" si="35"/>
        <v>117732800</v>
      </c>
      <c r="R78" s="1146">
        <f t="shared" si="35"/>
        <v>0</v>
      </c>
      <c r="S78" s="1146">
        <f t="shared" si="35"/>
        <v>1667377971.52</v>
      </c>
      <c r="T78" s="1146">
        <f t="shared" si="35"/>
        <v>32081345</v>
      </c>
      <c r="U78" s="1147">
        <f t="shared" si="31"/>
        <v>1.9240595442648372E-2</v>
      </c>
      <c r="V78" s="1143"/>
      <c r="W78" s="1144" t="s">
        <v>1513</v>
      </c>
      <c r="X78" s="1144" t="s">
        <v>1514</v>
      </c>
      <c r="Y78" s="1107" t="s">
        <v>1404</v>
      </c>
    </row>
    <row r="79" spans="1:25" ht="22.5" customHeight="1" thickTop="1" thickBot="1">
      <c r="A79" s="1143" t="s">
        <v>1402</v>
      </c>
      <c r="B79" s="1133" t="s">
        <v>1406</v>
      </c>
      <c r="C79" s="1133" t="s">
        <v>1419</v>
      </c>
      <c r="D79" s="1133" t="s">
        <v>1443</v>
      </c>
      <c r="E79" s="1133" t="s">
        <v>1406</v>
      </c>
      <c r="F79" s="1133" t="s">
        <v>1406</v>
      </c>
      <c r="G79" s="1131" t="s">
        <v>1406</v>
      </c>
      <c r="H79" s="1133"/>
      <c r="I79" s="1133"/>
      <c r="J79" s="1141" t="s">
        <v>1515</v>
      </c>
      <c r="K79" s="1123">
        <v>200000000</v>
      </c>
      <c r="L79" s="1123">
        <v>0</v>
      </c>
      <c r="M79" s="1123">
        <v>0</v>
      </c>
      <c r="N79" s="1123">
        <f t="shared" ref="N79:N124" si="36">K79+L79-M79</f>
        <v>200000000</v>
      </c>
      <c r="O79" s="1123"/>
      <c r="P79" s="1123">
        <v>180000000</v>
      </c>
      <c r="Q79" s="1123">
        <v>20000000</v>
      </c>
      <c r="R79" s="1123"/>
      <c r="S79" s="1123">
        <v>0</v>
      </c>
      <c r="T79" s="1123">
        <v>6416269</v>
      </c>
      <c r="U79" s="1147" t="e">
        <f>T79/S79</f>
        <v>#DIV/0!</v>
      </c>
      <c r="V79" s="1143"/>
      <c r="W79" s="1144"/>
      <c r="X79" s="1144"/>
      <c r="Y79" s="1107" t="s">
        <v>1404</v>
      </c>
    </row>
    <row r="80" spans="1:25" ht="22.5" customHeight="1" thickTop="1" thickBot="1">
      <c r="A80" s="1143" t="s">
        <v>1402</v>
      </c>
      <c r="B80" s="1133" t="s">
        <v>1406</v>
      </c>
      <c r="C80" s="1133" t="s">
        <v>1419</v>
      </c>
      <c r="D80" s="1133" t="s">
        <v>1443</v>
      </c>
      <c r="E80" s="1133" t="s">
        <v>1406</v>
      </c>
      <c r="F80" s="1133" t="s">
        <v>1406</v>
      </c>
      <c r="G80" s="1131" t="s">
        <v>1419</v>
      </c>
      <c r="H80" s="1133"/>
      <c r="I80" s="1133"/>
      <c r="J80" s="1141" t="s">
        <v>1516</v>
      </c>
      <c r="K80" s="1123">
        <v>900631000</v>
      </c>
      <c r="L80" s="1123">
        <v>0</v>
      </c>
      <c r="M80" s="1123">
        <v>0</v>
      </c>
      <c r="N80" s="1123">
        <f t="shared" si="36"/>
        <v>900631000</v>
      </c>
      <c r="O80" s="1123">
        <v>802898200</v>
      </c>
      <c r="P80" s="1123"/>
      <c r="Q80" s="1123">
        <v>97732800</v>
      </c>
      <c r="R80" s="1123"/>
      <c r="S80" s="1123">
        <f>1157045828.52+510332143</f>
        <v>1667377971.52</v>
      </c>
      <c r="T80" s="1123">
        <v>25665076</v>
      </c>
      <c r="U80" s="1150">
        <f t="shared" si="31"/>
        <v>1.5392476354118698E-2</v>
      </c>
      <c r="V80" s="1143"/>
      <c r="W80" s="1144"/>
      <c r="X80" s="1144"/>
      <c r="Y80" s="1107" t="s">
        <v>1404</v>
      </c>
    </row>
    <row r="81" spans="1:25" ht="22.5" customHeight="1" thickTop="1" thickBot="1">
      <c r="A81" s="1143" t="s">
        <v>1402</v>
      </c>
      <c r="B81" s="1133" t="s">
        <v>1406</v>
      </c>
      <c r="C81" s="1133" t="s">
        <v>1419</v>
      </c>
      <c r="D81" s="1133" t="s">
        <v>1443</v>
      </c>
      <c r="E81" s="1133" t="s">
        <v>1406</v>
      </c>
      <c r="F81" s="1132" t="s">
        <v>1419</v>
      </c>
      <c r="G81" s="1133"/>
      <c r="H81" s="1133"/>
      <c r="I81" s="1133"/>
      <c r="J81" s="1145" t="s">
        <v>1517</v>
      </c>
      <c r="K81" s="1149">
        <f>+K82+K83</f>
        <v>20000000</v>
      </c>
      <c r="L81" s="1149">
        <f>+L82+L83</f>
        <v>0</v>
      </c>
      <c r="M81" s="1149">
        <f>+M82+M83</f>
        <v>0</v>
      </c>
      <c r="N81" s="1149">
        <f t="shared" si="36"/>
        <v>20000000</v>
      </c>
      <c r="O81" s="1149">
        <f t="shared" ref="O81:T81" si="37">+O82+O83</f>
        <v>5000000</v>
      </c>
      <c r="P81" s="1149">
        <f t="shared" si="37"/>
        <v>13500000</v>
      </c>
      <c r="Q81" s="1149">
        <f t="shared" si="37"/>
        <v>1500000</v>
      </c>
      <c r="R81" s="1149">
        <f t="shared" si="37"/>
        <v>0</v>
      </c>
      <c r="S81" s="1149">
        <f t="shared" si="37"/>
        <v>40306028</v>
      </c>
      <c r="T81" s="1149">
        <f t="shared" si="37"/>
        <v>0</v>
      </c>
      <c r="U81" s="1150">
        <f t="shared" si="31"/>
        <v>0</v>
      </c>
      <c r="V81" s="1143"/>
      <c r="W81" s="1144" t="s">
        <v>1518</v>
      </c>
      <c r="X81" s="1144" t="s">
        <v>1519</v>
      </c>
      <c r="Y81" s="1107" t="s">
        <v>1404</v>
      </c>
    </row>
    <row r="82" spans="1:25" ht="22.5" customHeight="1" thickTop="1" thickBot="1">
      <c r="A82" s="1143" t="s">
        <v>1402</v>
      </c>
      <c r="B82" s="1133" t="s">
        <v>1406</v>
      </c>
      <c r="C82" s="1133" t="s">
        <v>1419</v>
      </c>
      <c r="D82" s="1133" t="s">
        <v>1443</v>
      </c>
      <c r="E82" s="1133" t="s">
        <v>1406</v>
      </c>
      <c r="F82" s="1133" t="s">
        <v>1419</v>
      </c>
      <c r="G82" s="1131" t="s">
        <v>1406</v>
      </c>
      <c r="H82" s="1133"/>
      <c r="I82" s="1133"/>
      <c r="J82" s="1141" t="s">
        <v>1520</v>
      </c>
      <c r="K82" s="1149"/>
      <c r="L82" s="1149"/>
      <c r="M82" s="1149"/>
      <c r="N82" s="1149">
        <f t="shared" si="36"/>
        <v>0</v>
      </c>
      <c r="O82" s="1149"/>
      <c r="P82" s="1149"/>
      <c r="Q82" s="1149"/>
      <c r="R82" s="1149"/>
      <c r="S82" s="1149"/>
      <c r="T82" s="1149"/>
      <c r="U82" s="1150" t="e">
        <f t="shared" si="31"/>
        <v>#DIV/0!</v>
      </c>
      <c r="V82" s="1143"/>
      <c r="W82" s="1144"/>
      <c r="X82" s="1144"/>
      <c r="Y82" s="1107" t="s">
        <v>1404</v>
      </c>
    </row>
    <row r="83" spans="1:25" ht="22.5" customHeight="1" thickTop="1" thickBot="1">
      <c r="A83" s="1143" t="s">
        <v>1402</v>
      </c>
      <c r="B83" s="1133" t="s">
        <v>1406</v>
      </c>
      <c r="C83" s="1133" t="s">
        <v>1419</v>
      </c>
      <c r="D83" s="1133" t="s">
        <v>1443</v>
      </c>
      <c r="E83" s="1133" t="s">
        <v>1406</v>
      </c>
      <c r="F83" s="1133" t="s">
        <v>1419</v>
      </c>
      <c r="G83" s="1131" t="s">
        <v>1419</v>
      </c>
      <c r="H83" s="1133"/>
      <c r="I83" s="1133"/>
      <c r="J83" s="1141" t="s">
        <v>1521</v>
      </c>
      <c r="K83" s="1149">
        <v>20000000</v>
      </c>
      <c r="L83" s="1149">
        <v>0</v>
      </c>
      <c r="M83" s="1149">
        <v>0</v>
      </c>
      <c r="N83" s="1149">
        <f t="shared" si="36"/>
        <v>20000000</v>
      </c>
      <c r="O83" s="1149">
        <v>5000000</v>
      </c>
      <c r="P83" s="1149">
        <v>13500000</v>
      </c>
      <c r="Q83" s="1149">
        <v>1500000</v>
      </c>
      <c r="R83" s="1149">
        <v>0</v>
      </c>
      <c r="S83" s="1149">
        <v>40306028</v>
      </c>
      <c r="T83" s="1149">
        <v>0</v>
      </c>
      <c r="U83" s="1150">
        <f t="shared" si="31"/>
        <v>0</v>
      </c>
      <c r="V83" s="1143"/>
      <c r="W83" s="1144"/>
      <c r="X83" s="1144"/>
      <c r="Y83" s="1107" t="s">
        <v>1404</v>
      </c>
    </row>
    <row r="84" spans="1:25" ht="22.5" customHeight="1" thickTop="1" thickBot="1">
      <c r="A84" s="1124" t="s">
        <v>1402</v>
      </c>
      <c r="B84" s="1125" t="s">
        <v>1406</v>
      </c>
      <c r="C84" s="1125" t="s">
        <v>1419</v>
      </c>
      <c r="D84" s="1125" t="s">
        <v>1447</v>
      </c>
      <c r="E84" s="1125"/>
      <c r="F84" s="1126"/>
      <c r="G84" s="1126"/>
      <c r="H84" s="1126"/>
      <c r="I84" s="1126"/>
      <c r="J84" s="1127" t="s">
        <v>1522</v>
      </c>
      <c r="K84" s="1128">
        <f>+K85+K97</f>
        <v>0</v>
      </c>
      <c r="L84" s="1128">
        <f>+L85+L97</f>
        <v>0</v>
      </c>
      <c r="M84" s="1128">
        <f>+M85+M97</f>
        <v>0</v>
      </c>
      <c r="N84" s="1128">
        <f t="shared" si="36"/>
        <v>0</v>
      </c>
      <c r="O84" s="1128">
        <f t="shared" ref="O84:T84" si="38">+O85+O97</f>
        <v>0</v>
      </c>
      <c r="P84" s="1128">
        <f t="shared" si="38"/>
        <v>0</v>
      </c>
      <c r="Q84" s="1128">
        <f t="shared" si="38"/>
        <v>0</v>
      </c>
      <c r="R84" s="1128">
        <f t="shared" si="38"/>
        <v>0</v>
      </c>
      <c r="S84" s="1128">
        <f>+S85+S97</f>
        <v>0</v>
      </c>
      <c r="T84" s="1128">
        <f t="shared" si="38"/>
        <v>0</v>
      </c>
      <c r="U84" s="1129" t="e">
        <f t="shared" si="31"/>
        <v>#DIV/0!</v>
      </c>
      <c r="V84" s="1125"/>
      <c r="W84" s="1130" t="s">
        <v>1477</v>
      </c>
      <c r="X84" s="1130" t="s">
        <v>1478</v>
      </c>
      <c r="Y84" s="1107" t="s">
        <v>1404</v>
      </c>
    </row>
    <row r="85" spans="1:25" s="1139" customFormat="1" ht="22.5" customHeight="1" thickTop="1" thickBot="1">
      <c r="A85" s="1137" t="s">
        <v>1402</v>
      </c>
      <c r="B85" s="1137" t="s">
        <v>1406</v>
      </c>
      <c r="C85" s="1131" t="s">
        <v>1419</v>
      </c>
      <c r="D85" s="1131" t="s">
        <v>1447</v>
      </c>
      <c r="E85" s="1132" t="s">
        <v>1406</v>
      </c>
      <c r="F85" s="1131"/>
      <c r="G85" s="1131"/>
      <c r="H85" s="1133"/>
      <c r="I85" s="1133"/>
      <c r="J85" s="1134" t="s">
        <v>1523</v>
      </c>
      <c r="K85" s="1146">
        <f>+K86+K94</f>
        <v>0</v>
      </c>
      <c r="L85" s="1146">
        <f>+L86+L94</f>
        <v>0</v>
      </c>
      <c r="M85" s="1146">
        <f>+M86+M94</f>
        <v>0</v>
      </c>
      <c r="N85" s="1146">
        <f t="shared" si="36"/>
        <v>0</v>
      </c>
      <c r="O85" s="1146">
        <f t="shared" ref="O85:T85" si="39">+O86+O94</f>
        <v>0</v>
      </c>
      <c r="P85" s="1146">
        <f t="shared" si="39"/>
        <v>0</v>
      </c>
      <c r="Q85" s="1146">
        <f t="shared" si="39"/>
        <v>0</v>
      </c>
      <c r="R85" s="1146">
        <f t="shared" si="39"/>
        <v>0</v>
      </c>
      <c r="S85" s="1146">
        <f>+S86+S94</f>
        <v>0</v>
      </c>
      <c r="T85" s="1146">
        <f t="shared" si="39"/>
        <v>0</v>
      </c>
      <c r="U85" s="1147" t="e">
        <f t="shared" si="31"/>
        <v>#DIV/0!</v>
      </c>
      <c r="V85" s="1131"/>
      <c r="W85" s="1138" t="s">
        <v>1524</v>
      </c>
      <c r="X85" s="1138"/>
      <c r="Y85" s="1107" t="s">
        <v>1404</v>
      </c>
    </row>
    <row r="86" spans="1:25" s="1139" customFormat="1" ht="22.5" customHeight="1" thickTop="1" thickBot="1">
      <c r="A86" s="1143" t="s">
        <v>1402</v>
      </c>
      <c r="B86" s="1143" t="s">
        <v>1406</v>
      </c>
      <c r="C86" s="1133" t="s">
        <v>1419</v>
      </c>
      <c r="D86" s="1133" t="s">
        <v>1447</v>
      </c>
      <c r="E86" s="1143" t="s">
        <v>1406</v>
      </c>
      <c r="F86" s="1131" t="s">
        <v>1406</v>
      </c>
      <c r="G86" s="1131"/>
      <c r="H86" s="1133"/>
      <c r="I86" s="1133"/>
      <c r="J86" s="1134" t="s">
        <v>1525</v>
      </c>
      <c r="K86" s="1146">
        <f>+K87</f>
        <v>0</v>
      </c>
      <c r="L86" s="1146">
        <f>+L87</f>
        <v>0</v>
      </c>
      <c r="M86" s="1146">
        <f>+M87</f>
        <v>0</v>
      </c>
      <c r="N86" s="1146">
        <f t="shared" si="36"/>
        <v>0</v>
      </c>
      <c r="O86" s="1146">
        <f t="shared" ref="O86:T86" si="40">+O87</f>
        <v>0</v>
      </c>
      <c r="P86" s="1146">
        <f t="shared" si="40"/>
        <v>0</v>
      </c>
      <c r="Q86" s="1146">
        <f t="shared" si="40"/>
        <v>0</v>
      </c>
      <c r="R86" s="1146">
        <f t="shared" si="40"/>
        <v>0</v>
      </c>
      <c r="S86" s="1146">
        <f>+S87</f>
        <v>0</v>
      </c>
      <c r="T86" s="1146">
        <f t="shared" si="40"/>
        <v>0</v>
      </c>
      <c r="U86" s="1147" t="e">
        <f t="shared" si="31"/>
        <v>#DIV/0!</v>
      </c>
      <c r="V86" s="1131"/>
      <c r="W86" s="1138"/>
      <c r="X86" s="1138"/>
      <c r="Y86" s="1107"/>
    </row>
    <row r="87" spans="1:25" ht="22.5" customHeight="1" thickTop="1" thickBot="1">
      <c r="A87" s="1143" t="s">
        <v>1402</v>
      </c>
      <c r="B87" s="1143" t="s">
        <v>1406</v>
      </c>
      <c r="C87" s="1133" t="s">
        <v>1419</v>
      </c>
      <c r="D87" s="1133" t="s">
        <v>1447</v>
      </c>
      <c r="E87" s="1143" t="s">
        <v>1406</v>
      </c>
      <c r="F87" s="1133" t="s">
        <v>1406</v>
      </c>
      <c r="G87" s="1131" t="s">
        <v>1406</v>
      </c>
      <c r="H87" s="1133"/>
      <c r="I87" s="1133"/>
      <c r="J87" s="1145" t="s">
        <v>1526</v>
      </c>
      <c r="K87" s="1146">
        <f>+K88+K91</f>
        <v>0</v>
      </c>
      <c r="L87" s="1146">
        <f>+L88+L91</f>
        <v>0</v>
      </c>
      <c r="M87" s="1146">
        <f>+M88+M91</f>
        <v>0</v>
      </c>
      <c r="N87" s="1146">
        <f t="shared" si="36"/>
        <v>0</v>
      </c>
      <c r="O87" s="1146">
        <f t="shared" ref="O87:T87" si="41">+O88+O91</f>
        <v>0</v>
      </c>
      <c r="P87" s="1146">
        <f t="shared" si="41"/>
        <v>0</v>
      </c>
      <c r="Q87" s="1146">
        <f t="shared" si="41"/>
        <v>0</v>
      </c>
      <c r="R87" s="1146">
        <f t="shared" si="41"/>
        <v>0</v>
      </c>
      <c r="S87" s="1146">
        <f>+S88+S91</f>
        <v>0</v>
      </c>
      <c r="T87" s="1146">
        <f t="shared" si="41"/>
        <v>0</v>
      </c>
      <c r="U87" s="1147" t="e">
        <f t="shared" si="31"/>
        <v>#DIV/0!</v>
      </c>
      <c r="V87" s="1131"/>
      <c r="W87" s="1144" t="s">
        <v>1480</v>
      </c>
      <c r="X87" s="1144"/>
      <c r="Y87" s="1107" t="s">
        <v>1404</v>
      </c>
    </row>
    <row r="88" spans="1:25" ht="22.5" customHeight="1" thickTop="1" thickBot="1">
      <c r="A88" s="1143" t="s">
        <v>1402</v>
      </c>
      <c r="B88" s="1143" t="s">
        <v>1406</v>
      </c>
      <c r="C88" s="1133" t="s">
        <v>1419</v>
      </c>
      <c r="D88" s="1133" t="s">
        <v>1447</v>
      </c>
      <c r="E88" s="1143" t="s">
        <v>1406</v>
      </c>
      <c r="F88" s="1133" t="s">
        <v>1406</v>
      </c>
      <c r="G88" s="1133" t="s">
        <v>1406</v>
      </c>
      <c r="H88" s="1133" t="s">
        <v>1406</v>
      </c>
      <c r="I88" s="1133"/>
      <c r="J88" s="1145" t="s">
        <v>1527</v>
      </c>
      <c r="K88" s="1149">
        <f>+K89+K90</f>
        <v>0</v>
      </c>
      <c r="L88" s="1149">
        <f>+L89+L90</f>
        <v>0</v>
      </c>
      <c r="M88" s="1149">
        <f>+M89+M90</f>
        <v>0</v>
      </c>
      <c r="N88" s="1149">
        <f t="shared" si="36"/>
        <v>0</v>
      </c>
      <c r="O88" s="1149">
        <f t="shared" ref="O88:T88" si="42">+O89+O90</f>
        <v>0</v>
      </c>
      <c r="P88" s="1149">
        <f t="shared" si="42"/>
        <v>0</v>
      </c>
      <c r="Q88" s="1149">
        <f t="shared" si="42"/>
        <v>0</v>
      </c>
      <c r="R88" s="1149">
        <f t="shared" si="42"/>
        <v>0</v>
      </c>
      <c r="S88" s="1149">
        <f>+S89+S90</f>
        <v>0</v>
      </c>
      <c r="T88" s="1149">
        <f t="shared" si="42"/>
        <v>0</v>
      </c>
      <c r="U88" s="1147" t="e">
        <f t="shared" si="31"/>
        <v>#DIV/0!</v>
      </c>
      <c r="V88" s="1131"/>
      <c r="W88" s="1144"/>
      <c r="X88" s="1144"/>
      <c r="Y88" s="1107" t="s">
        <v>1404</v>
      </c>
    </row>
    <row r="89" spans="1:25" ht="22.5" customHeight="1" thickTop="1" thickBot="1">
      <c r="A89" s="1143" t="s">
        <v>1402</v>
      </c>
      <c r="B89" s="1143" t="s">
        <v>1406</v>
      </c>
      <c r="C89" s="1133" t="s">
        <v>1419</v>
      </c>
      <c r="D89" s="1133" t="s">
        <v>1447</v>
      </c>
      <c r="E89" s="1143" t="s">
        <v>1406</v>
      </c>
      <c r="F89" s="1133" t="s">
        <v>1406</v>
      </c>
      <c r="G89" s="1133" t="s">
        <v>1406</v>
      </c>
      <c r="H89" s="1133" t="s">
        <v>1406</v>
      </c>
      <c r="I89" s="1133" t="s">
        <v>1406</v>
      </c>
      <c r="J89" s="1148" t="s">
        <v>1528</v>
      </c>
      <c r="K89" s="1149"/>
      <c r="L89" s="1149"/>
      <c r="M89" s="1149"/>
      <c r="N89" s="1149">
        <f t="shared" si="36"/>
        <v>0</v>
      </c>
      <c r="O89" s="1149"/>
      <c r="P89" s="1149"/>
      <c r="Q89" s="1149"/>
      <c r="R89" s="1149"/>
      <c r="S89" s="1149"/>
      <c r="T89" s="1149"/>
      <c r="U89" s="1150" t="e">
        <f t="shared" si="31"/>
        <v>#DIV/0!</v>
      </c>
      <c r="V89" s="1131"/>
      <c r="W89" s="1144"/>
      <c r="X89" s="1144"/>
      <c r="Y89" s="1107"/>
    </row>
    <row r="90" spans="1:25" ht="22.5" customHeight="1" thickTop="1" thickBot="1">
      <c r="A90" s="1143" t="s">
        <v>1402</v>
      </c>
      <c r="B90" s="1143" t="s">
        <v>1406</v>
      </c>
      <c r="C90" s="1133" t="s">
        <v>1419</v>
      </c>
      <c r="D90" s="1133" t="s">
        <v>1447</v>
      </c>
      <c r="E90" s="1143" t="s">
        <v>1406</v>
      </c>
      <c r="F90" s="1133" t="s">
        <v>1406</v>
      </c>
      <c r="G90" s="1133" t="s">
        <v>1406</v>
      </c>
      <c r="H90" s="1133" t="s">
        <v>1406</v>
      </c>
      <c r="I90" s="1133" t="s">
        <v>1419</v>
      </c>
      <c r="J90" s="1148" t="s">
        <v>1529</v>
      </c>
      <c r="K90" s="1149"/>
      <c r="L90" s="1149"/>
      <c r="M90" s="1149"/>
      <c r="N90" s="1149">
        <f t="shared" si="36"/>
        <v>0</v>
      </c>
      <c r="O90" s="1149"/>
      <c r="P90" s="1149"/>
      <c r="Q90" s="1149"/>
      <c r="R90" s="1149"/>
      <c r="S90" s="1149"/>
      <c r="T90" s="1149"/>
      <c r="U90" s="1150" t="e">
        <f t="shared" si="31"/>
        <v>#DIV/0!</v>
      </c>
      <c r="V90" s="1131"/>
      <c r="W90" s="1144"/>
      <c r="X90" s="1144"/>
      <c r="Y90" s="1107"/>
    </row>
    <row r="91" spans="1:25" ht="22.5" customHeight="1" thickTop="1" thickBot="1">
      <c r="A91" s="1143" t="s">
        <v>1402</v>
      </c>
      <c r="B91" s="1143" t="s">
        <v>1406</v>
      </c>
      <c r="C91" s="1133" t="s">
        <v>1419</v>
      </c>
      <c r="D91" s="1133" t="s">
        <v>1447</v>
      </c>
      <c r="E91" s="1143" t="s">
        <v>1406</v>
      </c>
      <c r="F91" s="1133" t="s">
        <v>1406</v>
      </c>
      <c r="G91" s="1133" t="s">
        <v>1406</v>
      </c>
      <c r="H91" s="1133" t="s">
        <v>1419</v>
      </c>
      <c r="I91" s="1133"/>
      <c r="J91" s="1145" t="s">
        <v>1530</v>
      </c>
      <c r="K91" s="1149">
        <f>+K92+K93</f>
        <v>0</v>
      </c>
      <c r="L91" s="1149">
        <f>+L92+L93</f>
        <v>0</v>
      </c>
      <c r="M91" s="1149">
        <f>+M92+M93</f>
        <v>0</v>
      </c>
      <c r="N91" s="1149">
        <f t="shared" si="36"/>
        <v>0</v>
      </c>
      <c r="O91" s="1149">
        <f t="shared" ref="O91:T91" si="43">+O92+O93</f>
        <v>0</v>
      </c>
      <c r="P91" s="1149">
        <f t="shared" si="43"/>
        <v>0</v>
      </c>
      <c r="Q91" s="1149">
        <f t="shared" si="43"/>
        <v>0</v>
      </c>
      <c r="R91" s="1149">
        <f t="shared" si="43"/>
        <v>0</v>
      </c>
      <c r="S91" s="1149">
        <f>+S92+S93</f>
        <v>0</v>
      </c>
      <c r="T91" s="1149">
        <f t="shared" si="43"/>
        <v>0</v>
      </c>
      <c r="U91" s="1147" t="e">
        <f t="shared" si="31"/>
        <v>#DIV/0!</v>
      </c>
      <c r="V91" s="1131"/>
      <c r="W91" s="1144"/>
      <c r="X91" s="1144"/>
      <c r="Y91" s="1107" t="s">
        <v>1404</v>
      </c>
    </row>
    <row r="92" spans="1:25" ht="22.5" customHeight="1" thickTop="1" thickBot="1">
      <c r="A92" s="1143" t="s">
        <v>1402</v>
      </c>
      <c r="B92" s="1143" t="s">
        <v>1406</v>
      </c>
      <c r="C92" s="1133" t="s">
        <v>1419</v>
      </c>
      <c r="D92" s="1133" t="s">
        <v>1447</v>
      </c>
      <c r="E92" s="1143" t="s">
        <v>1406</v>
      </c>
      <c r="F92" s="1133" t="s">
        <v>1406</v>
      </c>
      <c r="G92" s="1133" t="s">
        <v>1406</v>
      </c>
      <c r="H92" s="1133" t="s">
        <v>1419</v>
      </c>
      <c r="I92" s="1133" t="s">
        <v>1406</v>
      </c>
      <c r="J92" s="1148" t="s">
        <v>1531</v>
      </c>
      <c r="K92" s="1149"/>
      <c r="L92" s="1149"/>
      <c r="M92" s="1149"/>
      <c r="N92" s="1149">
        <f t="shared" si="36"/>
        <v>0</v>
      </c>
      <c r="O92" s="1149"/>
      <c r="P92" s="1149"/>
      <c r="Q92" s="1149"/>
      <c r="R92" s="1149"/>
      <c r="S92" s="1149"/>
      <c r="T92" s="1149"/>
      <c r="U92" s="1150" t="e">
        <f t="shared" si="31"/>
        <v>#DIV/0!</v>
      </c>
      <c r="V92" s="1131"/>
      <c r="W92" s="1144"/>
      <c r="X92" s="1144"/>
      <c r="Y92" s="1107"/>
    </row>
    <row r="93" spans="1:25" ht="22.5" customHeight="1" thickTop="1" thickBot="1">
      <c r="A93" s="1143" t="s">
        <v>1402</v>
      </c>
      <c r="B93" s="1143" t="s">
        <v>1406</v>
      </c>
      <c r="C93" s="1133" t="s">
        <v>1419</v>
      </c>
      <c r="D93" s="1133" t="s">
        <v>1447</v>
      </c>
      <c r="E93" s="1143" t="s">
        <v>1406</v>
      </c>
      <c r="F93" s="1133" t="s">
        <v>1406</v>
      </c>
      <c r="G93" s="1133" t="s">
        <v>1406</v>
      </c>
      <c r="H93" s="1133" t="s">
        <v>1419</v>
      </c>
      <c r="I93" s="1133" t="s">
        <v>1419</v>
      </c>
      <c r="J93" s="1148" t="s">
        <v>1532</v>
      </c>
      <c r="K93" s="1149"/>
      <c r="L93" s="1149"/>
      <c r="M93" s="1149"/>
      <c r="N93" s="1149">
        <f t="shared" si="36"/>
        <v>0</v>
      </c>
      <c r="O93" s="1149"/>
      <c r="P93" s="1149"/>
      <c r="Q93" s="1149"/>
      <c r="R93" s="1149"/>
      <c r="S93" s="1149"/>
      <c r="T93" s="1149"/>
      <c r="U93" s="1150" t="e">
        <f t="shared" si="31"/>
        <v>#DIV/0!</v>
      </c>
      <c r="V93" s="1131"/>
      <c r="W93" s="1144"/>
      <c r="X93" s="1144"/>
      <c r="Y93" s="1107"/>
    </row>
    <row r="94" spans="1:25" ht="22.5" customHeight="1" thickTop="1" thickBot="1">
      <c r="A94" s="1143" t="s">
        <v>1402</v>
      </c>
      <c r="B94" s="1143" t="s">
        <v>1406</v>
      </c>
      <c r="C94" s="1133" t="s">
        <v>1419</v>
      </c>
      <c r="D94" s="1133" t="s">
        <v>1447</v>
      </c>
      <c r="E94" s="1143" t="s">
        <v>1406</v>
      </c>
      <c r="F94" s="1131" t="s">
        <v>1419</v>
      </c>
      <c r="G94" s="1133"/>
      <c r="H94" s="1133"/>
      <c r="I94" s="1133"/>
      <c r="J94" s="1145" t="s">
        <v>1533</v>
      </c>
      <c r="K94" s="1149">
        <f>+K95+K96</f>
        <v>0</v>
      </c>
      <c r="L94" s="1149">
        <f>+L95+L96</f>
        <v>0</v>
      </c>
      <c r="M94" s="1149">
        <f>+M95+M96</f>
        <v>0</v>
      </c>
      <c r="N94" s="1149">
        <f t="shared" si="36"/>
        <v>0</v>
      </c>
      <c r="O94" s="1149">
        <f t="shared" ref="O94:T94" si="44">+O95+O96</f>
        <v>0</v>
      </c>
      <c r="P94" s="1149">
        <f t="shared" si="44"/>
        <v>0</v>
      </c>
      <c r="Q94" s="1149">
        <f t="shared" si="44"/>
        <v>0</v>
      </c>
      <c r="R94" s="1149">
        <f t="shared" si="44"/>
        <v>0</v>
      </c>
      <c r="S94" s="1149">
        <f>+S95+S96</f>
        <v>0</v>
      </c>
      <c r="T94" s="1149">
        <f t="shared" si="44"/>
        <v>0</v>
      </c>
      <c r="U94" s="1147" t="e">
        <f t="shared" si="31"/>
        <v>#DIV/0!</v>
      </c>
      <c r="V94" s="1131"/>
      <c r="W94" s="1144"/>
      <c r="X94" s="1144"/>
      <c r="Y94" s="1107"/>
    </row>
    <row r="95" spans="1:25" ht="22.5" customHeight="1" thickTop="1" thickBot="1">
      <c r="A95" s="1143" t="s">
        <v>1402</v>
      </c>
      <c r="B95" s="1143" t="s">
        <v>1406</v>
      </c>
      <c r="C95" s="1133" t="s">
        <v>1419</v>
      </c>
      <c r="D95" s="1133" t="s">
        <v>1447</v>
      </c>
      <c r="E95" s="1143" t="s">
        <v>1406</v>
      </c>
      <c r="F95" s="1133" t="s">
        <v>1419</v>
      </c>
      <c r="G95" s="1131" t="s">
        <v>1406</v>
      </c>
      <c r="H95" s="1133"/>
      <c r="I95" s="1133"/>
      <c r="J95" s="1148" t="s">
        <v>1534</v>
      </c>
      <c r="K95" s="1149"/>
      <c r="L95" s="1149"/>
      <c r="M95" s="1149"/>
      <c r="N95" s="1149">
        <f t="shared" si="36"/>
        <v>0</v>
      </c>
      <c r="O95" s="1149"/>
      <c r="P95" s="1149"/>
      <c r="Q95" s="1149"/>
      <c r="R95" s="1149"/>
      <c r="S95" s="1149"/>
      <c r="T95" s="1149"/>
      <c r="U95" s="1150" t="e">
        <f t="shared" si="31"/>
        <v>#DIV/0!</v>
      </c>
      <c r="V95" s="1131"/>
      <c r="W95" s="1144"/>
      <c r="X95" s="1144"/>
      <c r="Y95" s="1107"/>
    </row>
    <row r="96" spans="1:25" ht="22.5" customHeight="1" thickTop="1" thickBot="1">
      <c r="A96" s="1143" t="s">
        <v>1402</v>
      </c>
      <c r="B96" s="1143" t="s">
        <v>1406</v>
      </c>
      <c r="C96" s="1133" t="s">
        <v>1419</v>
      </c>
      <c r="D96" s="1133" t="s">
        <v>1447</v>
      </c>
      <c r="E96" s="1143" t="s">
        <v>1406</v>
      </c>
      <c r="F96" s="1133" t="s">
        <v>1419</v>
      </c>
      <c r="G96" s="1131" t="s">
        <v>1419</v>
      </c>
      <c r="H96" s="1133"/>
      <c r="I96" s="1133"/>
      <c r="J96" s="1148" t="s">
        <v>1535</v>
      </c>
      <c r="K96" s="1149"/>
      <c r="L96" s="1149"/>
      <c r="M96" s="1149"/>
      <c r="N96" s="1149">
        <f t="shared" si="36"/>
        <v>0</v>
      </c>
      <c r="O96" s="1149"/>
      <c r="P96" s="1149"/>
      <c r="Q96" s="1149"/>
      <c r="R96" s="1149"/>
      <c r="S96" s="1149"/>
      <c r="T96" s="1149"/>
      <c r="U96" s="1150" t="e">
        <f t="shared" si="31"/>
        <v>#DIV/0!</v>
      </c>
      <c r="V96" s="1131"/>
      <c r="W96" s="1144"/>
      <c r="X96" s="1144"/>
      <c r="Y96" s="1107"/>
    </row>
    <row r="97" spans="1:25" s="1139" customFormat="1" ht="22.5" customHeight="1" thickTop="1" thickBot="1">
      <c r="A97" s="1137" t="s">
        <v>1402</v>
      </c>
      <c r="B97" s="1137" t="s">
        <v>1406</v>
      </c>
      <c r="C97" s="1131" t="s">
        <v>1419</v>
      </c>
      <c r="D97" s="1131" t="s">
        <v>1447</v>
      </c>
      <c r="E97" s="1132" t="s">
        <v>1419</v>
      </c>
      <c r="F97" s="1131"/>
      <c r="G97" s="1131"/>
      <c r="H97" s="1133"/>
      <c r="I97" s="1133"/>
      <c r="J97" s="1145" t="s">
        <v>1536</v>
      </c>
      <c r="K97" s="1135">
        <f>+K98+K101+K104+K107</f>
        <v>0</v>
      </c>
      <c r="L97" s="1135">
        <f>+L98+L101+L104+L107</f>
        <v>0</v>
      </c>
      <c r="M97" s="1135">
        <f>+M98+M101+M104+M107</f>
        <v>0</v>
      </c>
      <c r="N97" s="1135">
        <f t="shared" si="36"/>
        <v>0</v>
      </c>
      <c r="O97" s="1135">
        <f t="shared" ref="O97:T97" si="45">+O98+O101+O104+O107</f>
        <v>0</v>
      </c>
      <c r="P97" s="1135">
        <f t="shared" si="45"/>
        <v>0</v>
      </c>
      <c r="Q97" s="1135">
        <f t="shared" si="45"/>
        <v>0</v>
      </c>
      <c r="R97" s="1135">
        <f t="shared" si="45"/>
        <v>0</v>
      </c>
      <c r="S97" s="1135">
        <f>+S98+S101+S104+S107</f>
        <v>0</v>
      </c>
      <c r="T97" s="1135">
        <f t="shared" si="45"/>
        <v>0</v>
      </c>
      <c r="U97" s="1136" t="e">
        <f t="shared" si="31"/>
        <v>#DIV/0!</v>
      </c>
      <c r="V97" s="1131"/>
      <c r="W97" s="1138" t="s">
        <v>1537</v>
      </c>
      <c r="X97" s="1138"/>
      <c r="Y97" s="1107" t="s">
        <v>1404</v>
      </c>
    </row>
    <row r="98" spans="1:25" ht="22.5" customHeight="1" thickTop="1" thickBot="1">
      <c r="A98" s="1133" t="s">
        <v>1402</v>
      </c>
      <c r="B98" s="1143" t="s">
        <v>1406</v>
      </c>
      <c r="C98" s="1133" t="s">
        <v>1419</v>
      </c>
      <c r="D98" s="1133" t="s">
        <v>1447</v>
      </c>
      <c r="E98" s="1133" t="s">
        <v>1419</v>
      </c>
      <c r="F98" s="1131" t="s">
        <v>1406</v>
      </c>
      <c r="G98" s="1133"/>
      <c r="H98" s="1133"/>
      <c r="I98" s="1133"/>
      <c r="J98" s="1145" t="s">
        <v>1538</v>
      </c>
      <c r="K98" s="1146">
        <f t="shared" ref="K98:T98" si="46">+K99+K100</f>
        <v>0</v>
      </c>
      <c r="L98" s="1146">
        <f>+L99+L100</f>
        <v>0</v>
      </c>
      <c r="M98" s="1146">
        <f>+M99+M100</f>
        <v>0</v>
      </c>
      <c r="N98" s="1146">
        <f t="shared" si="36"/>
        <v>0</v>
      </c>
      <c r="O98" s="1146">
        <f t="shared" si="46"/>
        <v>0</v>
      </c>
      <c r="P98" s="1146">
        <f t="shared" si="46"/>
        <v>0</v>
      </c>
      <c r="Q98" s="1146">
        <f t="shared" si="46"/>
        <v>0</v>
      </c>
      <c r="R98" s="1146">
        <f t="shared" si="46"/>
        <v>0</v>
      </c>
      <c r="S98" s="1146">
        <f t="shared" si="46"/>
        <v>0</v>
      </c>
      <c r="T98" s="1146">
        <f t="shared" si="46"/>
        <v>0</v>
      </c>
      <c r="U98" s="1147" t="e">
        <f t="shared" si="31"/>
        <v>#DIV/0!</v>
      </c>
      <c r="V98" s="1131"/>
      <c r="W98" s="1144" t="s">
        <v>1539</v>
      </c>
      <c r="X98" s="1144" t="s">
        <v>1540</v>
      </c>
      <c r="Y98" s="1107" t="s">
        <v>1404</v>
      </c>
    </row>
    <row r="99" spans="1:25" ht="22.5" customHeight="1" thickTop="1" thickBot="1">
      <c r="A99" s="1143" t="s">
        <v>1402</v>
      </c>
      <c r="B99" s="1143" t="s">
        <v>1406</v>
      </c>
      <c r="C99" s="1133" t="s">
        <v>1419</v>
      </c>
      <c r="D99" s="1133" t="s">
        <v>1447</v>
      </c>
      <c r="E99" s="1133" t="s">
        <v>1419</v>
      </c>
      <c r="F99" s="1133" t="s">
        <v>1406</v>
      </c>
      <c r="G99" s="1131" t="s">
        <v>1406</v>
      </c>
      <c r="H99" s="1133"/>
      <c r="I99" s="1133"/>
      <c r="J99" s="1148" t="s">
        <v>1541</v>
      </c>
      <c r="K99" s="1149"/>
      <c r="L99" s="1149"/>
      <c r="M99" s="1149"/>
      <c r="N99" s="1149">
        <f t="shared" si="36"/>
        <v>0</v>
      </c>
      <c r="O99" s="1149"/>
      <c r="P99" s="1149"/>
      <c r="Q99" s="1149"/>
      <c r="R99" s="1149"/>
      <c r="S99" s="1149"/>
      <c r="T99" s="1149"/>
      <c r="U99" s="1150" t="e">
        <f t="shared" si="31"/>
        <v>#DIV/0!</v>
      </c>
      <c r="V99" s="1131"/>
      <c r="W99" s="1144"/>
      <c r="X99" s="1144"/>
      <c r="Y99" s="1107" t="s">
        <v>1404</v>
      </c>
    </row>
    <row r="100" spans="1:25" ht="22.5" customHeight="1" thickTop="1" thickBot="1">
      <c r="A100" s="1143" t="s">
        <v>1402</v>
      </c>
      <c r="B100" s="1143" t="s">
        <v>1406</v>
      </c>
      <c r="C100" s="1133" t="s">
        <v>1419</v>
      </c>
      <c r="D100" s="1133" t="s">
        <v>1447</v>
      </c>
      <c r="E100" s="1133" t="s">
        <v>1419</v>
      </c>
      <c r="F100" s="1133" t="s">
        <v>1406</v>
      </c>
      <c r="G100" s="1131" t="s">
        <v>1419</v>
      </c>
      <c r="H100" s="1133"/>
      <c r="I100" s="1133"/>
      <c r="J100" s="1148" t="s">
        <v>1542</v>
      </c>
      <c r="K100" s="1149"/>
      <c r="L100" s="1149"/>
      <c r="M100" s="1149"/>
      <c r="N100" s="1149">
        <f t="shared" si="36"/>
        <v>0</v>
      </c>
      <c r="O100" s="1149"/>
      <c r="P100" s="1149"/>
      <c r="Q100" s="1149"/>
      <c r="R100" s="1149"/>
      <c r="S100" s="1149"/>
      <c r="T100" s="1149"/>
      <c r="U100" s="1150" t="e">
        <f t="shared" si="31"/>
        <v>#DIV/0!</v>
      </c>
      <c r="V100" s="1131"/>
      <c r="W100" s="1144"/>
      <c r="X100" s="1144"/>
      <c r="Y100" s="1107" t="s">
        <v>1404</v>
      </c>
    </row>
    <row r="101" spans="1:25" ht="22.5" customHeight="1" thickTop="1" thickBot="1">
      <c r="A101" s="1143" t="s">
        <v>1402</v>
      </c>
      <c r="B101" s="1143" t="s">
        <v>1406</v>
      </c>
      <c r="C101" s="1133" t="s">
        <v>1419</v>
      </c>
      <c r="D101" s="1133" t="s">
        <v>1447</v>
      </c>
      <c r="E101" s="1133" t="s">
        <v>1419</v>
      </c>
      <c r="F101" s="1131" t="s">
        <v>1419</v>
      </c>
      <c r="G101" s="1133"/>
      <c r="H101" s="1133"/>
      <c r="I101" s="1133"/>
      <c r="J101" s="1145" t="s">
        <v>1543</v>
      </c>
      <c r="K101" s="1146">
        <f t="shared" ref="K101:T101" si="47">+K102+K103</f>
        <v>0</v>
      </c>
      <c r="L101" s="1146">
        <f>+L102+L103</f>
        <v>0</v>
      </c>
      <c r="M101" s="1146">
        <f>+M102+M103</f>
        <v>0</v>
      </c>
      <c r="N101" s="1146">
        <f t="shared" si="36"/>
        <v>0</v>
      </c>
      <c r="O101" s="1146">
        <f t="shared" si="47"/>
        <v>0</v>
      </c>
      <c r="P101" s="1146">
        <f t="shared" si="47"/>
        <v>0</v>
      </c>
      <c r="Q101" s="1146">
        <f t="shared" si="47"/>
        <v>0</v>
      </c>
      <c r="R101" s="1146">
        <f t="shared" si="47"/>
        <v>0</v>
      </c>
      <c r="S101" s="1146">
        <f t="shared" si="47"/>
        <v>0</v>
      </c>
      <c r="T101" s="1146">
        <f t="shared" si="47"/>
        <v>0</v>
      </c>
      <c r="U101" s="1147" t="e">
        <f t="shared" si="31"/>
        <v>#DIV/0!</v>
      </c>
      <c r="V101" s="1131"/>
      <c r="W101" s="1144"/>
      <c r="X101" s="1144"/>
      <c r="Y101" s="1107" t="s">
        <v>1404</v>
      </c>
    </row>
    <row r="102" spans="1:25" ht="22.5" customHeight="1" thickTop="1" thickBot="1">
      <c r="A102" s="1143" t="s">
        <v>1402</v>
      </c>
      <c r="B102" s="1143" t="s">
        <v>1406</v>
      </c>
      <c r="C102" s="1133" t="s">
        <v>1419</v>
      </c>
      <c r="D102" s="1133" t="s">
        <v>1447</v>
      </c>
      <c r="E102" s="1133" t="s">
        <v>1419</v>
      </c>
      <c r="F102" s="1133" t="s">
        <v>1419</v>
      </c>
      <c r="G102" s="1131" t="s">
        <v>1406</v>
      </c>
      <c r="H102" s="1133"/>
      <c r="I102" s="1133"/>
      <c r="J102" s="1148" t="s">
        <v>1544</v>
      </c>
      <c r="K102" s="1149"/>
      <c r="L102" s="1149"/>
      <c r="M102" s="1149"/>
      <c r="N102" s="1149">
        <f t="shared" si="36"/>
        <v>0</v>
      </c>
      <c r="O102" s="1149"/>
      <c r="P102" s="1149"/>
      <c r="Q102" s="1149"/>
      <c r="R102" s="1149"/>
      <c r="S102" s="1149"/>
      <c r="T102" s="1149"/>
      <c r="U102" s="1150" t="e">
        <f t="shared" si="31"/>
        <v>#DIV/0!</v>
      </c>
      <c r="V102" s="1131"/>
      <c r="W102" s="1144"/>
      <c r="X102" s="1144"/>
      <c r="Y102" s="1107" t="s">
        <v>1404</v>
      </c>
    </row>
    <row r="103" spans="1:25" ht="22.5" customHeight="1" thickTop="1" thickBot="1">
      <c r="A103" s="1143" t="s">
        <v>1402</v>
      </c>
      <c r="B103" s="1143" t="s">
        <v>1406</v>
      </c>
      <c r="C103" s="1133" t="s">
        <v>1419</v>
      </c>
      <c r="D103" s="1133" t="s">
        <v>1447</v>
      </c>
      <c r="E103" s="1133" t="s">
        <v>1419</v>
      </c>
      <c r="F103" s="1133" t="s">
        <v>1419</v>
      </c>
      <c r="G103" s="1131" t="s">
        <v>1419</v>
      </c>
      <c r="H103" s="1133"/>
      <c r="I103" s="1133"/>
      <c r="J103" s="1148" t="s">
        <v>1545</v>
      </c>
      <c r="K103" s="1149"/>
      <c r="L103" s="1149"/>
      <c r="M103" s="1149"/>
      <c r="N103" s="1149">
        <f t="shared" si="36"/>
        <v>0</v>
      </c>
      <c r="O103" s="1149"/>
      <c r="P103" s="1149"/>
      <c r="Q103" s="1149"/>
      <c r="R103" s="1149"/>
      <c r="S103" s="1149"/>
      <c r="T103" s="1149"/>
      <c r="U103" s="1150" t="e">
        <f t="shared" si="31"/>
        <v>#DIV/0!</v>
      </c>
      <c r="V103" s="1131"/>
      <c r="W103" s="1144"/>
      <c r="X103" s="1144"/>
      <c r="Y103" s="1107" t="s">
        <v>1404</v>
      </c>
    </row>
    <row r="104" spans="1:25" ht="22.5" customHeight="1" thickTop="1" thickBot="1">
      <c r="A104" s="1143" t="s">
        <v>1402</v>
      </c>
      <c r="B104" s="1143" t="s">
        <v>1406</v>
      </c>
      <c r="C104" s="1133" t="s">
        <v>1419</v>
      </c>
      <c r="D104" s="1133" t="s">
        <v>1447</v>
      </c>
      <c r="E104" s="1133" t="s">
        <v>1419</v>
      </c>
      <c r="F104" s="1131" t="s">
        <v>1443</v>
      </c>
      <c r="G104" s="1133"/>
      <c r="H104" s="1133"/>
      <c r="I104" s="1133"/>
      <c r="J104" s="1145" t="s">
        <v>1546</v>
      </c>
      <c r="K104" s="1146">
        <f t="shared" ref="K104:T104" si="48">+K105+K106</f>
        <v>0</v>
      </c>
      <c r="L104" s="1146">
        <f>+L105+L106</f>
        <v>0</v>
      </c>
      <c r="M104" s="1146">
        <f>+M105+M106</f>
        <v>0</v>
      </c>
      <c r="N104" s="1146">
        <f t="shared" si="36"/>
        <v>0</v>
      </c>
      <c r="O104" s="1146">
        <f t="shared" si="48"/>
        <v>0</v>
      </c>
      <c r="P104" s="1146">
        <f t="shared" si="48"/>
        <v>0</v>
      </c>
      <c r="Q104" s="1146">
        <f t="shared" si="48"/>
        <v>0</v>
      </c>
      <c r="R104" s="1146">
        <f t="shared" si="48"/>
        <v>0</v>
      </c>
      <c r="S104" s="1146">
        <f t="shared" si="48"/>
        <v>0</v>
      </c>
      <c r="T104" s="1146">
        <f t="shared" si="48"/>
        <v>0</v>
      </c>
      <c r="U104" s="1147" t="e">
        <f t="shared" si="31"/>
        <v>#DIV/0!</v>
      </c>
      <c r="V104" s="1131"/>
      <c r="W104" s="1144"/>
      <c r="X104" s="1144"/>
      <c r="Y104" s="1107" t="s">
        <v>1404</v>
      </c>
    </row>
    <row r="105" spans="1:25" ht="22.5" customHeight="1" thickTop="1" thickBot="1">
      <c r="A105" s="1143" t="s">
        <v>1402</v>
      </c>
      <c r="B105" s="1143" t="s">
        <v>1406</v>
      </c>
      <c r="C105" s="1133" t="s">
        <v>1419</v>
      </c>
      <c r="D105" s="1133" t="s">
        <v>1447</v>
      </c>
      <c r="E105" s="1133" t="s">
        <v>1419</v>
      </c>
      <c r="F105" s="1133" t="s">
        <v>1443</v>
      </c>
      <c r="G105" s="1131" t="s">
        <v>1406</v>
      </c>
      <c r="H105" s="1133"/>
      <c r="I105" s="1133"/>
      <c r="J105" s="1148" t="s">
        <v>1547</v>
      </c>
      <c r="K105" s="1149"/>
      <c r="L105" s="1149"/>
      <c r="M105" s="1149"/>
      <c r="N105" s="1149">
        <f t="shared" si="36"/>
        <v>0</v>
      </c>
      <c r="O105" s="1149"/>
      <c r="P105" s="1149"/>
      <c r="Q105" s="1149"/>
      <c r="R105" s="1149"/>
      <c r="S105" s="1149"/>
      <c r="T105" s="1149"/>
      <c r="U105" s="1150" t="e">
        <f t="shared" si="31"/>
        <v>#DIV/0!</v>
      </c>
      <c r="V105" s="1131"/>
      <c r="W105" s="1144"/>
      <c r="X105" s="1144"/>
      <c r="Y105" s="1107" t="s">
        <v>1404</v>
      </c>
    </row>
    <row r="106" spans="1:25" ht="22.5" customHeight="1" thickTop="1" thickBot="1">
      <c r="A106" s="1143" t="s">
        <v>1402</v>
      </c>
      <c r="B106" s="1143" t="s">
        <v>1406</v>
      </c>
      <c r="C106" s="1133" t="s">
        <v>1419</v>
      </c>
      <c r="D106" s="1133" t="s">
        <v>1447</v>
      </c>
      <c r="E106" s="1133" t="s">
        <v>1419</v>
      </c>
      <c r="F106" s="1133" t="s">
        <v>1443</v>
      </c>
      <c r="G106" s="1131" t="s">
        <v>1419</v>
      </c>
      <c r="H106" s="1133"/>
      <c r="I106" s="1133"/>
      <c r="J106" s="1148" t="s">
        <v>1548</v>
      </c>
      <c r="K106" s="1149"/>
      <c r="L106" s="1149"/>
      <c r="M106" s="1149"/>
      <c r="N106" s="1149">
        <f t="shared" si="36"/>
        <v>0</v>
      </c>
      <c r="O106" s="1149"/>
      <c r="P106" s="1149"/>
      <c r="Q106" s="1149"/>
      <c r="R106" s="1149"/>
      <c r="S106" s="1149"/>
      <c r="T106" s="1149"/>
      <c r="U106" s="1150" t="e">
        <f t="shared" si="31"/>
        <v>#DIV/0!</v>
      </c>
      <c r="V106" s="1131"/>
      <c r="W106" s="1144"/>
      <c r="X106" s="1144"/>
      <c r="Y106" s="1107" t="s">
        <v>1404</v>
      </c>
    </row>
    <row r="107" spans="1:25" ht="22.5" customHeight="1" thickTop="1" thickBot="1">
      <c r="A107" s="1143" t="s">
        <v>1402</v>
      </c>
      <c r="B107" s="1143" t="s">
        <v>1406</v>
      </c>
      <c r="C107" s="1133" t="s">
        <v>1419</v>
      </c>
      <c r="D107" s="1133" t="s">
        <v>1447</v>
      </c>
      <c r="E107" s="1133" t="s">
        <v>1419</v>
      </c>
      <c r="F107" s="1131" t="s">
        <v>1447</v>
      </c>
      <c r="G107" s="1133"/>
      <c r="H107" s="1133"/>
      <c r="I107" s="1133"/>
      <c r="J107" s="1145" t="s">
        <v>1549</v>
      </c>
      <c r="K107" s="1146">
        <f t="shared" ref="K107:T107" si="49">+K108+K109</f>
        <v>0</v>
      </c>
      <c r="L107" s="1146">
        <f>+L108+L109</f>
        <v>0</v>
      </c>
      <c r="M107" s="1146">
        <f>+M108+M109</f>
        <v>0</v>
      </c>
      <c r="N107" s="1146">
        <f t="shared" si="36"/>
        <v>0</v>
      </c>
      <c r="O107" s="1146">
        <f t="shared" si="49"/>
        <v>0</v>
      </c>
      <c r="P107" s="1146">
        <f t="shared" si="49"/>
        <v>0</v>
      </c>
      <c r="Q107" s="1146">
        <f t="shared" si="49"/>
        <v>0</v>
      </c>
      <c r="R107" s="1146">
        <f t="shared" si="49"/>
        <v>0</v>
      </c>
      <c r="S107" s="1146">
        <f t="shared" si="49"/>
        <v>0</v>
      </c>
      <c r="T107" s="1146">
        <f t="shared" si="49"/>
        <v>0</v>
      </c>
      <c r="U107" s="1147" t="e">
        <f t="shared" si="31"/>
        <v>#DIV/0!</v>
      </c>
      <c r="V107" s="1131"/>
      <c r="W107" s="1144"/>
      <c r="X107" s="1144"/>
      <c r="Y107" s="1107" t="s">
        <v>1404</v>
      </c>
    </row>
    <row r="108" spans="1:25" ht="22.5" customHeight="1" thickTop="1" thickBot="1">
      <c r="A108" s="1143" t="s">
        <v>1402</v>
      </c>
      <c r="B108" s="1143" t="s">
        <v>1406</v>
      </c>
      <c r="C108" s="1133" t="s">
        <v>1419</v>
      </c>
      <c r="D108" s="1133" t="s">
        <v>1447</v>
      </c>
      <c r="E108" s="1133" t="s">
        <v>1419</v>
      </c>
      <c r="F108" s="1133" t="s">
        <v>1447</v>
      </c>
      <c r="G108" s="1131" t="s">
        <v>1406</v>
      </c>
      <c r="H108" s="1133"/>
      <c r="I108" s="1133"/>
      <c r="J108" s="1148" t="s">
        <v>1550</v>
      </c>
      <c r="K108" s="1149"/>
      <c r="L108" s="1149"/>
      <c r="M108" s="1149"/>
      <c r="N108" s="1149">
        <f t="shared" si="36"/>
        <v>0</v>
      </c>
      <c r="O108" s="1149"/>
      <c r="P108" s="1149"/>
      <c r="Q108" s="1149"/>
      <c r="R108" s="1149"/>
      <c r="S108" s="1149"/>
      <c r="T108" s="1149"/>
      <c r="U108" s="1150" t="e">
        <f t="shared" si="31"/>
        <v>#DIV/0!</v>
      </c>
      <c r="V108" s="1131"/>
      <c r="W108" s="1144"/>
      <c r="X108" s="1144"/>
      <c r="Y108" s="1107" t="s">
        <v>1404</v>
      </c>
    </row>
    <row r="109" spans="1:25" ht="22.5" customHeight="1" thickTop="1" thickBot="1">
      <c r="A109" s="1143" t="s">
        <v>1402</v>
      </c>
      <c r="B109" s="1143" t="s">
        <v>1406</v>
      </c>
      <c r="C109" s="1133" t="s">
        <v>1419</v>
      </c>
      <c r="D109" s="1133" t="s">
        <v>1447</v>
      </c>
      <c r="E109" s="1133" t="s">
        <v>1419</v>
      </c>
      <c r="F109" s="1133" t="s">
        <v>1447</v>
      </c>
      <c r="G109" s="1131" t="s">
        <v>1419</v>
      </c>
      <c r="H109" s="1133"/>
      <c r="I109" s="1133"/>
      <c r="J109" s="1148" t="s">
        <v>1551</v>
      </c>
      <c r="K109" s="1149"/>
      <c r="L109" s="1149"/>
      <c r="M109" s="1149"/>
      <c r="N109" s="1149">
        <f t="shared" si="36"/>
        <v>0</v>
      </c>
      <c r="O109" s="1149"/>
      <c r="P109" s="1149"/>
      <c r="Q109" s="1149"/>
      <c r="R109" s="1149"/>
      <c r="S109" s="1149"/>
      <c r="T109" s="1149"/>
      <c r="U109" s="1150" t="e">
        <f t="shared" si="31"/>
        <v>#DIV/0!</v>
      </c>
      <c r="V109" s="1131"/>
      <c r="W109" s="1144"/>
      <c r="X109" s="1144"/>
      <c r="Y109" s="1107" t="s">
        <v>1404</v>
      </c>
    </row>
    <row r="110" spans="1:25" s="1139" customFormat="1" ht="22.5" customHeight="1" thickTop="1" thickBot="1">
      <c r="A110" s="1124" t="s">
        <v>1402</v>
      </c>
      <c r="B110" s="1125" t="s">
        <v>1406</v>
      </c>
      <c r="C110" s="1125" t="s">
        <v>1419</v>
      </c>
      <c r="D110" s="1125" t="s">
        <v>1472</v>
      </c>
      <c r="E110" s="1125"/>
      <c r="F110" s="1125"/>
      <c r="G110" s="1125"/>
      <c r="H110" s="1126"/>
      <c r="I110" s="1126"/>
      <c r="J110" s="1127" t="s">
        <v>1552</v>
      </c>
      <c r="K110" s="1128">
        <f>+K111</f>
        <v>19398622867.669998</v>
      </c>
      <c r="L110" s="1128">
        <f t="shared" ref="L110:T110" si="50">+L111</f>
        <v>42961133040.209991</v>
      </c>
      <c r="M110" s="1128">
        <f t="shared" si="50"/>
        <v>0</v>
      </c>
      <c r="N110" s="1128">
        <f t="shared" si="50"/>
        <v>62359755907.87999</v>
      </c>
      <c r="O110" s="1128">
        <f t="shared" si="50"/>
        <v>3579172000</v>
      </c>
      <c r="P110" s="1128">
        <f t="shared" si="50"/>
        <v>58780583907.879997</v>
      </c>
      <c r="Q110" s="1128">
        <f t="shared" si="50"/>
        <v>0</v>
      </c>
      <c r="R110" s="1128">
        <f t="shared" si="50"/>
        <v>0</v>
      </c>
      <c r="S110" s="1128">
        <f t="shared" si="50"/>
        <v>14827430542</v>
      </c>
      <c r="T110" s="1128">
        <f t="shared" si="50"/>
        <v>57667434783.879997</v>
      </c>
      <c r="U110" s="1129">
        <f t="shared" si="31"/>
        <v>3.889239920600668</v>
      </c>
      <c r="V110" s="1125"/>
      <c r="W110" s="1125"/>
      <c r="X110" s="1125"/>
      <c r="Y110" s="1107" t="s">
        <v>1404</v>
      </c>
    </row>
    <row r="111" spans="1:25" s="1139" customFormat="1" ht="22.5" customHeight="1" thickTop="1" thickBot="1">
      <c r="A111" s="1137" t="s">
        <v>1402</v>
      </c>
      <c r="B111" s="1137" t="s">
        <v>1406</v>
      </c>
      <c r="C111" s="1131" t="s">
        <v>1419</v>
      </c>
      <c r="D111" s="1131" t="s">
        <v>1472</v>
      </c>
      <c r="E111" s="1132" t="s">
        <v>1406</v>
      </c>
      <c r="F111" s="1131"/>
      <c r="G111" s="1131"/>
      <c r="H111" s="1133"/>
      <c r="I111" s="1133"/>
      <c r="J111" s="1145" t="s">
        <v>1553</v>
      </c>
      <c r="K111" s="1146">
        <f>K112+K125</f>
        <v>19398622867.669998</v>
      </c>
      <c r="L111" s="1146">
        <f t="shared" ref="L111:T111" si="51">L112+L125</f>
        <v>42961133040.209991</v>
      </c>
      <c r="M111" s="1146">
        <f t="shared" si="51"/>
        <v>0</v>
      </c>
      <c r="N111" s="1146">
        <f t="shared" si="51"/>
        <v>62359755907.87999</v>
      </c>
      <c r="O111" s="1146">
        <f t="shared" si="51"/>
        <v>3579172000</v>
      </c>
      <c r="P111" s="1146">
        <f t="shared" si="51"/>
        <v>58780583907.879997</v>
      </c>
      <c r="Q111" s="1146">
        <f t="shared" si="51"/>
        <v>0</v>
      </c>
      <c r="R111" s="1146">
        <f t="shared" si="51"/>
        <v>0</v>
      </c>
      <c r="S111" s="1146">
        <f t="shared" si="51"/>
        <v>14827430542</v>
      </c>
      <c r="T111" s="1146">
        <f t="shared" si="51"/>
        <v>57667434783.879997</v>
      </c>
      <c r="U111" s="1147">
        <f t="shared" si="31"/>
        <v>3.889239920600668</v>
      </c>
      <c r="V111" s="1131"/>
      <c r="W111" s="1138" t="s">
        <v>1554</v>
      </c>
      <c r="X111" s="1138"/>
      <c r="Y111" s="1107" t="s">
        <v>1404</v>
      </c>
    </row>
    <row r="112" spans="1:25" ht="22.5" customHeight="1" thickTop="1" thickBot="1">
      <c r="A112" s="1143" t="s">
        <v>1402</v>
      </c>
      <c r="B112" s="1143" t="s">
        <v>1406</v>
      </c>
      <c r="C112" s="1133" t="s">
        <v>1419</v>
      </c>
      <c r="D112" s="1133" t="s">
        <v>1472</v>
      </c>
      <c r="E112" s="1143" t="s">
        <v>1406</v>
      </c>
      <c r="F112" s="1131" t="s">
        <v>1406</v>
      </c>
      <c r="G112" s="1133"/>
      <c r="H112" s="1133"/>
      <c r="I112" s="1133"/>
      <c r="J112" s="1145" t="s">
        <v>1555</v>
      </c>
      <c r="K112" s="1146">
        <f>+K113+K116+K119+K122</f>
        <v>0</v>
      </c>
      <c r="L112" s="1146">
        <f t="shared" ref="L112:T112" si="52">+L113+L116+L119+L122</f>
        <v>0</v>
      </c>
      <c r="M112" s="1146">
        <f t="shared" si="52"/>
        <v>0</v>
      </c>
      <c r="N112" s="1146">
        <f t="shared" si="52"/>
        <v>0</v>
      </c>
      <c r="O112" s="1146">
        <f t="shared" si="52"/>
        <v>0</v>
      </c>
      <c r="P112" s="1146">
        <f t="shared" si="52"/>
        <v>0</v>
      </c>
      <c r="Q112" s="1146">
        <f t="shared" si="52"/>
        <v>0</v>
      </c>
      <c r="R112" s="1146">
        <f t="shared" si="52"/>
        <v>0</v>
      </c>
      <c r="S112" s="1146">
        <f t="shared" si="52"/>
        <v>0</v>
      </c>
      <c r="T112" s="1146">
        <f t="shared" si="52"/>
        <v>0</v>
      </c>
      <c r="U112" s="1147" t="e">
        <f t="shared" si="31"/>
        <v>#DIV/0!</v>
      </c>
      <c r="V112" s="1131"/>
      <c r="W112" s="1144" t="s">
        <v>1556</v>
      </c>
      <c r="X112" s="1144"/>
      <c r="Y112" s="1107" t="s">
        <v>1404</v>
      </c>
    </row>
    <row r="113" spans="1:25" ht="22.5" customHeight="1" thickTop="1" thickBot="1">
      <c r="A113" s="1143" t="s">
        <v>1402</v>
      </c>
      <c r="B113" s="1143" t="s">
        <v>1406</v>
      </c>
      <c r="C113" s="1133" t="s">
        <v>1419</v>
      </c>
      <c r="D113" s="1133" t="s">
        <v>1472</v>
      </c>
      <c r="E113" s="1143" t="s">
        <v>1406</v>
      </c>
      <c r="F113" s="1143" t="s">
        <v>1406</v>
      </c>
      <c r="G113" s="1131" t="s">
        <v>1406</v>
      </c>
      <c r="H113" s="1133"/>
      <c r="I113" s="1133"/>
      <c r="J113" s="1134" t="s">
        <v>1557</v>
      </c>
      <c r="K113" s="1135">
        <f t="shared" ref="K113:T113" si="53">+K114+K115</f>
        <v>0</v>
      </c>
      <c r="L113" s="1135">
        <f t="shared" si="53"/>
        <v>0</v>
      </c>
      <c r="M113" s="1135">
        <f t="shared" si="53"/>
        <v>0</v>
      </c>
      <c r="N113" s="1135">
        <f t="shared" si="53"/>
        <v>0</v>
      </c>
      <c r="O113" s="1135">
        <f t="shared" si="53"/>
        <v>0</v>
      </c>
      <c r="P113" s="1135">
        <f t="shared" si="53"/>
        <v>0</v>
      </c>
      <c r="Q113" s="1135">
        <f t="shared" si="53"/>
        <v>0</v>
      </c>
      <c r="R113" s="1135">
        <f t="shared" si="53"/>
        <v>0</v>
      </c>
      <c r="S113" s="1135">
        <f t="shared" si="53"/>
        <v>0</v>
      </c>
      <c r="T113" s="1135">
        <f t="shared" si="53"/>
        <v>0</v>
      </c>
      <c r="U113" s="1136" t="e">
        <f t="shared" si="31"/>
        <v>#DIV/0!</v>
      </c>
      <c r="V113" s="1131"/>
      <c r="W113" s="1144" t="s">
        <v>1558</v>
      </c>
      <c r="X113" s="1144" t="s">
        <v>1559</v>
      </c>
      <c r="Y113" s="1107" t="s">
        <v>1404</v>
      </c>
    </row>
    <row r="114" spans="1:25" ht="22.5" customHeight="1" thickTop="1" thickBot="1">
      <c r="A114" s="1143" t="s">
        <v>1402</v>
      </c>
      <c r="B114" s="1143" t="s">
        <v>1406</v>
      </c>
      <c r="C114" s="1133" t="s">
        <v>1419</v>
      </c>
      <c r="D114" s="1133" t="s">
        <v>1472</v>
      </c>
      <c r="E114" s="1143" t="s">
        <v>1406</v>
      </c>
      <c r="F114" s="1143" t="s">
        <v>1406</v>
      </c>
      <c r="G114" s="1133" t="s">
        <v>1406</v>
      </c>
      <c r="H114" s="1133" t="s">
        <v>1406</v>
      </c>
      <c r="I114" s="1133"/>
      <c r="J114" s="1141" t="s">
        <v>1560</v>
      </c>
      <c r="K114" s="1123"/>
      <c r="L114" s="1123"/>
      <c r="M114" s="1123"/>
      <c r="N114" s="1123">
        <f t="shared" si="36"/>
        <v>0</v>
      </c>
      <c r="O114" s="1123"/>
      <c r="P114" s="1123"/>
      <c r="Q114" s="1123"/>
      <c r="R114" s="1123"/>
      <c r="S114" s="1123"/>
      <c r="T114" s="1123"/>
      <c r="U114" s="1142" t="e">
        <f t="shared" si="31"/>
        <v>#DIV/0!</v>
      </c>
      <c r="V114" s="1131"/>
      <c r="W114" s="1144"/>
      <c r="X114" s="1144"/>
      <c r="Y114" s="1107" t="s">
        <v>1404</v>
      </c>
    </row>
    <row r="115" spans="1:25" ht="22.5" customHeight="1" thickTop="1" thickBot="1">
      <c r="A115" s="1143" t="s">
        <v>1402</v>
      </c>
      <c r="B115" s="1143" t="s">
        <v>1406</v>
      </c>
      <c r="C115" s="1133" t="s">
        <v>1419</v>
      </c>
      <c r="D115" s="1133" t="s">
        <v>1472</v>
      </c>
      <c r="E115" s="1143" t="s">
        <v>1406</v>
      </c>
      <c r="F115" s="1143" t="s">
        <v>1406</v>
      </c>
      <c r="G115" s="1133" t="s">
        <v>1406</v>
      </c>
      <c r="H115" s="1133" t="s">
        <v>1419</v>
      </c>
      <c r="I115" s="1133"/>
      <c r="J115" s="1141" t="s">
        <v>1561</v>
      </c>
      <c r="K115" s="1123"/>
      <c r="L115" s="1123"/>
      <c r="M115" s="1123"/>
      <c r="N115" s="1123">
        <f t="shared" si="36"/>
        <v>0</v>
      </c>
      <c r="O115" s="1123"/>
      <c r="P115" s="1123"/>
      <c r="Q115" s="1123"/>
      <c r="R115" s="1123"/>
      <c r="S115" s="1123"/>
      <c r="T115" s="1123"/>
      <c r="U115" s="1142" t="e">
        <f t="shared" si="31"/>
        <v>#DIV/0!</v>
      </c>
      <c r="V115" s="1131"/>
      <c r="W115" s="1144"/>
      <c r="X115" s="1144"/>
      <c r="Y115" s="1107" t="s">
        <v>1404</v>
      </c>
    </row>
    <row r="116" spans="1:25" ht="22.5" customHeight="1" thickTop="1" thickBot="1">
      <c r="A116" s="1143" t="s">
        <v>1402</v>
      </c>
      <c r="B116" s="1143" t="s">
        <v>1406</v>
      </c>
      <c r="C116" s="1133" t="s">
        <v>1419</v>
      </c>
      <c r="D116" s="1133" t="s">
        <v>1472</v>
      </c>
      <c r="E116" s="1143" t="s">
        <v>1406</v>
      </c>
      <c r="F116" s="1143" t="s">
        <v>1406</v>
      </c>
      <c r="G116" s="1131" t="s">
        <v>1419</v>
      </c>
      <c r="H116" s="1133"/>
      <c r="I116" s="1133"/>
      <c r="J116" s="1134" t="s">
        <v>1562</v>
      </c>
      <c r="K116" s="1135">
        <f t="shared" ref="K116:T116" si="54">+K117+K118</f>
        <v>0</v>
      </c>
      <c r="L116" s="1135">
        <f>+L117+L118</f>
        <v>0</v>
      </c>
      <c r="M116" s="1135">
        <f>+M117+M118</f>
        <v>0</v>
      </c>
      <c r="N116" s="1135">
        <f t="shared" si="36"/>
        <v>0</v>
      </c>
      <c r="O116" s="1135">
        <f t="shared" si="54"/>
        <v>0</v>
      </c>
      <c r="P116" s="1135">
        <f t="shared" si="54"/>
        <v>0</v>
      </c>
      <c r="Q116" s="1135">
        <f t="shared" si="54"/>
        <v>0</v>
      </c>
      <c r="R116" s="1135">
        <f t="shared" si="54"/>
        <v>0</v>
      </c>
      <c r="S116" s="1135">
        <f t="shared" si="54"/>
        <v>0</v>
      </c>
      <c r="T116" s="1135">
        <f t="shared" si="54"/>
        <v>0</v>
      </c>
      <c r="U116" s="1136" t="e">
        <f t="shared" si="31"/>
        <v>#DIV/0!</v>
      </c>
      <c r="V116" s="1131"/>
      <c r="W116" s="1144"/>
      <c r="X116" s="1144"/>
      <c r="Y116" s="1107"/>
    </row>
    <row r="117" spans="1:25" ht="22.5" customHeight="1" thickTop="1" thickBot="1">
      <c r="A117" s="1143" t="s">
        <v>1402</v>
      </c>
      <c r="B117" s="1143" t="s">
        <v>1406</v>
      </c>
      <c r="C117" s="1133" t="s">
        <v>1419</v>
      </c>
      <c r="D117" s="1133" t="s">
        <v>1472</v>
      </c>
      <c r="E117" s="1143" t="s">
        <v>1406</v>
      </c>
      <c r="F117" s="1143" t="s">
        <v>1406</v>
      </c>
      <c r="G117" s="1133" t="s">
        <v>1419</v>
      </c>
      <c r="H117" s="1133" t="s">
        <v>1406</v>
      </c>
      <c r="I117" s="1133"/>
      <c r="J117" s="1141" t="s">
        <v>1563</v>
      </c>
      <c r="K117" s="1123"/>
      <c r="L117" s="1123"/>
      <c r="M117" s="1123"/>
      <c r="N117" s="1123">
        <f t="shared" si="36"/>
        <v>0</v>
      </c>
      <c r="O117" s="1123"/>
      <c r="P117" s="1123"/>
      <c r="Q117" s="1123"/>
      <c r="R117" s="1123"/>
      <c r="S117" s="1123"/>
      <c r="T117" s="1123"/>
      <c r="U117" s="1142" t="e">
        <f t="shared" si="31"/>
        <v>#DIV/0!</v>
      </c>
      <c r="V117" s="1131"/>
      <c r="W117" s="1144"/>
      <c r="X117" s="1144"/>
      <c r="Y117" s="1107"/>
    </row>
    <row r="118" spans="1:25" ht="22.5" customHeight="1" thickTop="1" thickBot="1">
      <c r="A118" s="1143" t="s">
        <v>1402</v>
      </c>
      <c r="B118" s="1143" t="s">
        <v>1406</v>
      </c>
      <c r="C118" s="1133" t="s">
        <v>1419</v>
      </c>
      <c r="D118" s="1133" t="s">
        <v>1472</v>
      </c>
      <c r="E118" s="1143" t="s">
        <v>1406</v>
      </c>
      <c r="F118" s="1143" t="s">
        <v>1406</v>
      </c>
      <c r="G118" s="1133" t="s">
        <v>1419</v>
      </c>
      <c r="H118" s="1133" t="s">
        <v>1419</v>
      </c>
      <c r="I118" s="1133"/>
      <c r="J118" s="1141" t="s">
        <v>1564</v>
      </c>
      <c r="K118" s="1123"/>
      <c r="L118" s="1123"/>
      <c r="M118" s="1123"/>
      <c r="N118" s="1123">
        <f t="shared" si="36"/>
        <v>0</v>
      </c>
      <c r="O118" s="1123"/>
      <c r="P118" s="1123"/>
      <c r="Q118" s="1123"/>
      <c r="R118" s="1123"/>
      <c r="S118" s="1123"/>
      <c r="T118" s="1123"/>
      <c r="U118" s="1142" t="e">
        <f t="shared" si="31"/>
        <v>#DIV/0!</v>
      </c>
      <c r="V118" s="1131"/>
      <c r="W118" s="1144"/>
      <c r="X118" s="1144"/>
      <c r="Y118" s="1107"/>
    </row>
    <row r="119" spans="1:25" ht="22.5" customHeight="1" thickTop="1" thickBot="1">
      <c r="A119" s="1143" t="s">
        <v>1402</v>
      </c>
      <c r="B119" s="1143" t="s">
        <v>1406</v>
      </c>
      <c r="C119" s="1133" t="s">
        <v>1419</v>
      </c>
      <c r="D119" s="1133" t="s">
        <v>1472</v>
      </c>
      <c r="E119" s="1143" t="s">
        <v>1406</v>
      </c>
      <c r="F119" s="1143" t="s">
        <v>1406</v>
      </c>
      <c r="G119" s="1131" t="s">
        <v>1443</v>
      </c>
      <c r="H119" s="1133"/>
      <c r="I119" s="1133"/>
      <c r="J119" s="1134" t="s">
        <v>1565</v>
      </c>
      <c r="K119" s="1135">
        <f t="shared" ref="K119:T119" si="55">+K120+K121</f>
        <v>0</v>
      </c>
      <c r="L119" s="1135">
        <f>+L120+L121</f>
        <v>0</v>
      </c>
      <c r="M119" s="1135">
        <f>+M120+M121</f>
        <v>0</v>
      </c>
      <c r="N119" s="1135">
        <f t="shared" si="36"/>
        <v>0</v>
      </c>
      <c r="O119" s="1135">
        <f t="shared" si="55"/>
        <v>0</v>
      </c>
      <c r="P119" s="1135">
        <f t="shared" si="55"/>
        <v>0</v>
      </c>
      <c r="Q119" s="1135">
        <f t="shared" si="55"/>
        <v>0</v>
      </c>
      <c r="R119" s="1135">
        <f t="shared" si="55"/>
        <v>0</v>
      </c>
      <c r="S119" s="1135">
        <f t="shared" si="55"/>
        <v>0</v>
      </c>
      <c r="T119" s="1135">
        <f t="shared" si="55"/>
        <v>0</v>
      </c>
      <c r="U119" s="1136" t="e">
        <f t="shared" si="31"/>
        <v>#DIV/0!</v>
      </c>
      <c r="V119" s="1131"/>
      <c r="W119" s="1144" t="s">
        <v>1422</v>
      </c>
      <c r="X119" s="1144" t="s">
        <v>1423</v>
      </c>
      <c r="Y119" s="1107" t="s">
        <v>1404</v>
      </c>
    </row>
    <row r="120" spans="1:25" ht="22.5" customHeight="1" thickTop="1" thickBot="1">
      <c r="A120" s="1143" t="s">
        <v>1402</v>
      </c>
      <c r="B120" s="1143" t="s">
        <v>1406</v>
      </c>
      <c r="C120" s="1133" t="s">
        <v>1419</v>
      </c>
      <c r="D120" s="1133" t="s">
        <v>1472</v>
      </c>
      <c r="E120" s="1143" t="s">
        <v>1406</v>
      </c>
      <c r="F120" s="1143" t="s">
        <v>1406</v>
      </c>
      <c r="G120" s="1133" t="s">
        <v>1443</v>
      </c>
      <c r="H120" s="1133" t="s">
        <v>1406</v>
      </c>
      <c r="I120" s="1133"/>
      <c r="J120" s="1141" t="s">
        <v>1566</v>
      </c>
      <c r="K120" s="1123"/>
      <c r="L120" s="1123"/>
      <c r="M120" s="1123"/>
      <c r="N120" s="1123">
        <f t="shared" si="36"/>
        <v>0</v>
      </c>
      <c r="O120" s="1123"/>
      <c r="P120" s="1123"/>
      <c r="Q120" s="1123"/>
      <c r="R120" s="1123"/>
      <c r="S120" s="1123"/>
      <c r="T120" s="1123"/>
      <c r="U120" s="1142" t="e">
        <f t="shared" si="31"/>
        <v>#DIV/0!</v>
      </c>
      <c r="V120" s="1131"/>
      <c r="W120" s="1144"/>
      <c r="X120" s="1144"/>
      <c r="Y120" s="1107" t="s">
        <v>1404</v>
      </c>
    </row>
    <row r="121" spans="1:25" ht="22.5" customHeight="1" thickTop="1" thickBot="1">
      <c r="A121" s="1143" t="s">
        <v>1402</v>
      </c>
      <c r="B121" s="1143" t="s">
        <v>1406</v>
      </c>
      <c r="C121" s="1133" t="s">
        <v>1419</v>
      </c>
      <c r="D121" s="1133" t="s">
        <v>1472</v>
      </c>
      <c r="E121" s="1143" t="s">
        <v>1406</v>
      </c>
      <c r="F121" s="1143" t="s">
        <v>1406</v>
      </c>
      <c r="G121" s="1133" t="s">
        <v>1443</v>
      </c>
      <c r="H121" s="1133" t="s">
        <v>1419</v>
      </c>
      <c r="I121" s="1133"/>
      <c r="J121" s="1141" t="s">
        <v>1567</v>
      </c>
      <c r="K121" s="1123"/>
      <c r="L121" s="1123"/>
      <c r="M121" s="1123"/>
      <c r="N121" s="1123">
        <f t="shared" si="36"/>
        <v>0</v>
      </c>
      <c r="O121" s="1123"/>
      <c r="P121" s="1123"/>
      <c r="Q121" s="1123"/>
      <c r="R121" s="1123"/>
      <c r="S121" s="1123"/>
      <c r="T121" s="1123"/>
      <c r="U121" s="1142" t="e">
        <f t="shared" si="31"/>
        <v>#DIV/0!</v>
      </c>
      <c r="V121" s="1131"/>
      <c r="W121" s="1144"/>
      <c r="X121" s="1144"/>
      <c r="Y121" s="1107" t="s">
        <v>1404</v>
      </c>
    </row>
    <row r="122" spans="1:25" ht="22.5" customHeight="1" thickTop="1" thickBot="1">
      <c r="A122" s="1143" t="s">
        <v>1402</v>
      </c>
      <c r="B122" s="1143" t="s">
        <v>1406</v>
      </c>
      <c r="C122" s="1133" t="s">
        <v>1419</v>
      </c>
      <c r="D122" s="1133" t="s">
        <v>1472</v>
      </c>
      <c r="E122" s="1143" t="s">
        <v>1406</v>
      </c>
      <c r="F122" s="1143" t="s">
        <v>1406</v>
      </c>
      <c r="G122" s="1131" t="s">
        <v>1447</v>
      </c>
      <c r="H122" s="1133"/>
      <c r="I122" s="1133"/>
      <c r="J122" s="1134" t="s">
        <v>1568</v>
      </c>
      <c r="K122" s="1135">
        <f t="shared" ref="K122:T122" si="56">+K123+K124</f>
        <v>0</v>
      </c>
      <c r="L122" s="1135">
        <f>+L123+L124</f>
        <v>0</v>
      </c>
      <c r="M122" s="1135">
        <f>+M123+M124</f>
        <v>0</v>
      </c>
      <c r="N122" s="1135">
        <f t="shared" si="36"/>
        <v>0</v>
      </c>
      <c r="O122" s="1135">
        <f t="shared" si="56"/>
        <v>0</v>
      </c>
      <c r="P122" s="1135">
        <f t="shared" si="56"/>
        <v>0</v>
      </c>
      <c r="Q122" s="1135">
        <f t="shared" si="56"/>
        <v>0</v>
      </c>
      <c r="R122" s="1135">
        <f t="shared" si="56"/>
        <v>0</v>
      </c>
      <c r="S122" s="1135">
        <f t="shared" si="56"/>
        <v>0</v>
      </c>
      <c r="T122" s="1135">
        <f t="shared" si="56"/>
        <v>0</v>
      </c>
      <c r="U122" s="1136" t="e">
        <f t="shared" si="31"/>
        <v>#DIV/0!</v>
      </c>
      <c r="V122" s="1131"/>
      <c r="W122" s="1144"/>
      <c r="X122" s="1144"/>
      <c r="Y122" s="1107"/>
    </row>
    <row r="123" spans="1:25" ht="22.5" customHeight="1" thickTop="1" thickBot="1">
      <c r="A123" s="1143" t="s">
        <v>1402</v>
      </c>
      <c r="B123" s="1143" t="s">
        <v>1406</v>
      </c>
      <c r="C123" s="1133" t="s">
        <v>1419</v>
      </c>
      <c r="D123" s="1133" t="s">
        <v>1472</v>
      </c>
      <c r="E123" s="1143" t="s">
        <v>1406</v>
      </c>
      <c r="F123" s="1143" t="s">
        <v>1406</v>
      </c>
      <c r="G123" s="1133" t="s">
        <v>1447</v>
      </c>
      <c r="H123" s="1133" t="s">
        <v>1406</v>
      </c>
      <c r="I123" s="1133"/>
      <c r="J123" s="1141" t="s">
        <v>1569</v>
      </c>
      <c r="K123" s="1123"/>
      <c r="L123" s="1123"/>
      <c r="M123" s="1123"/>
      <c r="N123" s="1123">
        <f t="shared" si="36"/>
        <v>0</v>
      </c>
      <c r="O123" s="1123"/>
      <c r="P123" s="1123"/>
      <c r="Q123" s="1123"/>
      <c r="R123" s="1123"/>
      <c r="S123" s="1123"/>
      <c r="T123" s="1123"/>
      <c r="U123" s="1142" t="e">
        <f t="shared" si="31"/>
        <v>#DIV/0!</v>
      </c>
      <c r="V123" s="1131"/>
      <c r="W123" s="1144"/>
      <c r="X123" s="1144"/>
      <c r="Y123" s="1107"/>
    </row>
    <row r="124" spans="1:25" ht="22.5" customHeight="1" thickTop="1" thickBot="1">
      <c r="A124" s="1143" t="s">
        <v>1402</v>
      </c>
      <c r="B124" s="1143" t="s">
        <v>1406</v>
      </c>
      <c r="C124" s="1133" t="s">
        <v>1419</v>
      </c>
      <c r="D124" s="1133" t="s">
        <v>1472</v>
      </c>
      <c r="E124" s="1143" t="s">
        <v>1406</v>
      </c>
      <c r="F124" s="1143" t="s">
        <v>1406</v>
      </c>
      <c r="G124" s="1133" t="s">
        <v>1447</v>
      </c>
      <c r="H124" s="1133" t="s">
        <v>1419</v>
      </c>
      <c r="I124" s="1133"/>
      <c r="J124" s="1141" t="s">
        <v>1570</v>
      </c>
      <c r="K124" s="1123"/>
      <c r="L124" s="1123"/>
      <c r="M124" s="1123"/>
      <c r="N124" s="1123">
        <f t="shared" si="36"/>
        <v>0</v>
      </c>
      <c r="O124" s="1123"/>
      <c r="P124" s="1123"/>
      <c r="Q124" s="1123"/>
      <c r="R124" s="1123"/>
      <c r="S124" s="1123"/>
      <c r="T124" s="1123"/>
      <c r="U124" s="1142" t="e">
        <f t="shared" si="31"/>
        <v>#DIV/0!</v>
      </c>
      <c r="V124" s="1131"/>
      <c r="W124" s="1144"/>
      <c r="X124" s="1144"/>
      <c r="Y124" s="1107"/>
    </row>
    <row r="125" spans="1:25" s="1159" customFormat="1" ht="22.5" customHeight="1" thickTop="1" thickBot="1">
      <c r="A125" s="1157" t="s">
        <v>1402</v>
      </c>
      <c r="B125" s="1132" t="s">
        <v>1406</v>
      </c>
      <c r="C125" s="1132" t="s">
        <v>1419</v>
      </c>
      <c r="D125" s="1132" t="s">
        <v>1472</v>
      </c>
      <c r="E125" s="1132" t="s">
        <v>1406</v>
      </c>
      <c r="F125" s="1132" t="s">
        <v>1419</v>
      </c>
      <c r="G125" s="1132" t="s">
        <v>1472</v>
      </c>
      <c r="H125" s="1140"/>
      <c r="I125" s="1140"/>
      <c r="J125" s="1145" t="s">
        <v>1571</v>
      </c>
      <c r="K125" s="1146">
        <f>+K126+K131+K135+K136+K137+K138</f>
        <v>19398622867.669998</v>
      </c>
      <c r="L125" s="1146">
        <f t="shared" ref="L125:T125" si="57">+L126+L131+L135+L136+L137+L138</f>
        <v>42961133040.209991</v>
      </c>
      <c r="M125" s="1146">
        <f t="shared" si="57"/>
        <v>0</v>
      </c>
      <c r="N125" s="1146">
        <f t="shared" si="57"/>
        <v>62359755907.87999</v>
      </c>
      <c r="O125" s="1146">
        <f t="shared" si="57"/>
        <v>3579172000</v>
      </c>
      <c r="P125" s="1146">
        <f t="shared" si="57"/>
        <v>58780583907.879997</v>
      </c>
      <c r="Q125" s="1146">
        <f t="shared" si="57"/>
        <v>0</v>
      </c>
      <c r="R125" s="1146">
        <f t="shared" si="57"/>
        <v>0</v>
      </c>
      <c r="S125" s="1146">
        <f t="shared" si="57"/>
        <v>14827430542</v>
      </c>
      <c r="T125" s="1146">
        <f t="shared" si="57"/>
        <v>57667434783.879997</v>
      </c>
      <c r="U125" s="1158">
        <f t="shared" si="31"/>
        <v>3.889239920600668</v>
      </c>
      <c r="V125" s="1132"/>
      <c r="W125" s="1132" t="s">
        <v>1572</v>
      </c>
      <c r="X125" s="1132"/>
      <c r="Y125" s="1107" t="s">
        <v>1404</v>
      </c>
    </row>
    <row r="126" spans="1:25" ht="22.5" customHeight="1" thickTop="1" thickBot="1">
      <c r="A126" s="1143" t="s">
        <v>1402</v>
      </c>
      <c r="B126" s="1143" t="s">
        <v>1406</v>
      </c>
      <c r="C126" s="1133" t="s">
        <v>1419</v>
      </c>
      <c r="D126" s="1133" t="s">
        <v>1472</v>
      </c>
      <c r="E126" s="1143" t="s">
        <v>1406</v>
      </c>
      <c r="F126" s="1133" t="s">
        <v>1419</v>
      </c>
      <c r="G126" s="1133" t="s">
        <v>1472</v>
      </c>
      <c r="H126" s="1133" t="s">
        <v>1406</v>
      </c>
      <c r="I126" s="1133"/>
      <c r="J126" s="1134" t="s">
        <v>1573</v>
      </c>
      <c r="K126" s="1135">
        <f>+K127+K128+K129+K130</f>
        <v>3579172000</v>
      </c>
      <c r="L126" s="1135">
        <f t="shared" ref="L126:T126" si="58">+L127+L128+L129+L130</f>
        <v>0</v>
      </c>
      <c r="M126" s="1135">
        <f t="shared" si="58"/>
        <v>0</v>
      </c>
      <c r="N126" s="1135">
        <f t="shared" si="58"/>
        <v>3579172000</v>
      </c>
      <c r="O126" s="1135">
        <f t="shared" si="58"/>
        <v>3579172000</v>
      </c>
      <c r="P126" s="1135">
        <f t="shared" si="58"/>
        <v>0</v>
      </c>
      <c r="Q126" s="1135">
        <f t="shared" si="58"/>
        <v>0</v>
      </c>
      <c r="R126" s="1135">
        <f t="shared" si="58"/>
        <v>0</v>
      </c>
      <c r="S126" s="1135">
        <f t="shared" si="58"/>
        <v>0</v>
      </c>
      <c r="T126" s="1135">
        <f t="shared" si="58"/>
        <v>1394696125</v>
      </c>
      <c r="U126" s="1136" t="e">
        <f t="shared" si="31"/>
        <v>#DIV/0!</v>
      </c>
      <c r="V126" s="1131"/>
      <c r="W126" s="1144"/>
      <c r="X126" s="1144"/>
      <c r="Y126" s="1107" t="s">
        <v>1404</v>
      </c>
    </row>
    <row r="127" spans="1:25" ht="22.5" customHeight="1" thickTop="1" thickBot="1">
      <c r="A127" s="1143" t="s">
        <v>1402</v>
      </c>
      <c r="B127" s="1143" t="s">
        <v>1406</v>
      </c>
      <c r="C127" s="1133" t="s">
        <v>1419</v>
      </c>
      <c r="D127" s="1133" t="s">
        <v>1472</v>
      </c>
      <c r="E127" s="1143" t="s">
        <v>1406</v>
      </c>
      <c r="F127" s="1133" t="s">
        <v>1419</v>
      </c>
      <c r="G127" s="1133" t="s">
        <v>1472</v>
      </c>
      <c r="H127" s="1133" t="s">
        <v>1406</v>
      </c>
      <c r="I127" s="1133" t="s">
        <v>1406</v>
      </c>
      <c r="J127" s="1141" t="s">
        <v>1574</v>
      </c>
      <c r="K127" s="1123">
        <v>3240656000</v>
      </c>
      <c r="L127" s="1123"/>
      <c r="M127" s="1123"/>
      <c r="N127" s="1123">
        <f t="shared" ref="N127:N137" si="59">K127+L127-M127</f>
        <v>3240656000</v>
      </c>
      <c r="O127" s="1123">
        <v>3240656000</v>
      </c>
      <c r="P127" s="1123"/>
      <c r="Q127" s="1123"/>
      <c r="R127" s="1123"/>
      <c r="S127" s="1123"/>
      <c r="T127" s="1123">
        <v>1363076569</v>
      </c>
      <c r="U127" s="1142" t="e">
        <f t="shared" si="31"/>
        <v>#DIV/0!</v>
      </c>
      <c r="V127" s="1131"/>
      <c r="W127" s="1144"/>
      <c r="X127" s="1144"/>
      <c r="Y127" s="1107" t="s">
        <v>1404</v>
      </c>
    </row>
    <row r="128" spans="1:25" ht="22.5" customHeight="1" thickTop="1" thickBot="1">
      <c r="A128" s="1143" t="s">
        <v>1402</v>
      </c>
      <c r="B128" s="1143" t="s">
        <v>1406</v>
      </c>
      <c r="C128" s="1133" t="s">
        <v>1419</v>
      </c>
      <c r="D128" s="1133" t="s">
        <v>1472</v>
      </c>
      <c r="E128" s="1143" t="s">
        <v>1406</v>
      </c>
      <c r="F128" s="1133" t="s">
        <v>1419</v>
      </c>
      <c r="G128" s="1133" t="s">
        <v>1472</v>
      </c>
      <c r="H128" s="1133" t="s">
        <v>1406</v>
      </c>
      <c r="I128" s="1133" t="s">
        <v>1419</v>
      </c>
      <c r="J128" s="1141" t="s">
        <v>1575</v>
      </c>
      <c r="K128" s="1123">
        <v>308038000</v>
      </c>
      <c r="L128" s="1123"/>
      <c r="M128" s="1123"/>
      <c r="N128" s="1123">
        <f t="shared" si="59"/>
        <v>308038000</v>
      </c>
      <c r="O128" s="1123">
        <v>308038000</v>
      </c>
      <c r="P128" s="1123"/>
      <c r="Q128" s="1123"/>
      <c r="R128" s="1123"/>
      <c r="S128" s="1123"/>
      <c r="T128" s="1123">
        <v>31619556</v>
      </c>
      <c r="U128" s="1142" t="e">
        <f t="shared" si="31"/>
        <v>#DIV/0!</v>
      </c>
      <c r="V128" s="1131"/>
      <c r="W128" s="1144"/>
      <c r="X128" s="1144"/>
      <c r="Y128" s="1107" t="s">
        <v>1404</v>
      </c>
    </row>
    <row r="129" spans="1:25" ht="22.5" customHeight="1" thickTop="1" thickBot="1">
      <c r="A129" s="1143" t="s">
        <v>1402</v>
      </c>
      <c r="B129" s="1143" t="s">
        <v>1406</v>
      </c>
      <c r="C129" s="1133" t="s">
        <v>1419</v>
      </c>
      <c r="D129" s="1133" t="s">
        <v>1472</v>
      </c>
      <c r="E129" s="1143" t="s">
        <v>1406</v>
      </c>
      <c r="F129" s="1133" t="s">
        <v>1419</v>
      </c>
      <c r="G129" s="1133" t="s">
        <v>1472</v>
      </c>
      <c r="H129" s="1133" t="s">
        <v>1406</v>
      </c>
      <c r="I129" s="1133" t="s">
        <v>1443</v>
      </c>
      <c r="J129" s="1141" t="s">
        <v>1576</v>
      </c>
      <c r="K129" s="1123"/>
      <c r="L129" s="1123"/>
      <c r="M129" s="1123"/>
      <c r="N129" s="1123">
        <f t="shared" si="59"/>
        <v>0</v>
      </c>
      <c r="O129" s="1123"/>
      <c r="P129" s="1123"/>
      <c r="Q129" s="1123"/>
      <c r="R129" s="1123"/>
      <c r="S129" s="1123"/>
      <c r="T129" s="1123"/>
      <c r="U129" s="1142" t="e">
        <f t="shared" si="31"/>
        <v>#DIV/0!</v>
      </c>
      <c r="V129" s="1131"/>
      <c r="W129" s="1144"/>
      <c r="X129" s="1144"/>
      <c r="Y129" s="1107" t="s">
        <v>1404</v>
      </c>
    </row>
    <row r="130" spans="1:25" ht="22.5" customHeight="1" thickTop="1" thickBot="1">
      <c r="A130" s="1143"/>
      <c r="B130" s="1143"/>
      <c r="C130" s="1133"/>
      <c r="D130" s="1133"/>
      <c r="E130" s="1143"/>
      <c r="F130" s="1133"/>
      <c r="G130" s="1133"/>
      <c r="H130" s="1133"/>
      <c r="I130" s="1133" t="s">
        <v>1503</v>
      </c>
      <c r="J130" s="1141" t="s">
        <v>2249</v>
      </c>
      <c r="K130" s="1123">
        <v>30478000</v>
      </c>
      <c r="L130" s="1123"/>
      <c r="M130" s="1123"/>
      <c r="N130" s="1123">
        <f t="shared" si="59"/>
        <v>30478000</v>
      </c>
      <c r="O130" s="1123">
        <v>30478000</v>
      </c>
      <c r="P130" s="1123"/>
      <c r="Q130" s="1123"/>
      <c r="R130" s="1123"/>
      <c r="S130" s="1123"/>
      <c r="T130" s="1123">
        <v>0</v>
      </c>
      <c r="U130" s="1142" t="e">
        <f t="shared" si="31"/>
        <v>#DIV/0!</v>
      </c>
      <c r="V130" s="1131"/>
      <c r="W130" s="1144"/>
      <c r="X130" s="1144"/>
      <c r="Y130" s="1107"/>
    </row>
    <row r="131" spans="1:25" ht="22.5" customHeight="1" thickTop="1" thickBot="1">
      <c r="A131" s="1143" t="s">
        <v>1402</v>
      </c>
      <c r="B131" s="1143" t="s">
        <v>1406</v>
      </c>
      <c r="C131" s="1133" t="s">
        <v>1419</v>
      </c>
      <c r="D131" s="1133" t="s">
        <v>1472</v>
      </c>
      <c r="E131" s="1143" t="s">
        <v>1406</v>
      </c>
      <c r="F131" s="1133" t="s">
        <v>1419</v>
      </c>
      <c r="G131" s="1133" t="s">
        <v>1472</v>
      </c>
      <c r="H131" s="1133" t="s">
        <v>1419</v>
      </c>
      <c r="I131" s="1133"/>
      <c r="J131" s="1145" t="s">
        <v>1577</v>
      </c>
      <c r="K131" s="1135">
        <f t="shared" ref="K131:T131" si="60">+K132+K133+K134</f>
        <v>0</v>
      </c>
      <c r="L131" s="1135">
        <f>+L132+L133+L134</f>
        <v>0</v>
      </c>
      <c r="M131" s="1135">
        <f>+M132+M133+M134</f>
        <v>0</v>
      </c>
      <c r="N131" s="1135">
        <f t="shared" si="59"/>
        <v>0</v>
      </c>
      <c r="O131" s="1135">
        <f t="shared" si="60"/>
        <v>0</v>
      </c>
      <c r="P131" s="1135">
        <f t="shared" si="60"/>
        <v>0</v>
      </c>
      <c r="Q131" s="1135">
        <f t="shared" si="60"/>
        <v>0</v>
      </c>
      <c r="R131" s="1135">
        <f t="shared" si="60"/>
        <v>0</v>
      </c>
      <c r="S131" s="1135">
        <f t="shared" si="60"/>
        <v>0</v>
      </c>
      <c r="T131" s="1135">
        <f t="shared" si="60"/>
        <v>0</v>
      </c>
      <c r="U131" s="1136" t="e">
        <f t="shared" si="31"/>
        <v>#DIV/0!</v>
      </c>
      <c r="V131" s="1131"/>
      <c r="W131" s="1144"/>
      <c r="X131" s="1144"/>
      <c r="Y131" s="1107" t="s">
        <v>1404</v>
      </c>
    </row>
    <row r="132" spans="1:25" ht="22.5" customHeight="1" thickTop="1" thickBot="1">
      <c r="A132" s="1143" t="s">
        <v>1402</v>
      </c>
      <c r="B132" s="1143" t="s">
        <v>1406</v>
      </c>
      <c r="C132" s="1133" t="s">
        <v>1419</v>
      </c>
      <c r="D132" s="1133" t="s">
        <v>1472</v>
      </c>
      <c r="E132" s="1143" t="s">
        <v>1406</v>
      </c>
      <c r="F132" s="1133" t="s">
        <v>1419</v>
      </c>
      <c r="G132" s="1133" t="s">
        <v>1472</v>
      </c>
      <c r="H132" s="1133" t="s">
        <v>1419</v>
      </c>
      <c r="I132" s="1133" t="s">
        <v>1406</v>
      </c>
      <c r="J132" s="1141" t="s">
        <v>1578</v>
      </c>
      <c r="K132" s="1123"/>
      <c r="L132" s="1123"/>
      <c r="M132" s="1123"/>
      <c r="N132" s="1123">
        <f t="shared" si="59"/>
        <v>0</v>
      </c>
      <c r="O132" s="1123"/>
      <c r="P132" s="1123"/>
      <c r="Q132" s="1123"/>
      <c r="R132" s="1123"/>
      <c r="S132" s="1123"/>
      <c r="T132" s="1123"/>
      <c r="U132" s="1142" t="e">
        <f t="shared" si="31"/>
        <v>#DIV/0!</v>
      </c>
      <c r="V132" s="1131"/>
      <c r="W132" s="1144"/>
      <c r="X132" s="1144"/>
      <c r="Y132" s="1107" t="s">
        <v>1404</v>
      </c>
    </row>
    <row r="133" spans="1:25" ht="22.5" customHeight="1" thickTop="1" thickBot="1">
      <c r="A133" s="1143" t="s">
        <v>1402</v>
      </c>
      <c r="B133" s="1143" t="s">
        <v>1406</v>
      </c>
      <c r="C133" s="1133" t="s">
        <v>1419</v>
      </c>
      <c r="D133" s="1133" t="s">
        <v>1472</v>
      </c>
      <c r="E133" s="1143" t="s">
        <v>1406</v>
      </c>
      <c r="F133" s="1133" t="s">
        <v>1419</v>
      </c>
      <c r="G133" s="1133" t="s">
        <v>1472</v>
      </c>
      <c r="H133" s="1133" t="s">
        <v>1419</v>
      </c>
      <c r="I133" s="1133" t="s">
        <v>1419</v>
      </c>
      <c r="J133" s="1141" t="s">
        <v>1579</v>
      </c>
      <c r="K133" s="1123"/>
      <c r="L133" s="1123"/>
      <c r="M133" s="1123"/>
      <c r="N133" s="1123">
        <f t="shared" si="59"/>
        <v>0</v>
      </c>
      <c r="O133" s="1123"/>
      <c r="P133" s="1123"/>
      <c r="Q133" s="1123"/>
      <c r="R133" s="1123"/>
      <c r="S133" s="1123"/>
      <c r="T133" s="1123"/>
      <c r="U133" s="1142" t="e">
        <f t="shared" si="31"/>
        <v>#DIV/0!</v>
      </c>
      <c r="V133" s="1131"/>
      <c r="W133" s="1144"/>
      <c r="X133" s="1144"/>
      <c r="Y133" s="1107" t="s">
        <v>1404</v>
      </c>
    </row>
    <row r="134" spans="1:25" ht="22.5" customHeight="1" thickTop="1" thickBot="1">
      <c r="A134" s="1143" t="s">
        <v>1402</v>
      </c>
      <c r="B134" s="1143" t="s">
        <v>1406</v>
      </c>
      <c r="C134" s="1133" t="s">
        <v>1419</v>
      </c>
      <c r="D134" s="1133" t="s">
        <v>1472</v>
      </c>
      <c r="E134" s="1143" t="s">
        <v>1406</v>
      </c>
      <c r="F134" s="1133" t="s">
        <v>1419</v>
      </c>
      <c r="G134" s="1133" t="s">
        <v>1472</v>
      </c>
      <c r="H134" s="1133" t="s">
        <v>1419</v>
      </c>
      <c r="I134" s="1133" t="s">
        <v>1443</v>
      </c>
      <c r="J134" s="1141" t="s">
        <v>1580</v>
      </c>
      <c r="K134" s="1123"/>
      <c r="L134" s="1123"/>
      <c r="M134" s="1123"/>
      <c r="N134" s="1123">
        <f t="shared" si="59"/>
        <v>0</v>
      </c>
      <c r="O134" s="1123"/>
      <c r="P134" s="1123"/>
      <c r="Q134" s="1123"/>
      <c r="R134" s="1123"/>
      <c r="S134" s="1123"/>
      <c r="T134" s="1123"/>
      <c r="U134" s="1142" t="e">
        <f t="shared" si="31"/>
        <v>#DIV/0!</v>
      </c>
      <c r="V134" s="1131"/>
      <c r="W134" s="1144"/>
      <c r="X134" s="1144"/>
      <c r="Y134" s="1107" t="s">
        <v>1404</v>
      </c>
    </row>
    <row r="135" spans="1:25" ht="22.5" customHeight="1" thickTop="1" thickBot="1">
      <c r="A135" s="1143" t="s">
        <v>1402</v>
      </c>
      <c r="B135" s="1143" t="s">
        <v>1406</v>
      </c>
      <c r="C135" s="1133" t="s">
        <v>1419</v>
      </c>
      <c r="D135" s="1133" t="s">
        <v>1472</v>
      </c>
      <c r="E135" s="1143" t="s">
        <v>1406</v>
      </c>
      <c r="F135" s="1133" t="s">
        <v>1419</v>
      </c>
      <c r="G135" s="1133" t="s">
        <v>1472</v>
      </c>
      <c r="H135" s="1133" t="s">
        <v>1443</v>
      </c>
      <c r="I135" s="1133"/>
      <c r="J135" s="1134" t="s">
        <v>1581</v>
      </c>
      <c r="K135" s="1135">
        <v>0</v>
      </c>
      <c r="L135" s="1135">
        <v>0</v>
      </c>
      <c r="M135" s="1135">
        <v>0</v>
      </c>
      <c r="N135" s="1135">
        <f t="shared" si="59"/>
        <v>0</v>
      </c>
      <c r="O135" s="1135">
        <v>0</v>
      </c>
      <c r="P135" s="1135">
        <v>0</v>
      </c>
      <c r="Q135" s="1135">
        <v>0</v>
      </c>
      <c r="R135" s="1135">
        <v>0</v>
      </c>
      <c r="S135" s="1135">
        <v>0</v>
      </c>
      <c r="T135" s="1135">
        <v>0</v>
      </c>
      <c r="U135" s="1136" t="e">
        <f t="shared" si="31"/>
        <v>#DIV/0!</v>
      </c>
      <c r="V135" s="1131"/>
      <c r="W135" s="1144"/>
      <c r="X135" s="1144"/>
      <c r="Y135" s="1107" t="s">
        <v>1404</v>
      </c>
    </row>
    <row r="136" spans="1:25" ht="22.5" customHeight="1" thickTop="1" thickBot="1">
      <c r="A136" s="1143" t="s">
        <v>1402</v>
      </c>
      <c r="B136" s="1143" t="s">
        <v>1406</v>
      </c>
      <c r="C136" s="1133" t="s">
        <v>1419</v>
      </c>
      <c r="D136" s="1133" t="s">
        <v>1472</v>
      </c>
      <c r="E136" s="1143" t="s">
        <v>1406</v>
      </c>
      <c r="F136" s="1133" t="s">
        <v>1419</v>
      </c>
      <c r="G136" s="1133" t="s">
        <v>1472</v>
      </c>
      <c r="H136" s="1133" t="s">
        <v>1447</v>
      </c>
      <c r="I136" s="1133"/>
      <c r="J136" s="1134" t="s">
        <v>1582</v>
      </c>
      <c r="K136" s="1123">
        <v>2507845249</v>
      </c>
      <c r="L136" s="1123">
        <v>0</v>
      </c>
      <c r="M136" s="1123">
        <v>0</v>
      </c>
      <c r="N136" s="1123">
        <f t="shared" si="59"/>
        <v>2507845249</v>
      </c>
      <c r="O136" s="1123"/>
      <c r="P136" s="1123">
        <v>2507845249</v>
      </c>
      <c r="Q136" s="1123"/>
      <c r="R136" s="1123"/>
      <c r="S136" s="1123"/>
      <c r="T136" s="1123">
        <v>0</v>
      </c>
      <c r="U136" s="1136" t="e">
        <f t="shared" si="31"/>
        <v>#DIV/0!</v>
      </c>
      <c r="V136" s="1131"/>
      <c r="W136" s="1144"/>
      <c r="X136" s="1144"/>
      <c r="Y136" s="1107" t="s">
        <v>1404</v>
      </c>
    </row>
    <row r="137" spans="1:25" ht="22.5" customHeight="1" thickTop="1" thickBot="1">
      <c r="A137" s="1143" t="s">
        <v>1402</v>
      </c>
      <c r="B137" s="1143" t="s">
        <v>1406</v>
      </c>
      <c r="C137" s="1133" t="s">
        <v>1419</v>
      </c>
      <c r="D137" s="1133" t="s">
        <v>1472</v>
      </c>
      <c r="E137" s="1143" t="s">
        <v>1406</v>
      </c>
      <c r="F137" s="1133" t="s">
        <v>1419</v>
      </c>
      <c r="G137" s="1133" t="s">
        <v>1472</v>
      </c>
      <c r="H137" s="1133" t="s">
        <v>1472</v>
      </c>
      <c r="I137" s="1133"/>
      <c r="J137" s="1134" t="s">
        <v>1583</v>
      </c>
      <c r="K137" s="1135">
        <v>0</v>
      </c>
      <c r="L137" s="1135">
        <v>0</v>
      </c>
      <c r="M137" s="1135">
        <v>0</v>
      </c>
      <c r="N137" s="1135">
        <f t="shared" si="59"/>
        <v>0</v>
      </c>
      <c r="O137" s="1135">
        <v>0</v>
      </c>
      <c r="P137" s="1135">
        <v>0</v>
      </c>
      <c r="Q137" s="1135">
        <v>0</v>
      </c>
      <c r="R137" s="1135">
        <v>0</v>
      </c>
      <c r="S137" s="1135">
        <v>0</v>
      </c>
      <c r="T137" s="1135">
        <v>0</v>
      </c>
      <c r="U137" s="1136" t="e">
        <f t="shared" ref="U137:U202" si="61">T137/S137</f>
        <v>#DIV/0!</v>
      </c>
      <c r="V137" s="1131"/>
      <c r="W137" s="1144"/>
      <c r="X137" s="1144"/>
      <c r="Y137" s="1107" t="s">
        <v>1404</v>
      </c>
    </row>
    <row r="138" spans="1:25" ht="22.5" customHeight="1" thickTop="1" thickBot="1">
      <c r="A138" s="1143" t="s">
        <v>1402</v>
      </c>
      <c r="B138" s="1143" t="s">
        <v>1406</v>
      </c>
      <c r="C138" s="1133" t="s">
        <v>1419</v>
      </c>
      <c r="D138" s="1133" t="s">
        <v>1472</v>
      </c>
      <c r="E138" s="1143" t="s">
        <v>1406</v>
      </c>
      <c r="F138" s="1133" t="s">
        <v>1419</v>
      </c>
      <c r="G138" s="1133" t="s">
        <v>1495</v>
      </c>
      <c r="H138" s="1133" t="s">
        <v>1495</v>
      </c>
      <c r="I138" s="1133"/>
      <c r="J138" s="1160" t="s">
        <v>1584</v>
      </c>
      <c r="K138" s="1135">
        <f>SUM(K139:K141)</f>
        <v>13311605618.67</v>
      </c>
      <c r="L138" s="1135">
        <f t="shared" ref="L138:T138" si="62">SUM(L139:L141)</f>
        <v>42961133040.209991</v>
      </c>
      <c r="M138" s="1135">
        <f t="shared" si="62"/>
        <v>0</v>
      </c>
      <c r="N138" s="1135">
        <f t="shared" si="62"/>
        <v>56272738658.87999</v>
      </c>
      <c r="O138" s="1135">
        <f t="shared" si="62"/>
        <v>0</v>
      </c>
      <c r="P138" s="1135">
        <f t="shared" si="62"/>
        <v>56272738658.879997</v>
      </c>
      <c r="Q138" s="1135">
        <f t="shared" si="62"/>
        <v>0</v>
      </c>
      <c r="R138" s="1135">
        <f t="shared" si="62"/>
        <v>0</v>
      </c>
      <c r="S138" s="1135">
        <f t="shared" si="62"/>
        <v>14827430542</v>
      </c>
      <c r="T138" s="1135">
        <f t="shared" si="62"/>
        <v>56272738658.879997</v>
      </c>
      <c r="U138" s="1161">
        <f t="shared" si="61"/>
        <v>3.795178031654407</v>
      </c>
      <c r="V138" s="1161"/>
      <c r="W138" s="1144"/>
      <c r="X138" s="1144"/>
      <c r="Y138" s="1107"/>
    </row>
    <row r="139" spans="1:25" ht="22.5" customHeight="1" thickTop="1" thickBot="1">
      <c r="A139" s="1143" t="s">
        <v>1402</v>
      </c>
      <c r="B139" s="1143" t="s">
        <v>1406</v>
      </c>
      <c r="C139" s="1133" t="s">
        <v>1419</v>
      </c>
      <c r="D139" s="1133" t="s">
        <v>1472</v>
      </c>
      <c r="E139" s="1143" t="s">
        <v>1406</v>
      </c>
      <c r="F139" s="1133" t="s">
        <v>1419</v>
      </c>
      <c r="G139" s="1133" t="s">
        <v>1495</v>
      </c>
      <c r="H139" s="1133" t="s">
        <v>1495</v>
      </c>
      <c r="I139" s="1133" t="s">
        <v>1406</v>
      </c>
      <c r="J139" s="1162" t="s">
        <v>1585</v>
      </c>
      <c r="K139" s="1163">
        <v>3200279</v>
      </c>
      <c r="L139" s="1163">
        <v>314301332</v>
      </c>
      <c r="M139" s="1163">
        <v>0</v>
      </c>
      <c r="N139" s="1163">
        <f t="shared" ref="N139:N202" si="63">K139+L139-M139</f>
        <v>317501611</v>
      </c>
      <c r="O139" s="1163"/>
      <c r="P139" s="1163">
        <v>317501611</v>
      </c>
      <c r="Q139" s="1163"/>
      <c r="R139" s="1163"/>
      <c r="S139" s="1163"/>
      <c r="T139" s="1163">
        <v>317501611</v>
      </c>
      <c r="U139" s="1142" t="e">
        <f t="shared" si="61"/>
        <v>#DIV/0!</v>
      </c>
      <c r="V139" s="1131"/>
      <c r="W139" s="1144"/>
      <c r="X139" s="1144"/>
      <c r="Y139" s="1107"/>
    </row>
    <row r="140" spans="1:25" ht="22.5" customHeight="1" thickTop="1" thickBot="1">
      <c r="A140" s="1143" t="s">
        <v>1402</v>
      </c>
      <c r="B140" s="1143" t="s">
        <v>1406</v>
      </c>
      <c r="C140" s="1133" t="s">
        <v>1419</v>
      </c>
      <c r="D140" s="1133" t="s">
        <v>1472</v>
      </c>
      <c r="E140" s="1143" t="s">
        <v>1406</v>
      </c>
      <c r="F140" s="1133" t="s">
        <v>1419</v>
      </c>
      <c r="G140" s="1133" t="s">
        <v>1495</v>
      </c>
      <c r="H140" s="1133" t="s">
        <v>1495</v>
      </c>
      <c r="I140" s="1133" t="s">
        <v>1419</v>
      </c>
      <c r="J140" s="1162" t="s">
        <v>1586</v>
      </c>
      <c r="K140" s="1135"/>
      <c r="L140" s="1135"/>
      <c r="M140" s="1135"/>
      <c r="N140" s="1123">
        <f t="shared" si="63"/>
        <v>0</v>
      </c>
      <c r="O140" s="1135"/>
      <c r="P140" s="1135"/>
      <c r="Q140" s="1135"/>
      <c r="R140" s="1135"/>
      <c r="S140" s="1123"/>
      <c r="T140" s="1135"/>
      <c r="U140" s="1142" t="e">
        <f t="shared" si="61"/>
        <v>#DIV/0!</v>
      </c>
      <c r="V140" s="1131"/>
      <c r="W140" s="1144"/>
      <c r="X140" s="1144"/>
      <c r="Y140" s="1107"/>
    </row>
    <row r="141" spans="1:25" ht="22.5" customHeight="1" thickTop="1" thickBot="1">
      <c r="A141" s="1143" t="s">
        <v>1402</v>
      </c>
      <c r="B141" s="1143" t="s">
        <v>1406</v>
      </c>
      <c r="C141" s="1133" t="s">
        <v>1419</v>
      </c>
      <c r="D141" s="1133" t="s">
        <v>1472</v>
      </c>
      <c r="E141" s="1143" t="s">
        <v>1406</v>
      </c>
      <c r="F141" s="1133" t="s">
        <v>1419</v>
      </c>
      <c r="G141" s="1133" t="s">
        <v>1495</v>
      </c>
      <c r="H141" s="1133" t="s">
        <v>1495</v>
      </c>
      <c r="I141" s="1133" t="s">
        <v>1443</v>
      </c>
      <c r="J141" s="1162" t="s">
        <v>1587</v>
      </c>
      <c r="K141" s="1163">
        <v>13308405339.67</v>
      </c>
      <c r="L141" s="1163">
        <v>42646831708.209991</v>
      </c>
      <c r="M141" s="1163">
        <v>0</v>
      </c>
      <c r="N141" s="1163">
        <f t="shared" si="63"/>
        <v>55955237047.87999</v>
      </c>
      <c r="O141" s="1163"/>
      <c r="P141" s="1163">
        <v>55955237047.879997</v>
      </c>
      <c r="Q141" s="1163"/>
      <c r="R141" s="1163"/>
      <c r="S141" s="1163">
        <f>14605169871+12346683+209913988</f>
        <v>14827430542</v>
      </c>
      <c r="T141" s="1163">
        <v>55955237047.879997</v>
      </c>
      <c r="U141" s="1142">
        <f t="shared" si="61"/>
        <v>3.7737649075058468</v>
      </c>
      <c r="V141" s="1131"/>
      <c r="W141" s="1144"/>
      <c r="X141" s="1144"/>
      <c r="Y141" s="1107"/>
    </row>
    <row r="142" spans="1:25" s="1139" customFormat="1" ht="22.5" customHeight="1" thickTop="1" thickBot="1">
      <c r="A142" s="1108" t="s">
        <v>1402</v>
      </c>
      <c r="B142" s="1109" t="s">
        <v>1419</v>
      </c>
      <c r="C142" s="1109"/>
      <c r="D142" s="1109"/>
      <c r="E142" s="1109"/>
      <c r="F142" s="1109"/>
      <c r="G142" s="1109"/>
      <c r="H142" s="1110"/>
      <c r="I142" s="1110"/>
      <c r="J142" s="1111" t="s">
        <v>1588</v>
      </c>
      <c r="K142" s="1112">
        <f>+K143+K152+K191+K197+K216+K246+K259+K307</f>
        <v>53753751</v>
      </c>
      <c r="L142" s="1112">
        <f t="shared" ref="L142:T142" si="64">+L143+L152+L191+L197+L216+L246+L259+L307</f>
        <v>2551521000</v>
      </c>
      <c r="M142" s="1112">
        <f t="shared" si="64"/>
        <v>0</v>
      </c>
      <c r="N142" s="1112">
        <f t="shared" si="64"/>
        <v>2605274751</v>
      </c>
      <c r="O142" s="1112">
        <f t="shared" si="64"/>
        <v>465037751</v>
      </c>
      <c r="P142" s="1112">
        <f t="shared" si="64"/>
        <v>1998038000</v>
      </c>
      <c r="Q142" s="1112">
        <f t="shared" si="64"/>
        <v>142199000</v>
      </c>
      <c r="R142" s="1112">
        <f t="shared" si="64"/>
        <v>0</v>
      </c>
      <c r="S142" s="1112">
        <f t="shared" si="64"/>
        <v>0</v>
      </c>
      <c r="T142" s="1112">
        <f t="shared" si="64"/>
        <v>2568652860.3200002</v>
      </c>
      <c r="U142" s="1113" t="e">
        <f t="shared" si="61"/>
        <v>#DIV/0!</v>
      </c>
      <c r="V142" s="1108"/>
      <c r="W142" s="1114" t="s">
        <v>1589</v>
      </c>
      <c r="X142" s="1114"/>
      <c r="Y142" s="1107" t="s">
        <v>1404</v>
      </c>
    </row>
    <row r="143" spans="1:25" s="1139" customFormat="1" ht="22.5" customHeight="1" thickTop="1" thickBot="1">
      <c r="A143" s="1115" t="s">
        <v>1402</v>
      </c>
      <c r="B143" s="1116" t="s">
        <v>1419</v>
      </c>
      <c r="C143" s="1116" t="s">
        <v>1406</v>
      </c>
      <c r="D143" s="1116"/>
      <c r="E143" s="1116"/>
      <c r="F143" s="1116"/>
      <c r="G143" s="1116"/>
      <c r="H143" s="1117"/>
      <c r="I143" s="1117"/>
      <c r="J143" s="1118" t="s">
        <v>1590</v>
      </c>
      <c r="K143" s="1119">
        <f>+K144</f>
        <v>0</v>
      </c>
      <c r="L143" s="1119">
        <f t="shared" ref="L143:T143" si="65">+L144</f>
        <v>0</v>
      </c>
      <c r="M143" s="1119">
        <f t="shared" si="65"/>
        <v>0</v>
      </c>
      <c r="N143" s="1119">
        <f t="shared" si="65"/>
        <v>0</v>
      </c>
      <c r="O143" s="1119">
        <f t="shared" si="65"/>
        <v>0</v>
      </c>
      <c r="P143" s="1119">
        <f t="shared" si="65"/>
        <v>0</v>
      </c>
      <c r="Q143" s="1119">
        <f t="shared" si="65"/>
        <v>0</v>
      </c>
      <c r="R143" s="1119">
        <f t="shared" si="65"/>
        <v>0</v>
      </c>
      <c r="S143" s="1119">
        <f t="shared" si="65"/>
        <v>0</v>
      </c>
      <c r="T143" s="1119">
        <f t="shared" si="65"/>
        <v>0</v>
      </c>
      <c r="U143" s="1120" t="e">
        <f t="shared" si="61"/>
        <v>#DIV/0!</v>
      </c>
      <c r="V143" s="1116"/>
      <c r="W143" s="1115" t="s">
        <v>1591</v>
      </c>
      <c r="X143" s="1116"/>
      <c r="Y143" s="1107" t="s">
        <v>1404</v>
      </c>
    </row>
    <row r="144" spans="1:25" s="1139" customFormat="1" ht="22.5" customHeight="1" thickTop="1" thickBot="1">
      <c r="A144" s="1124" t="s">
        <v>1402</v>
      </c>
      <c r="B144" s="1125" t="s">
        <v>1419</v>
      </c>
      <c r="C144" s="1125" t="s">
        <v>1406</v>
      </c>
      <c r="D144" s="1125" t="s">
        <v>1406</v>
      </c>
      <c r="E144" s="1125"/>
      <c r="F144" s="1125"/>
      <c r="G144" s="1125"/>
      <c r="H144" s="1126"/>
      <c r="I144" s="1126"/>
      <c r="J144" s="1127" t="s">
        <v>1592</v>
      </c>
      <c r="K144" s="1128">
        <f>+K145+K150</f>
        <v>0</v>
      </c>
      <c r="L144" s="1128">
        <f t="shared" ref="L144:T144" si="66">+L145+L150</f>
        <v>0</v>
      </c>
      <c r="M144" s="1128">
        <f t="shared" si="66"/>
        <v>0</v>
      </c>
      <c r="N144" s="1128">
        <f t="shared" si="66"/>
        <v>0</v>
      </c>
      <c r="O144" s="1128">
        <f t="shared" si="66"/>
        <v>0</v>
      </c>
      <c r="P144" s="1128">
        <f t="shared" si="66"/>
        <v>0</v>
      </c>
      <c r="Q144" s="1128">
        <f t="shared" si="66"/>
        <v>0</v>
      </c>
      <c r="R144" s="1128">
        <f t="shared" si="66"/>
        <v>0</v>
      </c>
      <c r="S144" s="1128">
        <f t="shared" si="66"/>
        <v>0</v>
      </c>
      <c r="T144" s="1128">
        <f t="shared" si="66"/>
        <v>0</v>
      </c>
      <c r="U144" s="1129" t="e">
        <f t="shared" si="61"/>
        <v>#DIV/0!</v>
      </c>
      <c r="V144" s="1125"/>
      <c r="W144" s="1130" t="s">
        <v>1593</v>
      </c>
      <c r="X144" s="1130"/>
      <c r="Y144" s="1107" t="s">
        <v>1404</v>
      </c>
    </row>
    <row r="145" spans="1:25" s="1139" customFormat="1" ht="22.5" customHeight="1" thickTop="1" thickBot="1">
      <c r="A145" s="1137" t="s">
        <v>1402</v>
      </c>
      <c r="B145" s="1131" t="s">
        <v>1419</v>
      </c>
      <c r="C145" s="1131" t="s">
        <v>1406</v>
      </c>
      <c r="D145" s="1132" t="s">
        <v>1406</v>
      </c>
      <c r="E145" s="1132" t="s">
        <v>1406</v>
      </c>
      <c r="F145" s="1132"/>
      <c r="G145" s="1132"/>
      <c r="H145" s="1140"/>
      <c r="I145" s="1140"/>
      <c r="J145" s="1134" t="s">
        <v>1594</v>
      </c>
      <c r="K145" s="1135">
        <f>+K146+K147+K148</f>
        <v>0</v>
      </c>
      <c r="L145" s="1135">
        <f t="shared" ref="L145:T145" si="67">+L146+L147+L148</f>
        <v>0</v>
      </c>
      <c r="M145" s="1135">
        <f t="shared" si="67"/>
        <v>0</v>
      </c>
      <c r="N145" s="1135">
        <f t="shared" si="67"/>
        <v>0</v>
      </c>
      <c r="O145" s="1135">
        <f t="shared" si="67"/>
        <v>0</v>
      </c>
      <c r="P145" s="1135">
        <f t="shared" si="67"/>
        <v>0</v>
      </c>
      <c r="Q145" s="1135">
        <f t="shared" si="67"/>
        <v>0</v>
      </c>
      <c r="R145" s="1135">
        <f t="shared" si="67"/>
        <v>0</v>
      </c>
      <c r="S145" s="1135">
        <f t="shared" si="67"/>
        <v>0</v>
      </c>
      <c r="T145" s="1135">
        <f t="shared" si="67"/>
        <v>0</v>
      </c>
      <c r="U145" s="1136" t="e">
        <f t="shared" si="61"/>
        <v>#DIV/0!</v>
      </c>
      <c r="V145" s="1131"/>
      <c r="W145" s="1138" t="s">
        <v>1595</v>
      </c>
      <c r="X145" s="1138"/>
      <c r="Y145" s="1107" t="s">
        <v>1404</v>
      </c>
    </row>
    <row r="146" spans="1:25" ht="22.5" customHeight="1" thickTop="1" thickBot="1">
      <c r="A146" s="1143" t="s">
        <v>1402</v>
      </c>
      <c r="B146" s="1133" t="s">
        <v>1419</v>
      </c>
      <c r="C146" s="1133" t="s">
        <v>1406</v>
      </c>
      <c r="D146" s="1140" t="s">
        <v>1406</v>
      </c>
      <c r="E146" s="1140" t="s">
        <v>1406</v>
      </c>
      <c r="F146" s="1132" t="s">
        <v>1406</v>
      </c>
      <c r="G146" s="1140"/>
      <c r="H146" s="1140"/>
      <c r="I146" s="1140"/>
      <c r="J146" s="1141" t="s">
        <v>1596</v>
      </c>
      <c r="K146" s="1123"/>
      <c r="L146" s="1123"/>
      <c r="M146" s="1123"/>
      <c r="N146" s="1123">
        <f t="shared" si="63"/>
        <v>0</v>
      </c>
      <c r="O146" s="1123"/>
      <c r="P146" s="1123"/>
      <c r="Q146" s="1123"/>
      <c r="R146" s="1123"/>
      <c r="S146" s="1123"/>
      <c r="T146" s="1123"/>
      <c r="U146" s="1142" t="e">
        <f t="shared" si="61"/>
        <v>#DIV/0!</v>
      </c>
      <c r="V146" s="1131"/>
      <c r="W146" s="1144" t="s">
        <v>1597</v>
      </c>
      <c r="X146" s="1144"/>
      <c r="Y146" s="1107" t="s">
        <v>1404</v>
      </c>
    </row>
    <row r="147" spans="1:25" ht="22.5" customHeight="1" thickTop="1" thickBot="1">
      <c r="A147" s="1143" t="s">
        <v>1402</v>
      </c>
      <c r="B147" s="1133" t="s">
        <v>1419</v>
      </c>
      <c r="C147" s="1133" t="s">
        <v>1406</v>
      </c>
      <c r="D147" s="1140" t="s">
        <v>1406</v>
      </c>
      <c r="E147" s="1140" t="s">
        <v>1406</v>
      </c>
      <c r="F147" s="1132" t="s">
        <v>1419</v>
      </c>
      <c r="G147" s="1140"/>
      <c r="H147" s="1140"/>
      <c r="I147" s="1140"/>
      <c r="J147" s="1141" t="s">
        <v>1598</v>
      </c>
      <c r="K147" s="1123"/>
      <c r="L147" s="1123"/>
      <c r="M147" s="1123"/>
      <c r="N147" s="1123">
        <f t="shared" si="63"/>
        <v>0</v>
      </c>
      <c r="O147" s="1123"/>
      <c r="P147" s="1123"/>
      <c r="Q147" s="1123"/>
      <c r="R147" s="1123"/>
      <c r="S147" s="1123"/>
      <c r="T147" s="1123"/>
      <c r="U147" s="1142" t="e">
        <f t="shared" si="61"/>
        <v>#DIV/0!</v>
      </c>
      <c r="V147" s="1131"/>
      <c r="W147" s="1144" t="s">
        <v>1599</v>
      </c>
      <c r="X147" s="1144"/>
      <c r="Y147" s="1107" t="s">
        <v>1404</v>
      </c>
    </row>
    <row r="148" spans="1:25" ht="22.5" customHeight="1" thickTop="1" thickBot="1">
      <c r="A148" s="1143" t="s">
        <v>1402</v>
      </c>
      <c r="B148" s="1133" t="s">
        <v>1419</v>
      </c>
      <c r="C148" s="1133" t="s">
        <v>1406</v>
      </c>
      <c r="D148" s="1140" t="s">
        <v>1406</v>
      </c>
      <c r="E148" s="1140" t="s">
        <v>1406</v>
      </c>
      <c r="F148" s="1132" t="s">
        <v>1443</v>
      </c>
      <c r="G148" s="1140"/>
      <c r="H148" s="1140"/>
      <c r="I148" s="1140"/>
      <c r="J148" s="1141" t="s">
        <v>1600</v>
      </c>
      <c r="K148" s="1123">
        <f>+K149</f>
        <v>0</v>
      </c>
      <c r="L148" s="1123">
        <f>+L149</f>
        <v>0</v>
      </c>
      <c r="M148" s="1123">
        <f>+M149</f>
        <v>0</v>
      </c>
      <c r="N148" s="1123">
        <f t="shared" si="63"/>
        <v>0</v>
      </c>
      <c r="O148" s="1123">
        <f t="shared" ref="O148:T148" si="68">+O149</f>
        <v>0</v>
      </c>
      <c r="P148" s="1123">
        <f t="shared" si="68"/>
        <v>0</v>
      </c>
      <c r="Q148" s="1123">
        <f t="shared" si="68"/>
        <v>0</v>
      </c>
      <c r="R148" s="1123">
        <f t="shared" si="68"/>
        <v>0</v>
      </c>
      <c r="S148" s="1123">
        <f>+S149</f>
        <v>0</v>
      </c>
      <c r="T148" s="1123">
        <f t="shared" si="68"/>
        <v>0</v>
      </c>
      <c r="U148" s="1142" t="e">
        <f t="shared" si="61"/>
        <v>#DIV/0!</v>
      </c>
      <c r="V148" s="1131"/>
      <c r="W148" s="1144" t="s">
        <v>1601</v>
      </c>
      <c r="X148" s="1144"/>
      <c r="Y148" s="1107" t="s">
        <v>1404</v>
      </c>
    </row>
    <row r="149" spans="1:25" ht="22.5" customHeight="1" thickTop="1" thickBot="1">
      <c r="A149" s="1143" t="s">
        <v>1402</v>
      </c>
      <c r="B149" s="1133" t="s">
        <v>1419</v>
      </c>
      <c r="C149" s="1133" t="s">
        <v>1406</v>
      </c>
      <c r="D149" s="1140" t="s">
        <v>1406</v>
      </c>
      <c r="E149" s="1140" t="s">
        <v>1406</v>
      </c>
      <c r="F149" s="1140" t="s">
        <v>1443</v>
      </c>
      <c r="G149" s="1132" t="s">
        <v>1406</v>
      </c>
      <c r="H149" s="1140"/>
      <c r="I149" s="1140"/>
      <c r="J149" s="1141" t="s">
        <v>1602</v>
      </c>
      <c r="K149" s="1135"/>
      <c r="L149" s="1135"/>
      <c r="M149" s="1135"/>
      <c r="N149" s="1135">
        <f t="shared" si="63"/>
        <v>0</v>
      </c>
      <c r="O149" s="1135"/>
      <c r="P149" s="1135"/>
      <c r="Q149" s="1135"/>
      <c r="R149" s="1135"/>
      <c r="S149" s="1135"/>
      <c r="T149" s="1135"/>
      <c r="U149" s="1136" t="e">
        <f t="shared" si="61"/>
        <v>#DIV/0!</v>
      </c>
      <c r="V149" s="1131"/>
      <c r="W149" s="1144" t="s">
        <v>1603</v>
      </c>
      <c r="X149" s="1144"/>
      <c r="Y149" s="1107" t="s">
        <v>1404</v>
      </c>
    </row>
    <row r="150" spans="1:25" s="1139" customFormat="1" ht="22.5" customHeight="1" thickTop="1" thickBot="1">
      <c r="A150" s="1137" t="s">
        <v>1402</v>
      </c>
      <c r="B150" s="1131" t="s">
        <v>1419</v>
      </c>
      <c r="C150" s="1131" t="s">
        <v>1406</v>
      </c>
      <c r="D150" s="1132" t="s">
        <v>1406</v>
      </c>
      <c r="E150" s="1132" t="s">
        <v>1419</v>
      </c>
      <c r="F150" s="1132"/>
      <c r="G150" s="1132"/>
      <c r="H150" s="1140"/>
      <c r="I150" s="1140"/>
      <c r="J150" s="1134" t="s">
        <v>1604</v>
      </c>
      <c r="K150" s="1135">
        <f>+K151</f>
        <v>0</v>
      </c>
      <c r="L150" s="1135">
        <f>+L151</f>
        <v>0</v>
      </c>
      <c r="M150" s="1135">
        <f>+M151</f>
        <v>0</v>
      </c>
      <c r="N150" s="1135">
        <f t="shared" si="63"/>
        <v>0</v>
      </c>
      <c r="O150" s="1135">
        <f t="shared" ref="O150:T150" si="69">+O151</f>
        <v>0</v>
      </c>
      <c r="P150" s="1135">
        <f t="shared" si="69"/>
        <v>0</v>
      </c>
      <c r="Q150" s="1135">
        <f t="shared" si="69"/>
        <v>0</v>
      </c>
      <c r="R150" s="1135">
        <f t="shared" si="69"/>
        <v>0</v>
      </c>
      <c r="S150" s="1135">
        <f>+S151</f>
        <v>0</v>
      </c>
      <c r="T150" s="1135">
        <f t="shared" si="69"/>
        <v>0</v>
      </c>
      <c r="U150" s="1136" t="e">
        <f t="shared" si="61"/>
        <v>#DIV/0!</v>
      </c>
      <c r="V150" s="1131"/>
      <c r="W150" s="1138" t="s">
        <v>1605</v>
      </c>
      <c r="X150" s="1138"/>
      <c r="Y150" s="1107" t="s">
        <v>1404</v>
      </c>
    </row>
    <row r="151" spans="1:25" ht="22.5" customHeight="1" thickTop="1" thickBot="1">
      <c r="A151" s="1143" t="s">
        <v>1402</v>
      </c>
      <c r="B151" s="1133" t="s">
        <v>1419</v>
      </c>
      <c r="C151" s="1133" t="s">
        <v>1406</v>
      </c>
      <c r="D151" s="1140" t="s">
        <v>1406</v>
      </c>
      <c r="E151" s="1140" t="s">
        <v>1419</v>
      </c>
      <c r="F151" s="1132" t="s">
        <v>1406</v>
      </c>
      <c r="G151" s="1140"/>
      <c r="H151" s="1140"/>
      <c r="I151" s="1140"/>
      <c r="J151" s="1141" t="s">
        <v>1606</v>
      </c>
      <c r="K151" s="1123"/>
      <c r="L151" s="1123"/>
      <c r="M151" s="1123"/>
      <c r="N151" s="1123">
        <f t="shared" si="63"/>
        <v>0</v>
      </c>
      <c r="O151" s="1123"/>
      <c r="P151" s="1123"/>
      <c r="Q151" s="1123"/>
      <c r="R151" s="1123"/>
      <c r="S151" s="1123"/>
      <c r="T151" s="1123"/>
      <c r="U151" s="1142" t="e">
        <f t="shared" si="61"/>
        <v>#DIV/0!</v>
      </c>
      <c r="V151" s="1131"/>
      <c r="W151" s="1144" t="s">
        <v>1607</v>
      </c>
      <c r="X151" s="1144"/>
      <c r="Y151" s="1107" t="s">
        <v>1404</v>
      </c>
    </row>
    <row r="152" spans="1:25" s="1139" customFormat="1" ht="22.5" customHeight="1" thickTop="1" thickBot="1">
      <c r="A152" s="1115" t="s">
        <v>1402</v>
      </c>
      <c r="B152" s="1116" t="s">
        <v>1419</v>
      </c>
      <c r="C152" s="1116" t="s">
        <v>1419</v>
      </c>
      <c r="D152" s="1116"/>
      <c r="E152" s="1116"/>
      <c r="F152" s="1116"/>
      <c r="G152" s="1116"/>
      <c r="H152" s="1117"/>
      <c r="I152" s="1117"/>
      <c r="J152" s="1118" t="s">
        <v>1608</v>
      </c>
      <c r="K152" s="1119">
        <f>+K153+K154+K173+K189+K190</f>
        <v>31999751</v>
      </c>
      <c r="L152" s="1119">
        <f t="shared" ref="L152:T152" si="70">+L153+L154+L173+L189+L190</f>
        <v>0</v>
      </c>
      <c r="M152" s="1119">
        <f t="shared" si="70"/>
        <v>0</v>
      </c>
      <c r="N152" s="1119">
        <f t="shared" si="70"/>
        <v>31999751</v>
      </c>
      <c r="O152" s="1119">
        <f t="shared" si="70"/>
        <v>5999751</v>
      </c>
      <c r="P152" s="1119">
        <f t="shared" si="70"/>
        <v>26000000</v>
      </c>
      <c r="Q152" s="1119">
        <f t="shared" si="70"/>
        <v>0</v>
      </c>
      <c r="R152" s="1119">
        <f t="shared" si="70"/>
        <v>0</v>
      </c>
      <c r="S152" s="1119">
        <f t="shared" si="70"/>
        <v>0</v>
      </c>
      <c r="T152" s="1119">
        <f t="shared" si="70"/>
        <v>17131860.32</v>
      </c>
      <c r="U152" s="1120" t="e">
        <f t="shared" si="61"/>
        <v>#DIV/0!</v>
      </c>
      <c r="V152" s="1116"/>
      <c r="W152" s="1116" t="s">
        <v>1609</v>
      </c>
      <c r="X152" s="1116"/>
      <c r="Y152" s="1107" t="s">
        <v>1404</v>
      </c>
    </row>
    <row r="153" spans="1:25" s="1139" customFormat="1" ht="22.5" customHeight="1" thickTop="1" thickBot="1">
      <c r="A153" s="1124" t="s">
        <v>1402</v>
      </c>
      <c r="B153" s="1125" t="s">
        <v>1419</v>
      </c>
      <c r="C153" s="1125" t="s">
        <v>1419</v>
      </c>
      <c r="D153" s="1125" t="s">
        <v>1406</v>
      </c>
      <c r="E153" s="1125"/>
      <c r="F153" s="1125"/>
      <c r="G153" s="1125"/>
      <c r="H153" s="1126"/>
      <c r="I153" s="1126"/>
      <c r="J153" s="1127" t="s">
        <v>1610</v>
      </c>
      <c r="K153" s="1128"/>
      <c r="L153" s="1128"/>
      <c r="M153" s="1128"/>
      <c r="N153" s="1128"/>
      <c r="O153" s="1128"/>
      <c r="P153" s="1128"/>
      <c r="Q153" s="1128"/>
      <c r="R153" s="1128"/>
      <c r="S153" s="1128"/>
      <c r="T153" s="1128"/>
      <c r="U153" s="1129" t="e">
        <f t="shared" si="61"/>
        <v>#DIV/0!</v>
      </c>
      <c r="V153" s="1125"/>
      <c r="W153" s="1130" t="s">
        <v>1611</v>
      </c>
      <c r="X153" s="1130"/>
      <c r="Y153" s="1107" t="s">
        <v>1404</v>
      </c>
    </row>
    <row r="154" spans="1:25" s="1139" customFormat="1" ht="22.5" customHeight="1" thickTop="1" thickBot="1">
      <c r="A154" s="1124" t="s">
        <v>1402</v>
      </c>
      <c r="B154" s="1125" t="s">
        <v>1419</v>
      </c>
      <c r="C154" s="1125" t="s">
        <v>1419</v>
      </c>
      <c r="D154" s="1125" t="s">
        <v>1419</v>
      </c>
      <c r="E154" s="1125"/>
      <c r="F154" s="1125"/>
      <c r="G154" s="1125"/>
      <c r="H154" s="1126"/>
      <c r="I154" s="1126"/>
      <c r="J154" s="1127" t="s">
        <v>1612</v>
      </c>
      <c r="K154" s="1128">
        <f>+K155</f>
        <v>31999751</v>
      </c>
      <c r="L154" s="1128">
        <f t="shared" ref="L154:T154" si="71">+L155</f>
        <v>0</v>
      </c>
      <c r="M154" s="1128">
        <f t="shared" si="71"/>
        <v>0</v>
      </c>
      <c r="N154" s="1128">
        <f t="shared" si="71"/>
        <v>31999751</v>
      </c>
      <c r="O154" s="1128">
        <f t="shared" si="71"/>
        <v>5999751</v>
      </c>
      <c r="P154" s="1128">
        <f t="shared" si="71"/>
        <v>26000000</v>
      </c>
      <c r="Q154" s="1128">
        <f t="shared" si="71"/>
        <v>0</v>
      </c>
      <c r="R154" s="1128">
        <f t="shared" si="71"/>
        <v>0</v>
      </c>
      <c r="S154" s="1128">
        <f t="shared" si="71"/>
        <v>0</v>
      </c>
      <c r="T154" s="1128">
        <f t="shared" si="71"/>
        <v>17131860.32</v>
      </c>
      <c r="U154" s="1129" t="e">
        <f t="shared" si="61"/>
        <v>#DIV/0!</v>
      </c>
      <c r="V154" s="1125"/>
      <c r="W154" s="1130" t="s">
        <v>1613</v>
      </c>
      <c r="X154" s="1130"/>
      <c r="Y154" s="1107" t="s">
        <v>1404</v>
      </c>
    </row>
    <row r="155" spans="1:25" s="1139" customFormat="1" ht="22.5" customHeight="1" thickTop="1" thickBot="1">
      <c r="A155" s="1137" t="s">
        <v>1402</v>
      </c>
      <c r="B155" s="1131" t="s">
        <v>1419</v>
      </c>
      <c r="C155" s="1131" t="s">
        <v>1419</v>
      </c>
      <c r="D155" s="1131" t="s">
        <v>1419</v>
      </c>
      <c r="E155" s="1132" t="s">
        <v>1406</v>
      </c>
      <c r="F155" s="1131"/>
      <c r="G155" s="1131"/>
      <c r="H155" s="1133"/>
      <c r="I155" s="1133"/>
      <c r="J155" s="1134" t="s">
        <v>1614</v>
      </c>
      <c r="K155" s="1135">
        <f>+K156+K159+K161+K167+K168+K169+K170+K171</f>
        <v>31999751</v>
      </c>
      <c r="L155" s="1135">
        <f t="shared" ref="L155:T155" si="72">+L156+L159+L161+L167+L168+L169+L170+L171</f>
        <v>0</v>
      </c>
      <c r="M155" s="1135">
        <f t="shared" si="72"/>
        <v>0</v>
      </c>
      <c r="N155" s="1135">
        <f t="shared" si="72"/>
        <v>31999751</v>
      </c>
      <c r="O155" s="1135">
        <f t="shared" si="72"/>
        <v>5999751</v>
      </c>
      <c r="P155" s="1135">
        <f t="shared" si="72"/>
        <v>26000000</v>
      </c>
      <c r="Q155" s="1135">
        <f t="shared" si="72"/>
        <v>0</v>
      </c>
      <c r="R155" s="1135">
        <f t="shared" si="72"/>
        <v>0</v>
      </c>
      <c r="S155" s="1135">
        <f t="shared" si="72"/>
        <v>0</v>
      </c>
      <c r="T155" s="1135">
        <f t="shared" si="72"/>
        <v>17131860.32</v>
      </c>
      <c r="U155" s="1136" t="e">
        <f t="shared" si="61"/>
        <v>#DIV/0!</v>
      </c>
      <c r="V155" s="1137"/>
      <c r="W155" s="1138" t="s">
        <v>1615</v>
      </c>
      <c r="X155" s="1138"/>
      <c r="Y155" s="1107" t="s">
        <v>1404</v>
      </c>
    </row>
    <row r="156" spans="1:25" s="1139" customFormat="1" ht="22.5" customHeight="1" thickTop="1" thickBot="1">
      <c r="A156" s="1137" t="s">
        <v>1402</v>
      </c>
      <c r="B156" s="1131" t="s">
        <v>1419</v>
      </c>
      <c r="C156" s="1131" t="s">
        <v>1419</v>
      </c>
      <c r="D156" s="1131" t="s">
        <v>1419</v>
      </c>
      <c r="E156" s="1132" t="s">
        <v>1406</v>
      </c>
      <c r="F156" s="1131" t="s">
        <v>1406</v>
      </c>
      <c r="G156" s="1131"/>
      <c r="H156" s="1131"/>
      <c r="I156" s="1131"/>
      <c r="J156" s="1134" t="s">
        <v>1616</v>
      </c>
      <c r="K156" s="1135">
        <f>+K157</f>
        <v>8000000</v>
      </c>
      <c r="L156" s="1135">
        <f t="shared" ref="L156:T157" si="73">+L157</f>
        <v>0</v>
      </c>
      <c r="M156" s="1135">
        <f t="shared" si="73"/>
        <v>0</v>
      </c>
      <c r="N156" s="1135">
        <f t="shared" si="73"/>
        <v>8000000</v>
      </c>
      <c r="O156" s="1135">
        <f t="shared" si="73"/>
        <v>4000000</v>
      </c>
      <c r="P156" s="1135">
        <f t="shared" si="73"/>
        <v>4000000</v>
      </c>
      <c r="Q156" s="1135">
        <f t="shared" si="73"/>
        <v>0</v>
      </c>
      <c r="R156" s="1135">
        <f t="shared" si="73"/>
        <v>0</v>
      </c>
      <c r="S156" s="1135">
        <f t="shared" si="73"/>
        <v>0</v>
      </c>
      <c r="T156" s="1135">
        <f t="shared" si="73"/>
        <v>960913</v>
      </c>
      <c r="U156" s="1136" t="e">
        <f t="shared" si="61"/>
        <v>#DIV/0!</v>
      </c>
      <c r="V156" s="1137"/>
      <c r="W156" s="1138"/>
      <c r="X156" s="1138"/>
      <c r="Y156" s="1107" t="s">
        <v>1404</v>
      </c>
    </row>
    <row r="157" spans="1:25" s="1139" customFormat="1" ht="22.5" customHeight="1" thickTop="1" thickBot="1">
      <c r="A157" s="1137" t="s">
        <v>1402</v>
      </c>
      <c r="B157" s="1131" t="s">
        <v>1419</v>
      </c>
      <c r="C157" s="1131" t="s">
        <v>1419</v>
      </c>
      <c r="D157" s="1131" t="s">
        <v>1419</v>
      </c>
      <c r="E157" s="1132" t="s">
        <v>1406</v>
      </c>
      <c r="F157" s="1131" t="s">
        <v>1406</v>
      </c>
      <c r="G157" s="1131" t="s">
        <v>1406</v>
      </c>
      <c r="H157" s="1131"/>
      <c r="I157" s="1131"/>
      <c r="J157" s="1134" t="s">
        <v>1617</v>
      </c>
      <c r="K157" s="1135">
        <f>+K158</f>
        <v>8000000</v>
      </c>
      <c r="L157" s="1135">
        <f t="shared" si="73"/>
        <v>0</v>
      </c>
      <c r="M157" s="1135">
        <f t="shared" si="73"/>
        <v>0</v>
      </c>
      <c r="N157" s="1135">
        <f t="shared" si="73"/>
        <v>8000000</v>
      </c>
      <c r="O157" s="1135">
        <f t="shared" si="73"/>
        <v>4000000</v>
      </c>
      <c r="P157" s="1135">
        <f t="shared" si="73"/>
        <v>4000000</v>
      </c>
      <c r="Q157" s="1135">
        <f t="shared" si="73"/>
        <v>0</v>
      </c>
      <c r="R157" s="1135">
        <f t="shared" si="73"/>
        <v>0</v>
      </c>
      <c r="S157" s="1135">
        <f t="shared" si="73"/>
        <v>0</v>
      </c>
      <c r="T157" s="1135">
        <f t="shared" si="73"/>
        <v>960913</v>
      </c>
      <c r="U157" s="1136" t="e">
        <f t="shared" si="61"/>
        <v>#DIV/0!</v>
      </c>
      <c r="V157" s="1137"/>
      <c r="W157" s="1138"/>
      <c r="X157" s="1138"/>
      <c r="Y157" s="1107" t="s">
        <v>1404</v>
      </c>
    </row>
    <row r="158" spans="1:25" ht="22.5" customHeight="1" thickTop="1" thickBot="1">
      <c r="A158" s="1143"/>
      <c r="B158" s="1133"/>
      <c r="C158" s="1133"/>
      <c r="D158" s="1133"/>
      <c r="E158" s="1140"/>
      <c r="F158" s="1133"/>
      <c r="G158" s="1131"/>
      <c r="H158" s="1133" t="s">
        <v>1406</v>
      </c>
      <c r="I158" s="1133"/>
      <c r="J158" s="1164" t="s">
        <v>2235</v>
      </c>
      <c r="K158" s="1163">
        <v>8000000</v>
      </c>
      <c r="L158" s="1163">
        <v>0</v>
      </c>
      <c r="M158" s="1163">
        <v>0</v>
      </c>
      <c r="N158" s="1163">
        <f t="shared" si="63"/>
        <v>8000000</v>
      </c>
      <c r="O158" s="1163">
        <v>4000000</v>
      </c>
      <c r="P158" s="1163">
        <v>4000000</v>
      </c>
      <c r="Q158" s="1163"/>
      <c r="R158" s="1163"/>
      <c r="S158" s="1163"/>
      <c r="T158" s="1163">
        <v>960913</v>
      </c>
      <c r="U158" s="1142"/>
      <c r="V158" s="1143"/>
      <c r="W158" s="1144"/>
      <c r="X158" s="1144"/>
      <c r="Y158" s="1107"/>
    </row>
    <row r="159" spans="1:25" s="1139" customFormat="1" ht="22.5" customHeight="1" thickTop="1" thickBot="1">
      <c r="A159" s="1137" t="s">
        <v>1402</v>
      </c>
      <c r="B159" s="1131" t="s">
        <v>1419</v>
      </c>
      <c r="C159" s="1131" t="s">
        <v>1419</v>
      </c>
      <c r="D159" s="1131" t="s">
        <v>1419</v>
      </c>
      <c r="E159" s="1132" t="s">
        <v>1406</v>
      </c>
      <c r="F159" s="1132" t="s">
        <v>1419</v>
      </c>
      <c r="G159" s="1131"/>
      <c r="H159" s="1131"/>
      <c r="I159" s="1131"/>
      <c r="J159" s="1145" t="s">
        <v>1618</v>
      </c>
      <c r="K159" s="1135">
        <f>+K160</f>
        <v>10000000</v>
      </c>
      <c r="L159" s="1135">
        <f t="shared" ref="L159:T159" si="74">+L160</f>
        <v>0</v>
      </c>
      <c r="M159" s="1135">
        <f t="shared" si="74"/>
        <v>0</v>
      </c>
      <c r="N159" s="1135">
        <f t="shared" si="74"/>
        <v>10000000</v>
      </c>
      <c r="O159" s="1135">
        <f t="shared" si="74"/>
        <v>0</v>
      </c>
      <c r="P159" s="1135">
        <f t="shared" si="74"/>
        <v>10000000</v>
      </c>
      <c r="Q159" s="1135">
        <f t="shared" si="74"/>
        <v>0</v>
      </c>
      <c r="R159" s="1135">
        <f t="shared" si="74"/>
        <v>0</v>
      </c>
      <c r="S159" s="1135">
        <f t="shared" si="74"/>
        <v>0</v>
      </c>
      <c r="T159" s="1135">
        <f t="shared" si="74"/>
        <v>11140292.140000001</v>
      </c>
      <c r="U159" s="1136" t="e">
        <f t="shared" si="61"/>
        <v>#DIV/0!</v>
      </c>
      <c r="V159" s="1137"/>
      <c r="W159" s="1138"/>
      <c r="X159" s="1138"/>
      <c r="Y159" s="1107" t="s">
        <v>1404</v>
      </c>
    </row>
    <row r="160" spans="1:25" ht="22.5" customHeight="1" thickTop="1" thickBot="1">
      <c r="A160" s="1143"/>
      <c r="B160" s="1133"/>
      <c r="C160" s="1133"/>
      <c r="D160" s="1133"/>
      <c r="E160" s="1140"/>
      <c r="F160" s="1132"/>
      <c r="G160" s="1133" t="s">
        <v>1406</v>
      </c>
      <c r="H160" s="1133"/>
      <c r="I160" s="1133"/>
      <c r="J160" s="1164" t="s">
        <v>2233</v>
      </c>
      <c r="K160" s="1163">
        <v>10000000</v>
      </c>
      <c r="L160" s="1163">
        <v>0</v>
      </c>
      <c r="M160" s="1163">
        <v>0</v>
      </c>
      <c r="N160" s="1163">
        <f t="shared" si="63"/>
        <v>10000000</v>
      </c>
      <c r="O160" s="1163"/>
      <c r="P160" s="1163">
        <v>10000000</v>
      </c>
      <c r="Q160" s="1163"/>
      <c r="R160" s="1163"/>
      <c r="S160" s="1163"/>
      <c r="T160" s="1163">
        <v>11140292.140000001</v>
      </c>
      <c r="U160" s="1142"/>
      <c r="V160" s="1143"/>
      <c r="W160" s="1144"/>
      <c r="X160" s="1144"/>
      <c r="Y160" s="1107"/>
    </row>
    <row r="161" spans="1:25" ht="22.5" customHeight="1" thickTop="1" thickBot="1">
      <c r="A161" s="1143" t="s">
        <v>1402</v>
      </c>
      <c r="B161" s="1133" t="s">
        <v>1419</v>
      </c>
      <c r="C161" s="1133" t="s">
        <v>1419</v>
      </c>
      <c r="D161" s="1133" t="s">
        <v>1419</v>
      </c>
      <c r="E161" s="1140" t="s">
        <v>1406</v>
      </c>
      <c r="F161" s="1131" t="s">
        <v>1443</v>
      </c>
      <c r="G161" s="1133"/>
      <c r="H161" s="1133"/>
      <c r="I161" s="1133"/>
      <c r="J161" s="1134" t="s">
        <v>1619</v>
      </c>
      <c r="K161" s="1135">
        <f>SUM(K162:K166)</f>
        <v>12000000</v>
      </c>
      <c r="L161" s="1135">
        <f>SUM(L162:L166)</f>
        <v>0</v>
      </c>
      <c r="M161" s="1135">
        <f>SUM(M162:M166)</f>
        <v>0</v>
      </c>
      <c r="N161" s="1135">
        <f t="shared" si="63"/>
        <v>12000000</v>
      </c>
      <c r="O161" s="1135">
        <f t="shared" ref="O161:T161" si="75">SUM(O162:O166)</f>
        <v>0</v>
      </c>
      <c r="P161" s="1135">
        <f t="shared" si="75"/>
        <v>12000000</v>
      </c>
      <c r="Q161" s="1135">
        <f t="shared" si="75"/>
        <v>0</v>
      </c>
      <c r="R161" s="1135">
        <f t="shared" si="75"/>
        <v>0</v>
      </c>
      <c r="S161" s="1135">
        <f>SUM(S162:S166)</f>
        <v>0</v>
      </c>
      <c r="T161" s="1135">
        <f t="shared" si="75"/>
        <v>1892917.3599999999</v>
      </c>
      <c r="U161" s="1136" t="e">
        <f t="shared" si="61"/>
        <v>#DIV/0!</v>
      </c>
      <c r="V161" s="1143"/>
      <c r="W161" s="1144"/>
      <c r="X161" s="1144"/>
      <c r="Y161" s="1107" t="s">
        <v>1404</v>
      </c>
    </row>
    <row r="162" spans="1:25" ht="22.5" customHeight="1" thickTop="1" thickBot="1">
      <c r="A162" s="1143" t="s">
        <v>1402</v>
      </c>
      <c r="B162" s="1133" t="s">
        <v>1419</v>
      </c>
      <c r="C162" s="1133" t="s">
        <v>1419</v>
      </c>
      <c r="D162" s="1133" t="s">
        <v>1419</v>
      </c>
      <c r="E162" s="1140" t="s">
        <v>1406</v>
      </c>
      <c r="F162" s="1133" t="s">
        <v>1443</v>
      </c>
      <c r="G162" s="1131" t="s">
        <v>1406</v>
      </c>
      <c r="H162" s="1133"/>
      <c r="I162" s="1133"/>
      <c r="J162" s="1141" t="s">
        <v>1620</v>
      </c>
      <c r="K162" s="1163">
        <v>1000000</v>
      </c>
      <c r="L162" s="1163">
        <v>0</v>
      </c>
      <c r="M162" s="1163">
        <v>0</v>
      </c>
      <c r="N162" s="1163">
        <f t="shared" si="63"/>
        <v>1000000</v>
      </c>
      <c r="O162" s="1163"/>
      <c r="P162" s="1163">
        <v>1000000</v>
      </c>
      <c r="Q162" s="1163"/>
      <c r="R162" s="1163"/>
      <c r="S162" s="1163"/>
      <c r="T162" s="1163">
        <v>1563036.99</v>
      </c>
      <c r="U162" s="1142" t="e">
        <f t="shared" si="61"/>
        <v>#DIV/0!</v>
      </c>
      <c r="V162" s="1143"/>
      <c r="W162" s="1144"/>
      <c r="X162" s="1144"/>
      <c r="Y162" s="1107" t="s">
        <v>1404</v>
      </c>
    </row>
    <row r="163" spans="1:25" ht="22.5" customHeight="1" thickTop="1" thickBot="1">
      <c r="A163" s="1143" t="s">
        <v>1402</v>
      </c>
      <c r="B163" s="1133" t="s">
        <v>1419</v>
      </c>
      <c r="C163" s="1133" t="s">
        <v>1419</v>
      </c>
      <c r="D163" s="1133" t="s">
        <v>1419</v>
      </c>
      <c r="E163" s="1140" t="s">
        <v>1406</v>
      </c>
      <c r="F163" s="1133" t="s">
        <v>1443</v>
      </c>
      <c r="G163" s="1131" t="s">
        <v>1419</v>
      </c>
      <c r="H163" s="1133"/>
      <c r="I163" s="1133"/>
      <c r="J163" s="1141" t="s">
        <v>1621</v>
      </c>
      <c r="K163" s="1163">
        <v>1000000</v>
      </c>
      <c r="L163" s="1163">
        <v>0</v>
      </c>
      <c r="M163" s="1163">
        <v>0</v>
      </c>
      <c r="N163" s="1163">
        <f t="shared" si="63"/>
        <v>1000000</v>
      </c>
      <c r="O163" s="1163"/>
      <c r="P163" s="1163">
        <v>1000000</v>
      </c>
      <c r="Q163" s="1163"/>
      <c r="R163" s="1163"/>
      <c r="S163" s="1163"/>
      <c r="T163" s="1163">
        <v>329880.37</v>
      </c>
      <c r="U163" s="1142" t="e">
        <f t="shared" si="61"/>
        <v>#DIV/0!</v>
      </c>
      <c r="V163" s="1143"/>
      <c r="W163" s="1144"/>
      <c r="X163" s="1144"/>
      <c r="Y163" s="1107" t="s">
        <v>1404</v>
      </c>
    </row>
    <row r="164" spans="1:25" ht="22.5" customHeight="1" thickTop="1" thickBot="1">
      <c r="A164" s="1143" t="s">
        <v>1402</v>
      </c>
      <c r="B164" s="1133" t="s">
        <v>1419</v>
      </c>
      <c r="C164" s="1133" t="s">
        <v>1419</v>
      </c>
      <c r="D164" s="1133" t="s">
        <v>1419</v>
      </c>
      <c r="E164" s="1140" t="s">
        <v>1406</v>
      </c>
      <c r="F164" s="1133" t="s">
        <v>1443</v>
      </c>
      <c r="G164" s="1131" t="s">
        <v>1443</v>
      </c>
      <c r="H164" s="1133"/>
      <c r="I164" s="1133"/>
      <c r="J164" s="1141" t="s">
        <v>1622</v>
      </c>
      <c r="K164" s="1163">
        <v>10000000</v>
      </c>
      <c r="L164" s="1163">
        <v>0</v>
      </c>
      <c r="M164" s="1163">
        <v>0</v>
      </c>
      <c r="N164" s="1163">
        <f t="shared" si="63"/>
        <v>10000000</v>
      </c>
      <c r="O164" s="1163"/>
      <c r="P164" s="1163">
        <f t="shared" ref="P164" si="76">M164+N164-O164</f>
        <v>10000000</v>
      </c>
      <c r="Q164" s="1163"/>
      <c r="R164" s="1163"/>
      <c r="S164" s="1163"/>
      <c r="T164" s="1163">
        <v>0</v>
      </c>
      <c r="U164" s="1142" t="e">
        <f t="shared" si="61"/>
        <v>#DIV/0!</v>
      </c>
      <c r="V164" s="1143"/>
      <c r="W164" s="1144"/>
      <c r="X164" s="1144"/>
      <c r="Y164" s="1107" t="s">
        <v>1404</v>
      </c>
    </row>
    <row r="165" spans="1:25" ht="22.5" customHeight="1" thickTop="1" thickBot="1">
      <c r="A165" s="1143" t="s">
        <v>1402</v>
      </c>
      <c r="B165" s="1133" t="s">
        <v>1419</v>
      </c>
      <c r="C165" s="1133" t="s">
        <v>1419</v>
      </c>
      <c r="D165" s="1133" t="s">
        <v>1419</v>
      </c>
      <c r="E165" s="1140" t="s">
        <v>1406</v>
      </c>
      <c r="F165" s="1133" t="s">
        <v>1443</v>
      </c>
      <c r="G165" s="1131" t="s">
        <v>1447</v>
      </c>
      <c r="H165" s="1133"/>
      <c r="I165" s="1133"/>
      <c r="J165" s="1141" t="s">
        <v>1623</v>
      </c>
      <c r="K165" s="1123"/>
      <c r="L165" s="1123"/>
      <c r="M165" s="1123"/>
      <c r="N165" s="1123">
        <f t="shared" si="63"/>
        <v>0</v>
      </c>
      <c r="O165" s="1123"/>
      <c r="P165" s="1123"/>
      <c r="Q165" s="1123"/>
      <c r="R165" s="1123"/>
      <c r="S165" s="1123"/>
      <c r="T165" s="1123"/>
      <c r="U165" s="1142" t="e">
        <f t="shared" si="61"/>
        <v>#DIV/0!</v>
      </c>
      <c r="V165" s="1143"/>
      <c r="W165" s="1144"/>
      <c r="X165" s="1144"/>
      <c r="Y165" s="1107" t="s">
        <v>1404</v>
      </c>
    </row>
    <row r="166" spans="1:25" ht="22.5" customHeight="1" thickTop="1" thickBot="1">
      <c r="A166" s="1143" t="s">
        <v>1402</v>
      </c>
      <c r="B166" s="1133" t="s">
        <v>1419</v>
      </c>
      <c r="C166" s="1133" t="s">
        <v>1419</v>
      </c>
      <c r="D166" s="1133" t="s">
        <v>1419</v>
      </c>
      <c r="E166" s="1140" t="s">
        <v>1406</v>
      </c>
      <c r="F166" s="1133" t="s">
        <v>1443</v>
      </c>
      <c r="G166" s="1131" t="s">
        <v>1472</v>
      </c>
      <c r="H166" s="1133"/>
      <c r="I166" s="1133"/>
      <c r="J166" s="1141" t="s">
        <v>1624</v>
      </c>
      <c r="K166" s="1123"/>
      <c r="L166" s="1123"/>
      <c r="M166" s="1123"/>
      <c r="N166" s="1123">
        <f t="shared" si="63"/>
        <v>0</v>
      </c>
      <c r="O166" s="1123"/>
      <c r="P166" s="1123"/>
      <c r="Q166" s="1123"/>
      <c r="R166" s="1123"/>
      <c r="S166" s="1123"/>
      <c r="T166" s="1123"/>
      <c r="U166" s="1142" t="e">
        <f t="shared" si="61"/>
        <v>#DIV/0!</v>
      </c>
      <c r="V166" s="1143"/>
      <c r="W166" s="1144"/>
      <c r="X166" s="1144"/>
      <c r="Y166" s="1107" t="s">
        <v>1404</v>
      </c>
    </row>
    <row r="167" spans="1:25" ht="22.5" customHeight="1" thickTop="1" thickBot="1">
      <c r="A167" s="1143" t="s">
        <v>1402</v>
      </c>
      <c r="B167" s="1133" t="s">
        <v>1419</v>
      </c>
      <c r="C167" s="1133" t="s">
        <v>1419</v>
      </c>
      <c r="D167" s="1133" t="s">
        <v>1419</v>
      </c>
      <c r="E167" s="1140" t="s">
        <v>1406</v>
      </c>
      <c r="F167" s="1131" t="s">
        <v>1447</v>
      </c>
      <c r="G167" s="1133"/>
      <c r="H167" s="1133"/>
      <c r="I167" s="1133"/>
      <c r="J167" s="1134" t="s">
        <v>1625</v>
      </c>
      <c r="K167" s="1151">
        <v>1999751</v>
      </c>
      <c r="L167" s="1163">
        <v>0</v>
      </c>
      <c r="M167" s="1163">
        <v>0</v>
      </c>
      <c r="N167" s="1163">
        <f t="shared" si="63"/>
        <v>1999751</v>
      </c>
      <c r="O167" s="1163">
        <v>1999751</v>
      </c>
      <c r="P167" s="1163"/>
      <c r="Q167" s="1163"/>
      <c r="R167" s="1163"/>
      <c r="S167" s="1163"/>
      <c r="T167" s="1163">
        <v>3137737.82</v>
      </c>
      <c r="U167" s="1136" t="e">
        <f t="shared" si="61"/>
        <v>#DIV/0!</v>
      </c>
      <c r="V167" s="1143"/>
      <c r="W167" s="1144"/>
      <c r="X167" s="1144"/>
      <c r="Y167" s="1107" t="s">
        <v>1404</v>
      </c>
    </row>
    <row r="168" spans="1:25" ht="22.5" customHeight="1" thickTop="1" thickBot="1">
      <c r="A168" s="1143" t="s">
        <v>1402</v>
      </c>
      <c r="B168" s="1133" t="s">
        <v>1419</v>
      </c>
      <c r="C168" s="1133" t="s">
        <v>1419</v>
      </c>
      <c r="D168" s="1133" t="s">
        <v>1419</v>
      </c>
      <c r="E168" s="1140" t="s">
        <v>1406</v>
      </c>
      <c r="F168" s="1131" t="s">
        <v>1472</v>
      </c>
      <c r="G168" s="1133"/>
      <c r="H168" s="1133"/>
      <c r="I168" s="1133"/>
      <c r="J168" s="1134" t="s">
        <v>1626</v>
      </c>
      <c r="K168" s="1135"/>
      <c r="L168" s="1135"/>
      <c r="M168" s="1135"/>
      <c r="N168" s="1135">
        <f t="shared" si="63"/>
        <v>0</v>
      </c>
      <c r="O168" s="1135"/>
      <c r="P168" s="1135"/>
      <c r="Q168" s="1135"/>
      <c r="R168" s="1135"/>
      <c r="S168" s="1135"/>
      <c r="T168" s="1135"/>
      <c r="U168" s="1136" t="e">
        <f t="shared" si="61"/>
        <v>#DIV/0!</v>
      </c>
      <c r="V168" s="1143"/>
      <c r="W168" s="1144"/>
      <c r="X168" s="1144"/>
      <c r="Y168" s="1107" t="s">
        <v>1404</v>
      </c>
    </row>
    <row r="169" spans="1:25" ht="22.5" customHeight="1" thickTop="1" thickBot="1">
      <c r="A169" s="1143" t="s">
        <v>1402</v>
      </c>
      <c r="B169" s="1133" t="s">
        <v>1419</v>
      </c>
      <c r="C169" s="1133" t="s">
        <v>1419</v>
      </c>
      <c r="D169" s="1133" t="s">
        <v>1419</v>
      </c>
      <c r="E169" s="1140" t="s">
        <v>1406</v>
      </c>
      <c r="F169" s="1131" t="s">
        <v>1495</v>
      </c>
      <c r="G169" s="1133"/>
      <c r="H169" s="1133"/>
      <c r="I169" s="1133"/>
      <c r="J169" s="1134" t="s">
        <v>1627</v>
      </c>
      <c r="K169" s="1135"/>
      <c r="L169" s="1135"/>
      <c r="M169" s="1135"/>
      <c r="N169" s="1135">
        <f t="shared" si="63"/>
        <v>0</v>
      </c>
      <c r="O169" s="1135"/>
      <c r="P169" s="1135"/>
      <c r="Q169" s="1135"/>
      <c r="R169" s="1135"/>
      <c r="S169" s="1135"/>
      <c r="T169" s="1135"/>
      <c r="U169" s="1136" t="e">
        <f t="shared" si="61"/>
        <v>#DIV/0!</v>
      </c>
      <c r="V169" s="1143"/>
      <c r="W169" s="1144"/>
      <c r="X169" s="1144"/>
      <c r="Y169" s="1107"/>
    </row>
    <row r="170" spans="1:25" ht="22.5" customHeight="1" thickTop="1" thickBot="1">
      <c r="A170" s="1143" t="s">
        <v>1402</v>
      </c>
      <c r="B170" s="1133" t="s">
        <v>1419</v>
      </c>
      <c r="C170" s="1133" t="s">
        <v>1419</v>
      </c>
      <c r="D170" s="1133" t="s">
        <v>1419</v>
      </c>
      <c r="E170" s="1140" t="s">
        <v>1406</v>
      </c>
      <c r="F170" s="1131" t="s">
        <v>1499</v>
      </c>
      <c r="G170" s="1133"/>
      <c r="H170" s="1133"/>
      <c r="I170" s="1133"/>
      <c r="J170" s="1134" t="s">
        <v>1628</v>
      </c>
      <c r="K170" s="1135"/>
      <c r="L170" s="1135"/>
      <c r="M170" s="1135"/>
      <c r="N170" s="1135">
        <f t="shared" si="63"/>
        <v>0</v>
      </c>
      <c r="O170" s="1135"/>
      <c r="P170" s="1135"/>
      <c r="Q170" s="1135"/>
      <c r="R170" s="1135"/>
      <c r="S170" s="1135"/>
      <c r="T170" s="1135"/>
      <c r="U170" s="1136" t="e">
        <f t="shared" si="61"/>
        <v>#DIV/0!</v>
      </c>
      <c r="V170" s="1143"/>
      <c r="W170" s="1144"/>
      <c r="X170" s="1144"/>
      <c r="Y170" s="1107"/>
    </row>
    <row r="171" spans="1:25" ht="22.5" customHeight="1" thickTop="1" thickBot="1">
      <c r="A171" s="1143" t="s">
        <v>1402</v>
      </c>
      <c r="B171" s="1133" t="s">
        <v>1419</v>
      </c>
      <c r="C171" s="1133" t="s">
        <v>1419</v>
      </c>
      <c r="D171" s="1133" t="s">
        <v>1419</v>
      </c>
      <c r="E171" s="1140" t="s">
        <v>1406</v>
      </c>
      <c r="F171" s="1133" t="s">
        <v>1503</v>
      </c>
      <c r="G171" s="1165"/>
      <c r="H171" s="1166"/>
      <c r="I171" s="1133"/>
      <c r="J171" s="1145" t="s">
        <v>1629</v>
      </c>
      <c r="K171" s="1146">
        <f>+K172</f>
        <v>0</v>
      </c>
      <c r="L171" s="1146">
        <f>+L172</f>
        <v>0</v>
      </c>
      <c r="M171" s="1146">
        <f>+M172</f>
        <v>0</v>
      </c>
      <c r="N171" s="1146">
        <f t="shared" si="63"/>
        <v>0</v>
      </c>
      <c r="O171" s="1146">
        <f t="shared" ref="O171:T171" si="77">+O172</f>
        <v>0</v>
      </c>
      <c r="P171" s="1146">
        <f t="shared" si="77"/>
        <v>0</v>
      </c>
      <c r="Q171" s="1146">
        <f t="shared" si="77"/>
        <v>0</v>
      </c>
      <c r="R171" s="1146">
        <f t="shared" si="77"/>
        <v>0</v>
      </c>
      <c r="S171" s="1146">
        <f>+S172</f>
        <v>0</v>
      </c>
      <c r="T171" s="1146">
        <f t="shared" si="77"/>
        <v>0</v>
      </c>
      <c r="U171" s="1147" t="e">
        <f t="shared" si="61"/>
        <v>#DIV/0!</v>
      </c>
      <c r="V171" s="1143"/>
      <c r="W171" s="1144"/>
      <c r="X171" s="1144"/>
      <c r="Y171" s="1107"/>
    </row>
    <row r="172" spans="1:25" ht="22.5" customHeight="1" thickTop="1" thickBot="1">
      <c r="A172" s="1143" t="s">
        <v>1402</v>
      </c>
      <c r="B172" s="1133" t="s">
        <v>1419</v>
      </c>
      <c r="C172" s="1133" t="s">
        <v>1419</v>
      </c>
      <c r="D172" s="1133" t="s">
        <v>1419</v>
      </c>
      <c r="E172" s="1140" t="s">
        <v>1406</v>
      </c>
      <c r="F172" s="1133" t="s">
        <v>1503</v>
      </c>
      <c r="G172" s="1166" t="s">
        <v>1406</v>
      </c>
      <c r="H172" s="1166"/>
      <c r="I172" s="1133"/>
      <c r="J172" s="1148" t="s">
        <v>1630</v>
      </c>
      <c r="K172" s="1135"/>
      <c r="L172" s="1135"/>
      <c r="M172" s="1135"/>
      <c r="N172" s="1135">
        <f t="shared" si="63"/>
        <v>0</v>
      </c>
      <c r="O172" s="1135"/>
      <c r="P172" s="1135"/>
      <c r="Q172" s="1135"/>
      <c r="R172" s="1135"/>
      <c r="S172" s="1135"/>
      <c r="T172" s="1135"/>
      <c r="U172" s="1136" t="e">
        <f t="shared" si="61"/>
        <v>#DIV/0!</v>
      </c>
      <c r="V172" s="1143"/>
      <c r="W172" s="1144"/>
      <c r="X172" s="1144"/>
      <c r="Y172" s="1107"/>
    </row>
    <row r="173" spans="1:25" s="1139" customFormat="1" ht="22.5" customHeight="1" thickTop="1" thickBot="1">
      <c r="A173" s="1124" t="s">
        <v>1402</v>
      </c>
      <c r="B173" s="1125" t="s">
        <v>1419</v>
      </c>
      <c r="C173" s="1125" t="s">
        <v>1419</v>
      </c>
      <c r="D173" s="1125" t="s">
        <v>1443</v>
      </c>
      <c r="E173" s="1125"/>
      <c r="F173" s="1125"/>
      <c r="G173" s="1125"/>
      <c r="H173" s="1126"/>
      <c r="I173" s="1126"/>
      <c r="J173" s="1127" t="s">
        <v>1631</v>
      </c>
      <c r="K173" s="1128">
        <f>+K174+K178+K179+K180+K181+K182+K183+K184+K185+K186+K187+K188</f>
        <v>0</v>
      </c>
      <c r="L173" s="1128">
        <f>+L174+L178+L179+L180+L181+L182+L183+L184+L185+L186+L187+L188</f>
        <v>0</v>
      </c>
      <c r="M173" s="1128">
        <f>+M174+M178+M179+M180+M181+M182+M183+M184+M185+M186+M187+M188</f>
        <v>0</v>
      </c>
      <c r="N173" s="1128">
        <f t="shared" si="63"/>
        <v>0</v>
      </c>
      <c r="O173" s="1128">
        <f t="shared" ref="O173:T173" si="78">+O174+O178+O179+O180+O181+O182+O183+O184+O185+O186+O187+O188</f>
        <v>0</v>
      </c>
      <c r="P173" s="1128">
        <f t="shared" si="78"/>
        <v>0</v>
      </c>
      <c r="Q173" s="1128">
        <f t="shared" si="78"/>
        <v>0</v>
      </c>
      <c r="R173" s="1128">
        <f t="shared" si="78"/>
        <v>0</v>
      </c>
      <c r="S173" s="1128">
        <f>+S174+S178+S179+S180+S181+S182+S183+S184+S185+S186+S187+S188</f>
        <v>0</v>
      </c>
      <c r="T173" s="1128">
        <f t="shared" si="78"/>
        <v>0</v>
      </c>
      <c r="U173" s="1129" t="e">
        <f t="shared" si="61"/>
        <v>#DIV/0!</v>
      </c>
      <c r="V173" s="1125"/>
      <c r="W173" s="1130"/>
      <c r="X173" s="1130"/>
      <c r="Y173" s="1107" t="s">
        <v>1404</v>
      </c>
    </row>
    <row r="174" spans="1:25" s="1139" customFormat="1" ht="22.5" customHeight="1" thickTop="1" thickBot="1">
      <c r="A174" s="1137">
        <v>1</v>
      </c>
      <c r="B174" s="1131" t="s">
        <v>1419</v>
      </c>
      <c r="C174" s="1131" t="s">
        <v>1419</v>
      </c>
      <c r="D174" s="1131" t="s">
        <v>1443</v>
      </c>
      <c r="E174" s="1132" t="s">
        <v>1406</v>
      </c>
      <c r="F174" s="1131"/>
      <c r="G174" s="1131"/>
      <c r="H174" s="1133"/>
      <c r="I174" s="1133"/>
      <c r="J174" s="1145" t="s">
        <v>1632</v>
      </c>
      <c r="K174" s="1146">
        <f>+K175+K176+K177</f>
        <v>0</v>
      </c>
      <c r="L174" s="1146">
        <f>+L175+L176+L177</f>
        <v>0</v>
      </c>
      <c r="M174" s="1146">
        <f>+M175+M176+M177</f>
        <v>0</v>
      </c>
      <c r="N174" s="1146">
        <f t="shared" si="63"/>
        <v>0</v>
      </c>
      <c r="O174" s="1146">
        <f t="shared" ref="O174:T174" si="79">+O175+O176+O177</f>
        <v>0</v>
      </c>
      <c r="P174" s="1146">
        <f t="shared" si="79"/>
        <v>0</v>
      </c>
      <c r="Q174" s="1146">
        <f t="shared" si="79"/>
        <v>0</v>
      </c>
      <c r="R174" s="1146">
        <f t="shared" si="79"/>
        <v>0</v>
      </c>
      <c r="S174" s="1146">
        <f>+S175+S176+S177</f>
        <v>0</v>
      </c>
      <c r="T174" s="1146">
        <f t="shared" si="79"/>
        <v>0</v>
      </c>
      <c r="U174" s="1147" t="e">
        <f t="shared" si="61"/>
        <v>#DIV/0!</v>
      </c>
      <c r="V174" s="1137"/>
      <c r="W174" s="1138"/>
      <c r="X174" s="1138"/>
      <c r="Y174" s="1107"/>
    </row>
    <row r="175" spans="1:25" ht="22.5" customHeight="1" thickTop="1" thickBot="1">
      <c r="A175" s="1143">
        <v>1</v>
      </c>
      <c r="B175" s="1133" t="s">
        <v>1419</v>
      </c>
      <c r="C175" s="1133" t="s">
        <v>1419</v>
      </c>
      <c r="D175" s="1133" t="s">
        <v>1443</v>
      </c>
      <c r="E175" s="1140" t="s">
        <v>1406</v>
      </c>
      <c r="F175" s="1131" t="s">
        <v>1406</v>
      </c>
      <c r="G175" s="1133"/>
      <c r="H175" s="1133"/>
      <c r="I175" s="1133"/>
      <c r="J175" s="1162" t="s">
        <v>1633</v>
      </c>
      <c r="K175" s="1146"/>
      <c r="L175" s="1146"/>
      <c r="M175" s="1146"/>
      <c r="N175" s="1146">
        <f t="shared" si="63"/>
        <v>0</v>
      </c>
      <c r="O175" s="1146"/>
      <c r="P175" s="1146"/>
      <c r="Q175" s="1146"/>
      <c r="R175" s="1146"/>
      <c r="S175" s="1146"/>
      <c r="T175" s="1146"/>
      <c r="U175" s="1147" t="e">
        <f t="shared" si="61"/>
        <v>#DIV/0!</v>
      </c>
      <c r="V175" s="1143"/>
      <c r="W175" s="1144"/>
      <c r="X175" s="1144"/>
      <c r="Y175" s="1107"/>
    </row>
    <row r="176" spans="1:25" ht="22.5" customHeight="1" thickTop="1" thickBot="1">
      <c r="A176" s="1143">
        <v>1</v>
      </c>
      <c r="B176" s="1133" t="s">
        <v>1419</v>
      </c>
      <c r="C176" s="1133" t="s">
        <v>1419</v>
      </c>
      <c r="D176" s="1133" t="s">
        <v>1443</v>
      </c>
      <c r="E176" s="1140" t="s">
        <v>1406</v>
      </c>
      <c r="F176" s="1131" t="s">
        <v>1419</v>
      </c>
      <c r="G176" s="1133"/>
      <c r="H176" s="1133"/>
      <c r="I176" s="1133"/>
      <c r="J176" s="1162" t="s">
        <v>1634</v>
      </c>
      <c r="K176" s="1146"/>
      <c r="L176" s="1146"/>
      <c r="M176" s="1146"/>
      <c r="N176" s="1146">
        <f t="shared" si="63"/>
        <v>0</v>
      </c>
      <c r="O176" s="1146"/>
      <c r="P176" s="1146"/>
      <c r="Q176" s="1146"/>
      <c r="R176" s="1146"/>
      <c r="S176" s="1146"/>
      <c r="T176" s="1146"/>
      <c r="U176" s="1147" t="e">
        <f t="shared" si="61"/>
        <v>#DIV/0!</v>
      </c>
      <c r="V176" s="1143"/>
      <c r="W176" s="1144"/>
      <c r="X176" s="1144"/>
      <c r="Y176" s="1107"/>
    </row>
    <row r="177" spans="1:25" ht="22.5" customHeight="1" thickTop="1" thickBot="1">
      <c r="A177" s="1143">
        <v>1</v>
      </c>
      <c r="B177" s="1133" t="s">
        <v>1419</v>
      </c>
      <c r="C177" s="1133" t="s">
        <v>1419</v>
      </c>
      <c r="D177" s="1133" t="s">
        <v>1443</v>
      </c>
      <c r="E177" s="1140" t="s">
        <v>1406</v>
      </c>
      <c r="F177" s="1131" t="s">
        <v>1443</v>
      </c>
      <c r="G177" s="1133"/>
      <c r="H177" s="1133"/>
      <c r="I177" s="1133"/>
      <c r="J177" s="1162" t="s">
        <v>1635</v>
      </c>
      <c r="K177" s="1146"/>
      <c r="L177" s="1146"/>
      <c r="M177" s="1146"/>
      <c r="N177" s="1146">
        <f t="shared" si="63"/>
        <v>0</v>
      </c>
      <c r="O177" s="1146"/>
      <c r="P177" s="1146"/>
      <c r="Q177" s="1146"/>
      <c r="R177" s="1146"/>
      <c r="S177" s="1146"/>
      <c r="T177" s="1146"/>
      <c r="U177" s="1147" t="e">
        <f t="shared" si="61"/>
        <v>#DIV/0!</v>
      </c>
      <c r="V177" s="1143"/>
      <c r="W177" s="1144"/>
      <c r="X177" s="1144"/>
      <c r="Y177" s="1107"/>
    </row>
    <row r="178" spans="1:25" s="1139" customFormat="1" ht="22.5" customHeight="1" thickTop="1" thickBot="1">
      <c r="A178" s="1137">
        <v>1</v>
      </c>
      <c r="B178" s="1131" t="s">
        <v>1419</v>
      </c>
      <c r="C178" s="1131" t="s">
        <v>1419</v>
      </c>
      <c r="D178" s="1131" t="s">
        <v>1443</v>
      </c>
      <c r="E178" s="1132" t="s">
        <v>1419</v>
      </c>
      <c r="F178" s="1131"/>
      <c r="G178" s="1131"/>
      <c r="H178" s="1133"/>
      <c r="I178" s="1133"/>
      <c r="J178" s="1134" t="s">
        <v>1636</v>
      </c>
      <c r="K178" s="1135"/>
      <c r="L178" s="1135"/>
      <c r="M178" s="1135"/>
      <c r="N178" s="1135">
        <f t="shared" si="63"/>
        <v>0</v>
      </c>
      <c r="O178" s="1135"/>
      <c r="P178" s="1135"/>
      <c r="Q178" s="1135"/>
      <c r="R178" s="1135"/>
      <c r="S178" s="1135"/>
      <c r="T178" s="1135"/>
      <c r="U178" s="1136" t="e">
        <f t="shared" si="61"/>
        <v>#DIV/0!</v>
      </c>
      <c r="V178" s="1137"/>
      <c r="W178" s="1138"/>
      <c r="X178" s="1138"/>
      <c r="Y178" s="1107" t="s">
        <v>1404</v>
      </c>
    </row>
    <row r="179" spans="1:25" s="1139" customFormat="1" ht="22.5" customHeight="1" thickTop="1" thickBot="1">
      <c r="A179" s="1137" t="s">
        <v>1402</v>
      </c>
      <c r="B179" s="1131" t="s">
        <v>1419</v>
      </c>
      <c r="C179" s="1131" t="s">
        <v>1419</v>
      </c>
      <c r="D179" s="1131" t="s">
        <v>1443</v>
      </c>
      <c r="E179" s="1132" t="s">
        <v>1443</v>
      </c>
      <c r="F179" s="1131"/>
      <c r="G179" s="1131"/>
      <c r="H179" s="1133"/>
      <c r="I179" s="1133"/>
      <c r="J179" s="1134" t="s">
        <v>1637</v>
      </c>
      <c r="K179" s="1135"/>
      <c r="L179" s="1135"/>
      <c r="M179" s="1135"/>
      <c r="N179" s="1135">
        <f t="shared" si="63"/>
        <v>0</v>
      </c>
      <c r="O179" s="1135"/>
      <c r="P179" s="1135"/>
      <c r="Q179" s="1135"/>
      <c r="R179" s="1135"/>
      <c r="S179" s="1135"/>
      <c r="T179" s="1135"/>
      <c r="U179" s="1136" t="e">
        <f t="shared" si="61"/>
        <v>#DIV/0!</v>
      </c>
      <c r="V179" s="1137"/>
      <c r="W179" s="1138"/>
      <c r="X179" s="1138"/>
      <c r="Y179" s="1107" t="s">
        <v>1404</v>
      </c>
    </row>
    <row r="180" spans="1:25" s="1139" customFormat="1" ht="22.5" customHeight="1" thickTop="1" thickBot="1">
      <c r="A180" s="1137" t="s">
        <v>1402</v>
      </c>
      <c r="B180" s="1131" t="s">
        <v>1419</v>
      </c>
      <c r="C180" s="1131" t="s">
        <v>1419</v>
      </c>
      <c r="D180" s="1131" t="s">
        <v>1443</v>
      </c>
      <c r="E180" s="1132" t="s">
        <v>1447</v>
      </c>
      <c r="F180" s="1131"/>
      <c r="G180" s="1131"/>
      <c r="H180" s="1133"/>
      <c r="I180" s="1133"/>
      <c r="J180" s="1134" t="s">
        <v>1638</v>
      </c>
      <c r="K180" s="1135"/>
      <c r="L180" s="1135"/>
      <c r="M180" s="1135"/>
      <c r="N180" s="1135">
        <f t="shared" si="63"/>
        <v>0</v>
      </c>
      <c r="O180" s="1135"/>
      <c r="P180" s="1135"/>
      <c r="Q180" s="1135"/>
      <c r="R180" s="1135"/>
      <c r="S180" s="1135"/>
      <c r="T180" s="1135"/>
      <c r="U180" s="1136" t="e">
        <f t="shared" si="61"/>
        <v>#DIV/0!</v>
      </c>
      <c r="V180" s="1137"/>
      <c r="W180" s="1138"/>
      <c r="X180" s="1138"/>
      <c r="Y180" s="1107" t="s">
        <v>1404</v>
      </c>
    </row>
    <row r="181" spans="1:25" s="1139" customFormat="1" ht="22.5" customHeight="1" thickTop="1" thickBot="1">
      <c r="A181" s="1137" t="s">
        <v>1402</v>
      </c>
      <c r="B181" s="1131" t="s">
        <v>1419</v>
      </c>
      <c r="C181" s="1131" t="s">
        <v>1419</v>
      </c>
      <c r="D181" s="1131" t="s">
        <v>1443</v>
      </c>
      <c r="E181" s="1132" t="s">
        <v>1472</v>
      </c>
      <c r="F181" s="1131"/>
      <c r="G181" s="1131"/>
      <c r="H181" s="1133"/>
      <c r="I181" s="1133"/>
      <c r="J181" s="1134" t="s">
        <v>1639</v>
      </c>
      <c r="K181" s="1135"/>
      <c r="L181" s="1135"/>
      <c r="M181" s="1135"/>
      <c r="N181" s="1135">
        <f t="shared" si="63"/>
        <v>0</v>
      </c>
      <c r="O181" s="1135"/>
      <c r="P181" s="1135"/>
      <c r="Q181" s="1135"/>
      <c r="R181" s="1135"/>
      <c r="S181" s="1135"/>
      <c r="T181" s="1135"/>
      <c r="U181" s="1136" t="e">
        <f t="shared" si="61"/>
        <v>#DIV/0!</v>
      </c>
      <c r="V181" s="1137"/>
      <c r="W181" s="1138"/>
      <c r="X181" s="1138"/>
      <c r="Y181" s="1107" t="s">
        <v>1404</v>
      </c>
    </row>
    <row r="182" spans="1:25" s="1139" customFormat="1" ht="22.5" customHeight="1" thickTop="1" thickBot="1">
      <c r="A182" s="1137" t="s">
        <v>1402</v>
      </c>
      <c r="B182" s="1131" t="s">
        <v>1419</v>
      </c>
      <c r="C182" s="1131" t="s">
        <v>1419</v>
      </c>
      <c r="D182" s="1131" t="s">
        <v>1443</v>
      </c>
      <c r="E182" s="1132" t="s">
        <v>1495</v>
      </c>
      <c r="F182" s="1131"/>
      <c r="G182" s="1131"/>
      <c r="H182" s="1133"/>
      <c r="I182" s="1133"/>
      <c r="J182" s="1134" t="s">
        <v>1640</v>
      </c>
      <c r="K182" s="1135"/>
      <c r="L182" s="1135"/>
      <c r="M182" s="1135"/>
      <c r="N182" s="1135">
        <f t="shared" si="63"/>
        <v>0</v>
      </c>
      <c r="O182" s="1135"/>
      <c r="P182" s="1135"/>
      <c r="Q182" s="1135"/>
      <c r="R182" s="1135"/>
      <c r="S182" s="1135"/>
      <c r="T182" s="1135"/>
      <c r="U182" s="1136" t="e">
        <f t="shared" si="61"/>
        <v>#DIV/0!</v>
      </c>
      <c r="V182" s="1137"/>
      <c r="W182" s="1138"/>
      <c r="X182" s="1138"/>
      <c r="Y182" s="1107" t="s">
        <v>1404</v>
      </c>
    </row>
    <row r="183" spans="1:25" s="1139" customFormat="1" ht="22.5" customHeight="1" thickTop="1" thickBot="1">
      <c r="A183" s="1137" t="s">
        <v>1402</v>
      </c>
      <c r="B183" s="1131" t="s">
        <v>1419</v>
      </c>
      <c r="C183" s="1131" t="s">
        <v>1419</v>
      </c>
      <c r="D183" s="1131" t="s">
        <v>1443</v>
      </c>
      <c r="E183" s="1132" t="s">
        <v>1499</v>
      </c>
      <c r="F183" s="1131"/>
      <c r="G183" s="1131"/>
      <c r="H183" s="1133"/>
      <c r="I183" s="1133"/>
      <c r="J183" s="1134" t="s">
        <v>1641</v>
      </c>
      <c r="K183" s="1135"/>
      <c r="L183" s="1135"/>
      <c r="M183" s="1135"/>
      <c r="N183" s="1135">
        <f t="shared" si="63"/>
        <v>0</v>
      </c>
      <c r="O183" s="1135"/>
      <c r="P183" s="1135"/>
      <c r="Q183" s="1135"/>
      <c r="R183" s="1135"/>
      <c r="S183" s="1135"/>
      <c r="T183" s="1135"/>
      <c r="U183" s="1136" t="e">
        <f t="shared" si="61"/>
        <v>#DIV/0!</v>
      </c>
      <c r="V183" s="1137"/>
      <c r="W183" s="1138"/>
      <c r="X183" s="1138"/>
      <c r="Y183" s="1107" t="s">
        <v>1404</v>
      </c>
    </row>
    <row r="184" spans="1:25" s="1139" customFormat="1" ht="22.5" customHeight="1" thickTop="1" thickBot="1">
      <c r="A184" s="1137" t="s">
        <v>1402</v>
      </c>
      <c r="B184" s="1131" t="s">
        <v>1419</v>
      </c>
      <c r="C184" s="1131" t="s">
        <v>1419</v>
      </c>
      <c r="D184" s="1131" t="s">
        <v>1443</v>
      </c>
      <c r="E184" s="1132" t="s">
        <v>1503</v>
      </c>
      <c r="F184" s="1131"/>
      <c r="G184" s="1131"/>
      <c r="H184" s="1133"/>
      <c r="I184" s="1133"/>
      <c r="J184" s="1134" t="s">
        <v>1642</v>
      </c>
      <c r="K184" s="1135"/>
      <c r="L184" s="1135"/>
      <c r="M184" s="1135"/>
      <c r="N184" s="1135">
        <f t="shared" si="63"/>
        <v>0</v>
      </c>
      <c r="O184" s="1135"/>
      <c r="P184" s="1135"/>
      <c r="Q184" s="1135"/>
      <c r="R184" s="1135"/>
      <c r="S184" s="1135"/>
      <c r="T184" s="1135"/>
      <c r="U184" s="1136" t="e">
        <f t="shared" si="61"/>
        <v>#DIV/0!</v>
      </c>
      <c r="V184" s="1137"/>
      <c r="W184" s="1138"/>
      <c r="X184" s="1138"/>
      <c r="Y184" s="1107" t="s">
        <v>1404</v>
      </c>
    </row>
    <row r="185" spans="1:25" s="1139" customFormat="1" ht="22.5" customHeight="1" thickTop="1" thickBot="1">
      <c r="A185" s="1137" t="s">
        <v>1402</v>
      </c>
      <c r="B185" s="1131" t="s">
        <v>1419</v>
      </c>
      <c r="C185" s="1131" t="s">
        <v>1419</v>
      </c>
      <c r="D185" s="1131" t="s">
        <v>1443</v>
      </c>
      <c r="E185" s="1132" t="s">
        <v>1643</v>
      </c>
      <c r="F185" s="1131"/>
      <c r="G185" s="1131"/>
      <c r="H185" s="1133"/>
      <c r="I185" s="1133"/>
      <c r="J185" s="1134" t="s">
        <v>1644</v>
      </c>
      <c r="K185" s="1135"/>
      <c r="L185" s="1135"/>
      <c r="M185" s="1135"/>
      <c r="N185" s="1135">
        <f t="shared" si="63"/>
        <v>0</v>
      </c>
      <c r="O185" s="1135"/>
      <c r="P185" s="1135"/>
      <c r="Q185" s="1135"/>
      <c r="R185" s="1135"/>
      <c r="S185" s="1135"/>
      <c r="T185" s="1135"/>
      <c r="U185" s="1136" t="e">
        <f t="shared" si="61"/>
        <v>#DIV/0!</v>
      </c>
      <c r="V185" s="1137"/>
      <c r="W185" s="1138"/>
      <c r="X185" s="1138"/>
      <c r="Y185" s="1107" t="s">
        <v>1404</v>
      </c>
    </row>
    <row r="186" spans="1:25" s="1139" customFormat="1" ht="22.5" customHeight="1" thickTop="1" thickBot="1">
      <c r="A186" s="1137" t="s">
        <v>1402</v>
      </c>
      <c r="B186" s="1131" t="s">
        <v>1419</v>
      </c>
      <c r="C186" s="1131" t="s">
        <v>1419</v>
      </c>
      <c r="D186" s="1131" t="s">
        <v>1443</v>
      </c>
      <c r="E186" s="1132" t="s">
        <v>1645</v>
      </c>
      <c r="F186" s="1131"/>
      <c r="G186" s="1131"/>
      <c r="H186" s="1133"/>
      <c r="I186" s="1133"/>
      <c r="J186" s="1134" t="s">
        <v>1646</v>
      </c>
      <c r="K186" s="1135"/>
      <c r="L186" s="1135"/>
      <c r="M186" s="1135"/>
      <c r="N186" s="1135">
        <f t="shared" si="63"/>
        <v>0</v>
      </c>
      <c r="O186" s="1135"/>
      <c r="P186" s="1135"/>
      <c r="Q186" s="1135"/>
      <c r="R186" s="1135"/>
      <c r="S186" s="1135"/>
      <c r="T186" s="1135"/>
      <c r="U186" s="1136" t="e">
        <f t="shared" si="61"/>
        <v>#DIV/0!</v>
      </c>
      <c r="V186" s="1137"/>
      <c r="W186" s="1138"/>
      <c r="X186" s="1138"/>
      <c r="Y186" s="1107" t="s">
        <v>1404</v>
      </c>
    </row>
    <row r="187" spans="1:25" s="1139" customFormat="1" ht="22.5" customHeight="1" thickTop="1" thickBot="1">
      <c r="A187" s="1137" t="s">
        <v>1402</v>
      </c>
      <c r="B187" s="1131" t="s">
        <v>1419</v>
      </c>
      <c r="C187" s="1131" t="s">
        <v>1419</v>
      </c>
      <c r="D187" s="1131" t="s">
        <v>1443</v>
      </c>
      <c r="E187" s="1132" t="s">
        <v>1647</v>
      </c>
      <c r="F187" s="1131"/>
      <c r="G187" s="1131"/>
      <c r="H187" s="1133"/>
      <c r="I187" s="1133"/>
      <c r="J187" s="1134" t="s">
        <v>1648</v>
      </c>
      <c r="K187" s="1135"/>
      <c r="L187" s="1135"/>
      <c r="M187" s="1135"/>
      <c r="N187" s="1135">
        <f t="shared" si="63"/>
        <v>0</v>
      </c>
      <c r="O187" s="1135"/>
      <c r="P187" s="1135"/>
      <c r="Q187" s="1135"/>
      <c r="R187" s="1135"/>
      <c r="S187" s="1135"/>
      <c r="T187" s="1135"/>
      <c r="U187" s="1136" t="e">
        <f t="shared" si="61"/>
        <v>#DIV/0!</v>
      </c>
      <c r="V187" s="1137"/>
      <c r="W187" s="1138"/>
      <c r="X187" s="1138"/>
      <c r="Y187" s="1107" t="s">
        <v>1404</v>
      </c>
    </row>
    <row r="188" spans="1:25" s="1139" customFormat="1" ht="22.5" customHeight="1" thickTop="1" thickBot="1">
      <c r="A188" s="1137" t="s">
        <v>1402</v>
      </c>
      <c r="B188" s="1131" t="s">
        <v>1419</v>
      </c>
      <c r="C188" s="1131" t="s">
        <v>1419</v>
      </c>
      <c r="D188" s="1131" t="s">
        <v>1443</v>
      </c>
      <c r="E188" s="1132" t="s">
        <v>1649</v>
      </c>
      <c r="F188" s="1131"/>
      <c r="G188" s="1131"/>
      <c r="H188" s="1133"/>
      <c r="I188" s="1133"/>
      <c r="J188" s="1134" t="s">
        <v>1650</v>
      </c>
      <c r="K188" s="1135"/>
      <c r="L188" s="1135"/>
      <c r="M188" s="1135"/>
      <c r="N188" s="1135">
        <f t="shared" si="63"/>
        <v>0</v>
      </c>
      <c r="O188" s="1135"/>
      <c r="P188" s="1135"/>
      <c r="Q188" s="1135"/>
      <c r="R188" s="1135"/>
      <c r="S188" s="1135"/>
      <c r="T188" s="1135"/>
      <c r="U188" s="1136" t="e">
        <f t="shared" si="61"/>
        <v>#DIV/0!</v>
      </c>
      <c r="V188" s="1137"/>
      <c r="W188" s="1138"/>
      <c r="X188" s="1138"/>
      <c r="Y188" s="1107" t="s">
        <v>1404</v>
      </c>
    </row>
    <row r="189" spans="1:25" s="1139" customFormat="1" ht="22.5" customHeight="1" thickTop="1" thickBot="1">
      <c r="A189" s="1124" t="s">
        <v>1402</v>
      </c>
      <c r="B189" s="1125" t="s">
        <v>1419</v>
      </c>
      <c r="C189" s="1125" t="s">
        <v>1419</v>
      </c>
      <c r="D189" s="1125" t="s">
        <v>1447</v>
      </c>
      <c r="E189" s="1125"/>
      <c r="F189" s="1125"/>
      <c r="G189" s="1125"/>
      <c r="H189" s="1126"/>
      <c r="I189" s="1126"/>
      <c r="J189" s="1127" t="s">
        <v>1651</v>
      </c>
      <c r="K189" s="1128"/>
      <c r="L189" s="1128"/>
      <c r="M189" s="1128"/>
      <c r="N189" s="1128">
        <f t="shared" si="63"/>
        <v>0</v>
      </c>
      <c r="O189" s="1128"/>
      <c r="P189" s="1128"/>
      <c r="Q189" s="1128"/>
      <c r="R189" s="1128"/>
      <c r="S189" s="1128"/>
      <c r="T189" s="1128"/>
      <c r="U189" s="1129" t="e">
        <f t="shared" si="61"/>
        <v>#DIV/0!</v>
      </c>
      <c r="V189" s="1125"/>
      <c r="W189" s="1130" t="s">
        <v>1652</v>
      </c>
      <c r="X189" s="1130"/>
      <c r="Y189" s="1107" t="s">
        <v>1404</v>
      </c>
    </row>
    <row r="190" spans="1:25" s="1139" customFormat="1" ht="22.5" customHeight="1" thickTop="1" thickBot="1">
      <c r="A190" s="1124" t="s">
        <v>1402</v>
      </c>
      <c r="B190" s="1125" t="s">
        <v>1419</v>
      </c>
      <c r="C190" s="1125" t="s">
        <v>1419</v>
      </c>
      <c r="D190" s="1125" t="s">
        <v>1472</v>
      </c>
      <c r="E190" s="1125"/>
      <c r="F190" s="1125"/>
      <c r="G190" s="1125"/>
      <c r="H190" s="1126"/>
      <c r="I190" s="1126"/>
      <c r="J190" s="1127" t="s">
        <v>1653</v>
      </c>
      <c r="K190" s="1128"/>
      <c r="L190" s="1128"/>
      <c r="M190" s="1128"/>
      <c r="N190" s="1128">
        <f t="shared" si="63"/>
        <v>0</v>
      </c>
      <c r="O190" s="1128"/>
      <c r="P190" s="1128"/>
      <c r="Q190" s="1128"/>
      <c r="R190" s="1128"/>
      <c r="S190" s="1128"/>
      <c r="T190" s="1128"/>
      <c r="U190" s="1129" t="e">
        <f t="shared" si="61"/>
        <v>#DIV/0!</v>
      </c>
      <c r="V190" s="1125"/>
      <c r="W190" s="1130" t="s">
        <v>1654</v>
      </c>
      <c r="X190" s="1130"/>
      <c r="Y190" s="1107" t="s">
        <v>1404</v>
      </c>
    </row>
    <row r="191" spans="1:25" s="1139" customFormat="1" ht="22.5" customHeight="1" thickTop="1" thickBot="1">
      <c r="A191" s="1115" t="s">
        <v>1402</v>
      </c>
      <c r="B191" s="1116" t="s">
        <v>1419</v>
      </c>
      <c r="C191" s="1116" t="s">
        <v>1443</v>
      </c>
      <c r="D191" s="1116"/>
      <c r="E191" s="1116"/>
      <c r="F191" s="1116"/>
      <c r="G191" s="1116"/>
      <c r="H191" s="1117"/>
      <c r="I191" s="1117"/>
      <c r="J191" s="1118" t="s">
        <v>1655</v>
      </c>
      <c r="K191" s="1119">
        <f>+K192+K195+K196</f>
        <v>0</v>
      </c>
      <c r="L191" s="1119">
        <f>+L192+L195+L196</f>
        <v>0</v>
      </c>
      <c r="M191" s="1119">
        <f>+M192+M195+M196</f>
        <v>0</v>
      </c>
      <c r="N191" s="1119">
        <f t="shared" si="63"/>
        <v>0</v>
      </c>
      <c r="O191" s="1119">
        <f t="shared" ref="O191:T191" si="80">+O192+O195+O196</f>
        <v>0</v>
      </c>
      <c r="P191" s="1119">
        <f t="shared" si="80"/>
        <v>0</v>
      </c>
      <c r="Q191" s="1119">
        <f t="shared" si="80"/>
        <v>0</v>
      </c>
      <c r="R191" s="1119">
        <f t="shared" si="80"/>
        <v>0</v>
      </c>
      <c r="S191" s="1119">
        <f>+S192+S195+S196</f>
        <v>0</v>
      </c>
      <c r="T191" s="1119">
        <f t="shared" si="80"/>
        <v>0</v>
      </c>
      <c r="U191" s="1120" t="e">
        <f t="shared" si="61"/>
        <v>#DIV/0!</v>
      </c>
      <c r="V191" s="1116"/>
      <c r="W191" s="1116" t="s">
        <v>1656</v>
      </c>
      <c r="X191" s="1116"/>
      <c r="Y191" s="1107" t="s">
        <v>1404</v>
      </c>
    </row>
    <row r="192" spans="1:25" s="1139" customFormat="1" ht="22.5" customHeight="1" thickTop="1" thickBot="1">
      <c r="A192" s="1125" t="s">
        <v>1402</v>
      </c>
      <c r="B192" s="1125" t="s">
        <v>1419</v>
      </c>
      <c r="C192" s="1125" t="s">
        <v>1443</v>
      </c>
      <c r="D192" s="1125" t="s">
        <v>1406</v>
      </c>
      <c r="E192" s="1125"/>
      <c r="F192" s="1125"/>
      <c r="G192" s="1125"/>
      <c r="H192" s="1126"/>
      <c r="I192" s="1126"/>
      <c r="J192" s="1127" t="s">
        <v>1657</v>
      </c>
      <c r="K192" s="1128">
        <f>+K193+K194</f>
        <v>0</v>
      </c>
      <c r="L192" s="1128">
        <f>+L193+L194</f>
        <v>0</v>
      </c>
      <c r="M192" s="1128">
        <f>+M193+M194</f>
        <v>0</v>
      </c>
      <c r="N192" s="1128">
        <f t="shared" si="63"/>
        <v>0</v>
      </c>
      <c r="O192" s="1128">
        <f t="shared" ref="O192:T192" si="81">+O193+O194</f>
        <v>0</v>
      </c>
      <c r="P192" s="1128">
        <f t="shared" si="81"/>
        <v>0</v>
      </c>
      <c r="Q192" s="1128">
        <f t="shared" si="81"/>
        <v>0</v>
      </c>
      <c r="R192" s="1128">
        <f t="shared" si="81"/>
        <v>0</v>
      </c>
      <c r="S192" s="1128">
        <f>+S193+S194</f>
        <v>0</v>
      </c>
      <c r="T192" s="1128">
        <f t="shared" si="81"/>
        <v>0</v>
      </c>
      <c r="U192" s="1129" t="e">
        <f t="shared" si="61"/>
        <v>#DIV/0!</v>
      </c>
      <c r="V192" s="1125"/>
      <c r="W192" s="1130" t="s">
        <v>1658</v>
      </c>
      <c r="X192" s="1130" t="s">
        <v>1659</v>
      </c>
      <c r="Y192" s="1107" t="s">
        <v>1404</v>
      </c>
    </row>
    <row r="193" spans="1:25" s="1139" customFormat="1" ht="22.5" customHeight="1" thickTop="1" thickBot="1">
      <c r="A193" s="1137" t="s">
        <v>1402</v>
      </c>
      <c r="B193" s="1131" t="s">
        <v>1419</v>
      </c>
      <c r="C193" s="1131" t="s">
        <v>1443</v>
      </c>
      <c r="D193" s="1131" t="s">
        <v>1406</v>
      </c>
      <c r="E193" s="1132" t="s">
        <v>1406</v>
      </c>
      <c r="F193" s="1131"/>
      <c r="G193" s="1131"/>
      <c r="H193" s="1133"/>
      <c r="I193" s="1133"/>
      <c r="J193" s="1134" t="s">
        <v>1660</v>
      </c>
      <c r="K193" s="1135"/>
      <c r="L193" s="1135"/>
      <c r="M193" s="1135"/>
      <c r="N193" s="1135">
        <f t="shared" si="63"/>
        <v>0</v>
      </c>
      <c r="O193" s="1135"/>
      <c r="P193" s="1135"/>
      <c r="Q193" s="1135"/>
      <c r="R193" s="1135"/>
      <c r="S193" s="1135"/>
      <c r="T193" s="1135"/>
      <c r="U193" s="1136" t="e">
        <f t="shared" si="61"/>
        <v>#DIV/0!</v>
      </c>
      <c r="V193" s="1137"/>
      <c r="W193" s="1138" t="s">
        <v>1661</v>
      </c>
      <c r="X193" s="1138" t="s">
        <v>1662</v>
      </c>
      <c r="Y193" s="1107" t="s">
        <v>1404</v>
      </c>
    </row>
    <row r="194" spans="1:25" s="1139" customFormat="1" ht="22.5" customHeight="1" thickTop="1" thickBot="1">
      <c r="A194" s="1137" t="s">
        <v>1402</v>
      </c>
      <c r="B194" s="1131" t="s">
        <v>1419</v>
      </c>
      <c r="C194" s="1131" t="s">
        <v>1443</v>
      </c>
      <c r="D194" s="1131" t="s">
        <v>1406</v>
      </c>
      <c r="E194" s="1132" t="s">
        <v>1419</v>
      </c>
      <c r="F194" s="1131"/>
      <c r="G194" s="1131"/>
      <c r="H194" s="1133"/>
      <c r="I194" s="1133"/>
      <c r="J194" s="1134" t="s">
        <v>1663</v>
      </c>
      <c r="K194" s="1135"/>
      <c r="L194" s="1135"/>
      <c r="M194" s="1135"/>
      <c r="N194" s="1135">
        <f t="shared" si="63"/>
        <v>0</v>
      </c>
      <c r="O194" s="1135"/>
      <c r="P194" s="1135"/>
      <c r="Q194" s="1135"/>
      <c r="R194" s="1135"/>
      <c r="S194" s="1135"/>
      <c r="T194" s="1135"/>
      <c r="U194" s="1136" t="e">
        <f t="shared" si="61"/>
        <v>#DIV/0!</v>
      </c>
      <c r="V194" s="1131"/>
      <c r="W194" s="1138" t="s">
        <v>1664</v>
      </c>
      <c r="X194" s="1138"/>
      <c r="Y194" s="1107" t="s">
        <v>1404</v>
      </c>
    </row>
    <row r="195" spans="1:25" s="1139" customFormat="1" ht="22.5" customHeight="1" thickTop="1" thickBot="1">
      <c r="A195" s="1124" t="s">
        <v>1402</v>
      </c>
      <c r="B195" s="1125" t="s">
        <v>1419</v>
      </c>
      <c r="C195" s="1125" t="s">
        <v>1443</v>
      </c>
      <c r="D195" s="1125" t="s">
        <v>1419</v>
      </c>
      <c r="E195" s="1125"/>
      <c r="F195" s="1125"/>
      <c r="G195" s="1125"/>
      <c r="H195" s="1126"/>
      <c r="I195" s="1126"/>
      <c r="J195" s="1127" t="s">
        <v>1665</v>
      </c>
      <c r="K195" s="1128"/>
      <c r="L195" s="1128"/>
      <c r="M195" s="1128"/>
      <c r="N195" s="1128">
        <f t="shared" si="63"/>
        <v>0</v>
      </c>
      <c r="O195" s="1128"/>
      <c r="P195" s="1128"/>
      <c r="Q195" s="1128"/>
      <c r="R195" s="1128"/>
      <c r="S195" s="1128"/>
      <c r="T195" s="1128"/>
      <c r="U195" s="1129" t="e">
        <f t="shared" si="61"/>
        <v>#DIV/0!</v>
      </c>
      <c r="V195" s="1125"/>
      <c r="W195" s="1130" t="s">
        <v>1666</v>
      </c>
      <c r="X195" s="1130"/>
      <c r="Y195" s="1107" t="s">
        <v>1404</v>
      </c>
    </row>
    <row r="196" spans="1:25" s="1139" customFormat="1" ht="22.5" customHeight="1" thickTop="1" thickBot="1">
      <c r="A196" s="1124" t="s">
        <v>1402</v>
      </c>
      <c r="B196" s="1125" t="s">
        <v>1419</v>
      </c>
      <c r="C196" s="1125" t="s">
        <v>1443</v>
      </c>
      <c r="D196" s="1125" t="s">
        <v>1443</v>
      </c>
      <c r="E196" s="1125"/>
      <c r="F196" s="1125"/>
      <c r="G196" s="1125"/>
      <c r="H196" s="1126"/>
      <c r="I196" s="1126"/>
      <c r="J196" s="1127" t="s">
        <v>1667</v>
      </c>
      <c r="K196" s="1128"/>
      <c r="L196" s="1128"/>
      <c r="M196" s="1128"/>
      <c r="N196" s="1128">
        <f t="shared" si="63"/>
        <v>0</v>
      </c>
      <c r="O196" s="1128"/>
      <c r="P196" s="1128"/>
      <c r="Q196" s="1128"/>
      <c r="R196" s="1128"/>
      <c r="S196" s="1128"/>
      <c r="T196" s="1128"/>
      <c r="U196" s="1129" t="e">
        <f t="shared" si="61"/>
        <v>#DIV/0!</v>
      </c>
      <c r="V196" s="1125"/>
      <c r="W196" s="1130" t="s">
        <v>1668</v>
      </c>
      <c r="X196" s="1130" t="s">
        <v>1669</v>
      </c>
      <c r="Y196" s="1107" t="s">
        <v>1404</v>
      </c>
    </row>
    <row r="197" spans="1:25" s="1139" customFormat="1" ht="22.5" customHeight="1" thickTop="1" thickBot="1">
      <c r="A197" s="1115" t="s">
        <v>1402</v>
      </c>
      <c r="B197" s="1116" t="s">
        <v>1419</v>
      </c>
      <c r="C197" s="1116" t="s">
        <v>1447</v>
      </c>
      <c r="D197" s="1116"/>
      <c r="E197" s="1116"/>
      <c r="F197" s="1116"/>
      <c r="G197" s="1116"/>
      <c r="H197" s="1117"/>
      <c r="I197" s="1117"/>
      <c r="J197" s="1118" t="s">
        <v>1670</v>
      </c>
      <c r="K197" s="1119">
        <f>+K198+K209+K215</f>
        <v>0</v>
      </c>
      <c r="L197" s="1119">
        <f>+L198+L209+L215</f>
        <v>0</v>
      </c>
      <c r="M197" s="1119">
        <f>+M198+M209+M215</f>
        <v>0</v>
      </c>
      <c r="N197" s="1119">
        <f t="shared" si="63"/>
        <v>0</v>
      </c>
      <c r="O197" s="1119">
        <f t="shared" ref="O197:T197" si="82">+O198+O209+O215</f>
        <v>0</v>
      </c>
      <c r="P197" s="1119">
        <f t="shared" si="82"/>
        <v>0</v>
      </c>
      <c r="Q197" s="1119">
        <f t="shared" si="82"/>
        <v>0</v>
      </c>
      <c r="R197" s="1119">
        <f t="shared" si="82"/>
        <v>0</v>
      </c>
      <c r="S197" s="1119">
        <f>+S198+S209+S215</f>
        <v>0</v>
      </c>
      <c r="T197" s="1119">
        <f t="shared" si="82"/>
        <v>0</v>
      </c>
      <c r="U197" s="1120" t="e">
        <f t="shared" si="61"/>
        <v>#DIV/0!</v>
      </c>
      <c r="V197" s="1116"/>
      <c r="W197" s="1116" t="s">
        <v>1671</v>
      </c>
      <c r="X197" s="1116"/>
      <c r="Y197" s="1107" t="s">
        <v>1404</v>
      </c>
    </row>
    <row r="198" spans="1:25" s="1139" customFormat="1" ht="22.5" customHeight="1" thickTop="1" thickBot="1">
      <c r="A198" s="1124" t="s">
        <v>1402</v>
      </c>
      <c r="B198" s="1125" t="s">
        <v>1419</v>
      </c>
      <c r="C198" s="1125" t="s">
        <v>1447</v>
      </c>
      <c r="D198" s="1125" t="s">
        <v>1406</v>
      </c>
      <c r="E198" s="1125"/>
      <c r="F198" s="1125"/>
      <c r="G198" s="1125"/>
      <c r="H198" s="1126"/>
      <c r="I198" s="1126"/>
      <c r="J198" s="1127" t="s">
        <v>1672</v>
      </c>
      <c r="K198" s="1128">
        <f>+K199+K202+K208</f>
        <v>0</v>
      </c>
      <c r="L198" s="1128">
        <f>+L199+L202+L208</f>
        <v>0</v>
      </c>
      <c r="M198" s="1128">
        <f>+M199+M202+M208</f>
        <v>0</v>
      </c>
      <c r="N198" s="1128">
        <f t="shared" si="63"/>
        <v>0</v>
      </c>
      <c r="O198" s="1128">
        <f t="shared" ref="O198:T198" si="83">+O199+O202+O208</f>
        <v>0</v>
      </c>
      <c r="P198" s="1128">
        <f t="shared" si="83"/>
        <v>0</v>
      </c>
      <c r="Q198" s="1128">
        <f t="shared" si="83"/>
        <v>0</v>
      </c>
      <c r="R198" s="1128">
        <f t="shared" si="83"/>
        <v>0</v>
      </c>
      <c r="S198" s="1128">
        <f>+S199+S202+S208</f>
        <v>0</v>
      </c>
      <c r="T198" s="1128">
        <f t="shared" si="83"/>
        <v>0</v>
      </c>
      <c r="U198" s="1129" t="e">
        <f t="shared" si="61"/>
        <v>#DIV/0!</v>
      </c>
      <c r="V198" s="1125"/>
      <c r="W198" s="1130" t="s">
        <v>1673</v>
      </c>
      <c r="X198" s="1130" t="s">
        <v>1674</v>
      </c>
      <c r="Y198" s="1107" t="s">
        <v>1404</v>
      </c>
    </row>
    <row r="199" spans="1:25" s="1139" customFormat="1" ht="22.5" customHeight="1" thickTop="1" thickBot="1">
      <c r="A199" s="1137" t="s">
        <v>1402</v>
      </c>
      <c r="B199" s="1131" t="s">
        <v>1419</v>
      </c>
      <c r="C199" s="1131" t="s">
        <v>1447</v>
      </c>
      <c r="D199" s="1131" t="s">
        <v>1406</v>
      </c>
      <c r="E199" s="1132" t="s">
        <v>1406</v>
      </c>
      <c r="F199" s="1131"/>
      <c r="G199" s="1131"/>
      <c r="H199" s="1133"/>
      <c r="I199" s="1133"/>
      <c r="J199" s="1134" t="s">
        <v>1675</v>
      </c>
      <c r="K199" s="1135">
        <f>+K200+K201</f>
        <v>0</v>
      </c>
      <c r="L199" s="1135">
        <f>+L200+L201</f>
        <v>0</v>
      </c>
      <c r="M199" s="1135">
        <f>+M200+M201</f>
        <v>0</v>
      </c>
      <c r="N199" s="1135">
        <f t="shared" si="63"/>
        <v>0</v>
      </c>
      <c r="O199" s="1135">
        <f t="shared" ref="O199:T199" si="84">+O200+O201</f>
        <v>0</v>
      </c>
      <c r="P199" s="1135">
        <f t="shared" si="84"/>
        <v>0</v>
      </c>
      <c r="Q199" s="1135">
        <f t="shared" si="84"/>
        <v>0</v>
      </c>
      <c r="R199" s="1135">
        <f t="shared" si="84"/>
        <v>0</v>
      </c>
      <c r="S199" s="1135">
        <f>+S200+S201</f>
        <v>0</v>
      </c>
      <c r="T199" s="1135">
        <f t="shared" si="84"/>
        <v>0</v>
      </c>
      <c r="U199" s="1136" t="e">
        <f t="shared" si="61"/>
        <v>#DIV/0!</v>
      </c>
      <c r="V199" s="1137"/>
      <c r="W199" s="1138" t="s">
        <v>1676</v>
      </c>
      <c r="X199" s="1138" t="s">
        <v>1662</v>
      </c>
      <c r="Y199" s="1107" t="s">
        <v>1404</v>
      </c>
    </row>
    <row r="200" spans="1:25" ht="22.5" customHeight="1" thickTop="1" thickBot="1">
      <c r="A200" s="1143" t="s">
        <v>1402</v>
      </c>
      <c r="B200" s="1133" t="s">
        <v>1419</v>
      </c>
      <c r="C200" s="1133" t="s">
        <v>1447</v>
      </c>
      <c r="D200" s="1133" t="s">
        <v>1406</v>
      </c>
      <c r="E200" s="1140" t="s">
        <v>1406</v>
      </c>
      <c r="F200" s="1131" t="s">
        <v>1406</v>
      </c>
      <c r="G200" s="1133"/>
      <c r="H200" s="1133"/>
      <c r="I200" s="1133"/>
      <c r="J200" s="1141" t="s">
        <v>1677</v>
      </c>
      <c r="K200" s="1123"/>
      <c r="L200" s="1123"/>
      <c r="M200" s="1123"/>
      <c r="N200" s="1123">
        <f t="shared" si="63"/>
        <v>0</v>
      </c>
      <c r="O200" s="1123"/>
      <c r="P200" s="1123"/>
      <c r="Q200" s="1123"/>
      <c r="R200" s="1123"/>
      <c r="S200" s="1123"/>
      <c r="T200" s="1123"/>
      <c r="U200" s="1142" t="e">
        <f t="shared" si="61"/>
        <v>#DIV/0!</v>
      </c>
      <c r="V200" s="1133"/>
      <c r="W200" s="1144" t="s">
        <v>1678</v>
      </c>
      <c r="X200" s="1144"/>
      <c r="Y200" s="1107" t="s">
        <v>1404</v>
      </c>
    </row>
    <row r="201" spans="1:25" ht="22.5" customHeight="1" thickTop="1" thickBot="1">
      <c r="A201" s="1143" t="s">
        <v>1402</v>
      </c>
      <c r="B201" s="1133" t="s">
        <v>1419</v>
      </c>
      <c r="C201" s="1133" t="s">
        <v>1447</v>
      </c>
      <c r="D201" s="1133" t="s">
        <v>1406</v>
      </c>
      <c r="E201" s="1140" t="s">
        <v>1406</v>
      </c>
      <c r="F201" s="1131" t="s">
        <v>1419</v>
      </c>
      <c r="G201" s="1133"/>
      <c r="H201" s="1133"/>
      <c r="I201" s="1133"/>
      <c r="J201" s="1141" t="s">
        <v>1679</v>
      </c>
      <c r="K201" s="1123"/>
      <c r="L201" s="1123"/>
      <c r="M201" s="1123"/>
      <c r="N201" s="1123">
        <f t="shared" si="63"/>
        <v>0</v>
      </c>
      <c r="O201" s="1123"/>
      <c r="P201" s="1123"/>
      <c r="Q201" s="1123"/>
      <c r="R201" s="1123"/>
      <c r="S201" s="1123"/>
      <c r="T201" s="1123"/>
      <c r="U201" s="1142" t="e">
        <f t="shared" si="61"/>
        <v>#DIV/0!</v>
      </c>
      <c r="V201" s="1143"/>
      <c r="W201" s="1144" t="s">
        <v>1680</v>
      </c>
      <c r="X201" s="1144"/>
      <c r="Y201" s="1107" t="s">
        <v>1404</v>
      </c>
    </row>
    <row r="202" spans="1:25" s="1139" customFormat="1" ht="22.5" customHeight="1" thickTop="1" thickBot="1">
      <c r="A202" s="1137" t="s">
        <v>1402</v>
      </c>
      <c r="B202" s="1131" t="s">
        <v>1419</v>
      </c>
      <c r="C202" s="1131" t="s">
        <v>1447</v>
      </c>
      <c r="D202" s="1131" t="s">
        <v>1406</v>
      </c>
      <c r="E202" s="1132" t="s">
        <v>1419</v>
      </c>
      <c r="F202" s="1131"/>
      <c r="G202" s="1131"/>
      <c r="H202" s="1133"/>
      <c r="I202" s="1133"/>
      <c r="J202" s="1134" t="s">
        <v>1681</v>
      </c>
      <c r="K202" s="1135">
        <f>+K203+K204+K205+K206+K207</f>
        <v>0</v>
      </c>
      <c r="L202" s="1135">
        <f>+L203+L204+L205+L206+L207</f>
        <v>0</v>
      </c>
      <c r="M202" s="1135">
        <f>+M203+M204+M205+M206+M207</f>
        <v>0</v>
      </c>
      <c r="N202" s="1135">
        <f t="shared" si="63"/>
        <v>0</v>
      </c>
      <c r="O202" s="1135">
        <f t="shared" ref="O202:T202" si="85">+O203+O204+O205+O206+O207</f>
        <v>0</v>
      </c>
      <c r="P202" s="1135">
        <f t="shared" si="85"/>
        <v>0</v>
      </c>
      <c r="Q202" s="1135">
        <f t="shared" si="85"/>
        <v>0</v>
      </c>
      <c r="R202" s="1135">
        <f t="shared" si="85"/>
        <v>0</v>
      </c>
      <c r="S202" s="1135">
        <f>+S203+S204+S205+S206+S207</f>
        <v>0</v>
      </c>
      <c r="T202" s="1135">
        <f t="shared" si="85"/>
        <v>0</v>
      </c>
      <c r="U202" s="1136" t="e">
        <f t="shared" si="61"/>
        <v>#DIV/0!</v>
      </c>
      <c r="V202" s="1137"/>
      <c r="W202" s="1138" t="s">
        <v>1682</v>
      </c>
      <c r="X202" s="1138"/>
      <c r="Y202" s="1107" t="s">
        <v>1404</v>
      </c>
    </row>
    <row r="203" spans="1:25" ht="22.5" customHeight="1" thickTop="1" thickBot="1">
      <c r="A203" s="1143" t="s">
        <v>1402</v>
      </c>
      <c r="B203" s="1133" t="s">
        <v>1419</v>
      </c>
      <c r="C203" s="1133" t="s">
        <v>1447</v>
      </c>
      <c r="D203" s="1133" t="s">
        <v>1406</v>
      </c>
      <c r="E203" s="1140" t="s">
        <v>1419</v>
      </c>
      <c r="F203" s="1131" t="s">
        <v>1406</v>
      </c>
      <c r="G203" s="1133"/>
      <c r="H203" s="1133"/>
      <c r="I203" s="1133"/>
      <c r="J203" s="1141" t="s">
        <v>1683</v>
      </c>
      <c r="K203" s="1123"/>
      <c r="L203" s="1123"/>
      <c r="M203" s="1123"/>
      <c r="N203" s="1123">
        <f t="shared" ref="N203:N245" si="86">K203+L203-M203</f>
        <v>0</v>
      </c>
      <c r="O203" s="1123"/>
      <c r="P203" s="1123"/>
      <c r="Q203" s="1123"/>
      <c r="R203" s="1123"/>
      <c r="S203" s="1123"/>
      <c r="T203" s="1123"/>
      <c r="U203" s="1142" t="e">
        <f t="shared" ref="U203:U266" si="87">T203/S203</f>
        <v>#DIV/0!</v>
      </c>
      <c r="V203" s="1143"/>
      <c r="W203" s="1144" t="s">
        <v>1684</v>
      </c>
      <c r="X203" s="1144"/>
      <c r="Y203" s="1107" t="s">
        <v>1404</v>
      </c>
    </row>
    <row r="204" spans="1:25" ht="22.5" customHeight="1" thickTop="1" thickBot="1">
      <c r="A204" s="1143" t="s">
        <v>1402</v>
      </c>
      <c r="B204" s="1133" t="s">
        <v>1419</v>
      </c>
      <c r="C204" s="1133" t="s">
        <v>1447</v>
      </c>
      <c r="D204" s="1133" t="s">
        <v>1406</v>
      </c>
      <c r="E204" s="1140" t="s">
        <v>1419</v>
      </c>
      <c r="F204" s="1131" t="s">
        <v>1419</v>
      </c>
      <c r="G204" s="1133"/>
      <c r="H204" s="1133"/>
      <c r="I204" s="1133"/>
      <c r="J204" s="1141" t="s">
        <v>1685</v>
      </c>
      <c r="K204" s="1123"/>
      <c r="L204" s="1123"/>
      <c r="M204" s="1123"/>
      <c r="N204" s="1123">
        <f t="shared" si="86"/>
        <v>0</v>
      </c>
      <c r="O204" s="1123"/>
      <c r="P204" s="1123"/>
      <c r="Q204" s="1123"/>
      <c r="R204" s="1123"/>
      <c r="S204" s="1123"/>
      <c r="T204" s="1123"/>
      <c r="U204" s="1142" t="e">
        <f t="shared" si="87"/>
        <v>#DIV/0!</v>
      </c>
      <c r="V204" s="1143"/>
      <c r="W204" s="1144" t="s">
        <v>1686</v>
      </c>
      <c r="X204" s="1144"/>
      <c r="Y204" s="1107" t="s">
        <v>1404</v>
      </c>
    </row>
    <row r="205" spans="1:25" ht="22.5" customHeight="1" thickTop="1" thickBot="1">
      <c r="A205" s="1143" t="s">
        <v>1402</v>
      </c>
      <c r="B205" s="1133" t="s">
        <v>1419</v>
      </c>
      <c r="C205" s="1133" t="s">
        <v>1447</v>
      </c>
      <c r="D205" s="1133" t="s">
        <v>1406</v>
      </c>
      <c r="E205" s="1140" t="s">
        <v>1419</v>
      </c>
      <c r="F205" s="1131" t="s">
        <v>1443</v>
      </c>
      <c r="G205" s="1133"/>
      <c r="H205" s="1133"/>
      <c r="I205" s="1133"/>
      <c r="J205" s="1141" t="s">
        <v>1687</v>
      </c>
      <c r="K205" s="1123"/>
      <c r="L205" s="1123"/>
      <c r="M205" s="1123"/>
      <c r="N205" s="1123">
        <f t="shared" si="86"/>
        <v>0</v>
      </c>
      <c r="O205" s="1123"/>
      <c r="P205" s="1123"/>
      <c r="Q205" s="1123"/>
      <c r="R205" s="1123"/>
      <c r="S205" s="1123"/>
      <c r="T205" s="1123"/>
      <c r="U205" s="1142" t="e">
        <f t="shared" si="87"/>
        <v>#DIV/0!</v>
      </c>
      <c r="V205" s="1143"/>
      <c r="W205" s="1144" t="s">
        <v>1688</v>
      </c>
      <c r="X205" s="1144"/>
      <c r="Y205" s="1107" t="s">
        <v>1404</v>
      </c>
    </row>
    <row r="206" spans="1:25" ht="22.5" customHeight="1" thickTop="1" thickBot="1">
      <c r="A206" s="1143" t="s">
        <v>1402</v>
      </c>
      <c r="B206" s="1133" t="s">
        <v>1419</v>
      </c>
      <c r="C206" s="1133" t="s">
        <v>1447</v>
      </c>
      <c r="D206" s="1133" t="s">
        <v>1406</v>
      </c>
      <c r="E206" s="1140" t="s">
        <v>1419</v>
      </c>
      <c r="F206" s="1131" t="s">
        <v>1447</v>
      </c>
      <c r="G206" s="1133"/>
      <c r="H206" s="1133"/>
      <c r="I206" s="1133"/>
      <c r="J206" s="1141" t="s">
        <v>1689</v>
      </c>
      <c r="K206" s="1123"/>
      <c r="L206" s="1123"/>
      <c r="M206" s="1123"/>
      <c r="N206" s="1123">
        <f t="shared" si="86"/>
        <v>0</v>
      </c>
      <c r="O206" s="1123"/>
      <c r="P206" s="1123"/>
      <c r="Q206" s="1123"/>
      <c r="R206" s="1123"/>
      <c r="S206" s="1123"/>
      <c r="T206" s="1123"/>
      <c r="U206" s="1142" t="e">
        <f t="shared" si="87"/>
        <v>#DIV/0!</v>
      </c>
      <c r="V206" s="1143"/>
      <c r="W206" s="1144" t="s">
        <v>1690</v>
      </c>
      <c r="X206" s="1144"/>
      <c r="Y206" s="1107" t="s">
        <v>1404</v>
      </c>
    </row>
    <row r="207" spans="1:25" ht="22.5" customHeight="1" thickTop="1" thickBot="1">
      <c r="A207" s="1143" t="s">
        <v>1402</v>
      </c>
      <c r="B207" s="1133" t="s">
        <v>1419</v>
      </c>
      <c r="C207" s="1133" t="s">
        <v>1447</v>
      </c>
      <c r="D207" s="1133" t="s">
        <v>1406</v>
      </c>
      <c r="E207" s="1140" t="s">
        <v>1419</v>
      </c>
      <c r="F207" s="1131" t="s">
        <v>1472</v>
      </c>
      <c r="G207" s="1133"/>
      <c r="H207" s="1133"/>
      <c r="I207" s="1133"/>
      <c r="J207" s="1141" t="s">
        <v>1691</v>
      </c>
      <c r="K207" s="1123"/>
      <c r="L207" s="1123"/>
      <c r="M207" s="1123"/>
      <c r="N207" s="1123">
        <f t="shared" si="86"/>
        <v>0</v>
      </c>
      <c r="O207" s="1123"/>
      <c r="P207" s="1123"/>
      <c r="Q207" s="1123"/>
      <c r="R207" s="1123"/>
      <c r="S207" s="1123"/>
      <c r="T207" s="1123"/>
      <c r="U207" s="1142" t="e">
        <f t="shared" si="87"/>
        <v>#DIV/0!</v>
      </c>
      <c r="V207" s="1143"/>
      <c r="W207" s="1144" t="s">
        <v>1692</v>
      </c>
      <c r="X207" s="1144" t="s">
        <v>1693</v>
      </c>
      <c r="Y207" s="1107" t="s">
        <v>1404</v>
      </c>
    </row>
    <row r="208" spans="1:25" s="1139" customFormat="1" ht="22.5" customHeight="1" thickTop="1" thickBot="1">
      <c r="A208" s="1137" t="s">
        <v>1402</v>
      </c>
      <c r="B208" s="1131" t="s">
        <v>1419</v>
      </c>
      <c r="C208" s="1131" t="s">
        <v>1447</v>
      </c>
      <c r="D208" s="1131" t="s">
        <v>1406</v>
      </c>
      <c r="E208" s="1132" t="s">
        <v>1443</v>
      </c>
      <c r="F208" s="1131"/>
      <c r="G208" s="1131"/>
      <c r="H208" s="1133"/>
      <c r="I208" s="1133"/>
      <c r="J208" s="1134" t="s">
        <v>1694</v>
      </c>
      <c r="K208" s="1135"/>
      <c r="L208" s="1135"/>
      <c r="M208" s="1135"/>
      <c r="N208" s="1135">
        <f t="shared" si="86"/>
        <v>0</v>
      </c>
      <c r="O208" s="1135"/>
      <c r="P208" s="1135"/>
      <c r="Q208" s="1135"/>
      <c r="R208" s="1135"/>
      <c r="S208" s="1135"/>
      <c r="T208" s="1135"/>
      <c r="U208" s="1136" t="e">
        <f t="shared" si="87"/>
        <v>#DIV/0!</v>
      </c>
      <c r="V208" s="1137"/>
      <c r="W208" s="1138" t="s">
        <v>1695</v>
      </c>
      <c r="X208" s="1138"/>
      <c r="Y208" s="1107" t="s">
        <v>1404</v>
      </c>
    </row>
    <row r="209" spans="1:25" s="1139" customFormat="1" ht="22.5" customHeight="1" thickTop="1" thickBot="1">
      <c r="A209" s="1124" t="s">
        <v>1402</v>
      </c>
      <c r="B209" s="1125" t="s">
        <v>1419</v>
      </c>
      <c r="C209" s="1125" t="s">
        <v>1447</v>
      </c>
      <c r="D209" s="1125" t="s">
        <v>1419</v>
      </c>
      <c r="E209" s="1125"/>
      <c r="F209" s="1125"/>
      <c r="G209" s="1125"/>
      <c r="H209" s="1126"/>
      <c r="I209" s="1126"/>
      <c r="J209" s="1127" t="s">
        <v>1696</v>
      </c>
      <c r="K209" s="1128">
        <f>+K210+K213+K214</f>
        <v>0</v>
      </c>
      <c r="L209" s="1128">
        <f>+L210+L213+L214</f>
        <v>0</v>
      </c>
      <c r="M209" s="1128">
        <f>+M210+M213+M214</f>
        <v>0</v>
      </c>
      <c r="N209" s="1128">
        <f t="shared" si="86"/>
        <v>0</v>
      </c>
      <c r="O209" s="1128">
        <f t="shared" ref="O209:T209" si="88">+O210+O213+O214</f>
        <v>0</v>
      </c>
      <c r="P209" s="1128">
        <f t="shared" si="88"/>
        <v>0</v>
      </c>
      <c r="Q209" s="1128">
        <f t="shared" si="88"/>
        <v>0</v>
      </c>
      <c r="R209" s="1128">
        <f t="shared" si="88"/>
        <v>0</v>
      </c>
      <c r="S209" s="1128">
        <f>+S210+S213+S214</f>
        <v>0</v>
      </c>
      <c r="T209" s="1128">
        <f t="shared" si="88"/>
        <v>0</v>
      </c>
      <c r="U209" s="1129" t="e">
        <f t="shared" si="87"/>
        <v>#DIV/0!</v>
      </c>
      <c r="V209" s="1125"/>
      <c r="W209" s="1130" t="s">
        <v>1697</v>
      </c>
      <c r="X209" s="1130" t="s">
        <v>1698</v>
      </c>
      <c r="Y209" s="1107" t="s">
        <v>1404</v>
      </c>
    </row>
    <row r="210" spans="1:25" s="1139" customFormat="1" ht="22.5" customHeight="1" thickTop="1" thickBot="1">
      <c r="A210" s="1137" t="s">
        <v>1402</v>
      </c>
      <c r="B210" s="1131" t="s">
        <v>1419</v>
      </c>
      <c r="C210" s="1131" t="s">
        <v>1447</v>
      </c>
      <c r="D210" s="1131" t="s">
        <v>1419</v>
      </c>
      <c r="E210" s="1132" t="s">
        <v>1406</v>
      </c>
      <c r="F210" s="1132"/>
      <c r="G210" s="1131"/>
      <c r="H210" s="1133"/>
      <c r="I210" s="1133"/>
      <c r="J210" s="1134" t="s">
        <v>1699</v>
      </c>
      <c r="K210" s="1167">
        <f>+K211+K212</f>
        <v>0</v>
      </c>
      <c r="L210" s="1167">
        <f>+L211+L212</f>
        <v>0</v>
      </c>
      <c r="M210" s="1167">
        <f>+M211+M212</f>
        <v>0</v>
      </c>
      <c r="N210" s="1167">
        <f t="shared" si="86"/>
        <v>0</v>
      </c>
      <c r="O210" s="1167">
        <f t="shared" ref="O210:T210" si="89">+O211+O212</f>
        <v>0</v>
      </c>
      <c r="P210" s="1167">
        <f t="shared" si="89"/>
        <v>0</v>
      </c>
      <c r="Q210" s="1167">
        <f t="shared" si="89"/>
        <v>0</v>
      </c>
      <c r="R210" s="1167">
        <f t="shared" si="89"/>
        <v>0</v>
      </c>
      <c r="S210" s="1167">
        <f>+S211+S212</f>
        <v>0</v>
      </c>
      <c r="T210" s="1167">
        <f t="shared" si="89"/>
        <v>0</v>
      </c>
      <c r="U210" s="1168" t="e">
        <f t="shared" si="87"/>
        <v>#DIV/0!</v>
      </c>
      <c r="V210" s="1131"/>
      <c r="W210" s="1138" t="s">
        <v>1700</v>
      </c>
      <c r="X210" s="1138"/>
      <c r="Y210" s="1107" t="s">
        <v>1404</v>
      </c>
    </row>
    <row r="211" spans="1:25" ht="22.5" customHeight="1" thickTop="1" thickBot="1">
      <c r="A211" s="1143" t="s">
        <v>1402</v>
      </c>
      <c r="B211" s="1133" t="s">
        <v>1419</v>
      </c>
      <c r="C211" s="1133" t="s">
        <v>1447</v>
      </c>
      <c r="D211" s="1133" t="s">
        <v>1419</v>
      </c>
      <c r="E211" s="1140" t="s">
        <v>1406</v>
      </c>
      <c r="F211" s="1132" t="s">
        <v>1406</v>
      </c>
      <c r="G211" s="1133"/>
      <c r="H211" s="1133"/>
      <c r="I211" s="1133"/>
      <c r="J211" s="1141" t="s">
        <v>1701</v>
      </c>
      <c r="K211" s="1169"/>
      <c r="L211" s="1169"/>
      <c r="M211" s="1169"/>
      <c r="N211" s="1169">
        <f t="shared" si="86"/>
        <v>0</v>
      </c>
      <c r="O211" s="1169"/>
      <c r="P211" s="1169"/>
      <c r="Q211" s="1169"/>
      <c r="R211" s="1169"/>
      <c r="S211" s="1169"/>
      <c r="T211" s="1169"/>
      <c r="U211" s="1170" t="e">
        <f t="shared" si="87"/>
        <v>#DIV/0!</v>
      </c>
      <c r="V211" s="1133"/>
      <c r="W211" s="1144" t="s">
        <v>1702</v>
      </c>
      <c r="X211" s="1144"/>
      <c r="Y211" s="1107" t="s">
        <v>1404</v>
      </c>
    </row>
    <row r="212" spans="1:25" ht="22.5" customHeight="1" thickTop="1" thickBot="1">
      <c r="A212" s="1143" t="s">
        <v>1402</v>
      </c>
      <c r="B212" s="1133" t="s">
        <v>1419</v>
      </c>
      <c r="C212" s="1133" t="s">
        <v>1447</v>
      </c>
      <c r="D212" s="1133" t="s">
        <v>1419</v>
      </c>
      <c r="E212" s="1140" t="s">
        <v>1406</v>
      </c>
      <c r="F212" s="1132" t="s">
        <v>1419</v>
      </c>
      <c r="G212" s="1133"/>
      <c r="H212" s="1133"/>
      <c r="I212" s="1133"/>
      <c r="J212" s="1141" t="s">
        <v>1703</v>
      </c>
      <c r="K212" s="1169"/>
      <c r="L212" s="1169"/>
      <c r="M212" s="1169"/>
      <c r="N212" s="1169">
        <f t="shared" si="86"/>
        <v>0</v>
      </c>
      <c r="O212" s="1169"/>
      <c r="P212" s="1169"/>
      <c r="Q212" s="1169"/>
      <c r="R212" s="1169"/>
      <c r="S212" s="1169"/>
      <c r="T212" s="1169"/>
      <c r="U212" s="1170" t="e">
        <f t="shared" si="87"/>
        <v>#DIV/0!</v>
      </c>
      <c r="V212" s="1133"/>
      <c r="W212" s="1144" t="s">
        <v>1704</v>
      </c>
      <c r="X212" s="1144"/>
      <c r="Y212" s="1107" t="s">
        <v>1404</v>
      </c>
    </row>
    <row r="213" spans="1:25" s="1139" customFormat="1" ht="22.5" customHeight="1" thickTop="1" thickBot="1">
      <c r="A213" s="1137" t="s">
        <v>1402</v>
      </c>
      <c r="B213" s="1131" t="s">
        <v>1419</v>
      </c>
      <c r="C213" s="1131" t="s">
        <v>1447</v>
      </c>
      <c r="D213" s="1131" t="s">
        <v>1419</v>
      </c>
      <c r="E213" s="1132" t="s">
        <v>1419</v>
      </c>
      <c r="F213" s="1131"/>
      <c r="G213" s="1131"/>
      <c r="H213" s="1133"/>
      <c r="I213" s="1133"/>
      <c r="J213" s="1134" t="s">
        <v>1705</v>
      </c>
      <c r="K213" s="1167"/>
      <c r="L213" s="1167"/>
      <c r="M213" s="1167"/>
      <c r="N213" s="1167">
        <f t="shared" si="86"/>
        <v>0</v>
      </c>
      <c r="O213" s="1167"/>
      <c r="P213" s="1167"/>
      <c r="Q213" s="1167"/>
      <c r="R213" s="1167"/>
      <c r="S213" s="1167"/>
      <c r="T213" s="1167"/>
      <c r="U213" s="1168" t="e">
        <f t="shared" si="87"/>
        <v>#DIV/0!</v>
      </c>
      <c r="V213" s="1131"/>
      <c r="W213" s="1138" t="s">
        <v>1706</v>
      </c>
      <c r="X213" s="1138"/>
      <c r="Y213" s="1107" t="s">
        <v>1404</v>
      </c>
    </row>
    <row r="214" spans="1:25" s="1139" customFormat="1" ht="22.5" customHeight="1" thickTop="1" thickBot="1">
      <c r="A214" s="1137" t="s">
        <v>1402</v>
      </c>
      <c r="B214" s="1131" t="s">
        <v>1419</v>
      </c>
      <c r="C214" s="1131" t="s">
        <v>1447</v>
      </c>
      <c r="D214" s="1131" t="s">
        <v>1419</v>
      </c>
      <c r="E214" s="1132" t="s">
        <v>1443</v>
      </c>
      <c r="F214" s="1131"/>
      <c r="G214" s="1131"/>
      <c r="H214" s="1133"/>
      <c r="I214" s="1133"/>
      <c r="J214" s="1134" t="s">
        <v>1707</v>
      </c>
      <c r="K214" s="1167"/>
      <c r="L214" s="1167"/>
      <c r="M214" s="1167"/>
      <c r="N214" s="1167">
        <f t="shared" si="86"/>
        <v>0</v>
      </c>
      <c r="O214" s="1167"/>
      <c r="P214" s="1167"/>
      <c r="Q214" s="1167"/>
      <c r="R214" s="1167"/>
      <c r="S214" s="1167"/>
      <c r="T214" s="1167"/>
      <c r="U214" s="1168" t="e">
        <f t="shared" si="87"/>
        <v>#DIV/0!</v>
      </c>
      <c r="V214" s="1131"/>
      <c r="W214" s="1138" t="s">
        <v>1708</v>
      </c>
      <c r="X214" s="1138"/>
      <c r="Y214" s="1107" t="s">
        <v>1404</v>
      </c>
    </row>
    <row r="215" spans="1:25" s="1139" customFormat="1" ht="22.5" customHeight="1" thickTop="1" thickBot="1">
      <c r="A215" s="1124" t="s">
        <v>1402</v>
      </c>
      <c r="B215" s="1125" t="s">
        <v>1419</v>
      </c>
      <c r="C215" s="1125" t="s">
        <v>1447</v>
      </c>
      <c r="D215" s="1125" t="s">
        <v>1443</v>
      </c>
      <c r="E215" s="1125"/>
      <c r="F215" s="1125"/>
      <c r="G215" s="1125"/>
      <c r="H215" s="1126"/>
      <c r="I215" s="1126"/>
      <c r="J215" s="1127" t="s">
        <v>1667</v>
      </c>
      <c r="K215" s="1171"/>
      <c r="L215" s="1171"/>
      <c r="M215" s="1171"/>
      <c r="N215" s="1171">
        <f t="shared" si="86"/>
        <v>0</v>
      </c>
      <c r="O215" s="1171"/>
      <c r="P215" s="1171"/>
      <c r="Q215" s="1171"/>
      <c r="R215" s="1171"/>
      <c r="S215" s="1171"/>
      <c r="T215" s="1171"/>
      <c r="U215" s="1172" t="e">
        <f t="shared" si="87"/>
        <v>#DIV/0!</v>
      </c>
      <c r="V215" s="1125"/>
      <c r="W215" s="1130" t="s">
        <v>1709</v>
      </c>
      <c r="X215" s="1130" t="s">
        <v>1669</v>
      </c>
      <c r="Y215" s="1107" t="s">
        <v>1404</v>
      </c>
    </row>
    <row r="216" spans="1:25" s="1139" customFormat="1" ht="22.5" customHeight="1" thickTop="1" thickBot="1">
      <c r="A216" s="1115" t="s">
        <v>1402</v>
      </c>
      <c r="B216" s="1116" t="s">
        <v>1419</v>
      </c>
      <c r="C216" s="1116" t="s">
        <v>1472</v>
      </c>
      <c r="D216" s="1116"/>
      <c r="E216" s="1116"/>
      <c r="F216" s="1116"/>
      <c r="G216" s="1116"/>
      <c r="H216" s="1117"/>
      <c r="I216" s="1117"/>
      <c r="J216" s="1173" t="s">
        <v>1710</v>
      </c>
      <c r="K216" s="1174">
        <f>+K217+K221+K223+K224+K225+K228+K229+K230+K231+K232+K233+K234+K238+K243</f>
        <v>0</v>
      </c>
      <c r="L216" s="1174">
        <f>+L217+L221+L223+L224+L225+L228+L229+L230+L231+L232+L233+L234+L238+L243</f>
        <v>0</v>
      </c>
      <c r="M216" s="1174">
        <f>+M217+M221+M223+M224+M225+M228+M229+M230+M231+M232+M233+M234+M238+M243</f>
        <v>0</v>
      </c>
      <c r="N216" s="1174">
        <f t="shared" si="86"/>
        <v>0</v>
      </c>
      <c r="O216" s="1174">
        <f t="shared" ref="O216:T216" si="90">+O217+O221+O223+O224+O225+O228+O229+O230+O231+O232+O233+O234+O238+O243</f>
        <v>0</v>
      </c>
      <c r="P216" s="1174">
        <f t="shared" si="90"/>
        <v>0</v>
      </c>
      <c r="Q216" s="1174">
        <f t="shared" si="90"/>
        <v>0</v>
      </c>
      <c r="R216" s="1174">
        <f t="shared" si="90"/>
        <v>0</v>
      </c>
      <c r="S216" s="1174">
        <f>+S217+S221+S223+S224+S225+S228+S229+S230+S231+S232+S233+S234+S238+S243</f>
        <v>0</v>
      </c>
      <c r="T216" s="1174">
        <f t="shared" si="90"/>
        <v>0</v>
      </c>
      <c r="U216" s="1175" t="e">
        <f t="shared" si="87"/>
        <v>#DIV/0!</v>
      </c>
      <c r="V216" s="1116"/>
      <c r="W216" s="1116" t="s">
        <v>1711</v>
      </c>
      <c r="X216" s="1116"/>
      <c r="Y216" s="1107" t="s">
        <v>1404</v>
      </c>
    </row>
    <row r="217" spans="1:25" s="1139" customFormat="1" ht="22.5" customHeight="1" thickTop="1" thickBot="1">
      <c r="A217" s="1124" t="s">
        <v>1402</v>
      </c>
      <c r="B217" s="1125" t="s">
        <v>1419</v>
      </c>
      <c r="C217" s="1125" t="s">
        <v>1472</v>
      </c>
      <c r="D217" s="1125" t="s">
        <v>1406</v>
      </c>
      <c r="E217" s="1125"/>
      <c r="F217" s="1125"/>
      <c r="G217" s="1125"/>
      <c r="H217" s="1126"/>
      <c r="I217" s="1126"/>
      <c r="J217" s="1127" t="s">
        <v>1324</v>
      </c>
      <c r="K217" s="1171">
        <f>+K218+K219+K220</f>
        <v>0</v>
      </c>
      <c r="L217" s="1171">
        <f>+L218+L219+L220</f>
        <v>0</v>
      </c>
      <c r="M217" s="1171">
        <f>+M218+M219+M220</f>
        <v>0</v>
      </c>
      <c r="N217" s="1171">
        <f t="shared" si="86"/>
        <v>0</v>
      </c>
      <c r="O217" s="1171">
        <f t="shared" ref="O217:T217" si="91">+O218+O219+O220</f>
        <v>0</v>
      </c>
      <c r="P217" s="1171">
        <f t="shared" si="91"/>
        <v>0</v>
      </c>
      <c r="Q217" s="1171">
        <f t="shared" si="91"/>
        <v>0</v>
      </c>
      <c r="R217" s="1171">
        <f t="shared" si="91"/>
        <v>0</v>
      </c>
      <c r="S217" s="1171">
        <f>+S218+S219+S220</f>
        <v>0</v>
      </c>
      <c r="T217" s="1171">
        <f t="shared" si="91"/>
        <v>0</v>
      </c>
      <c r="U217" s="1172" t="e">
        <f t="shared" si="87"/>
        <v>#DIV/0!</v>
      </c>
      <c r="V217" s="1125"/>
      <c r="W217" s="1130"/>
      <c r="X217" s="1130"/>
      <c r="Y217" s="1107"/>
    </row>
    <row r="218" spans="1:25" s="1159" customFormat="1" ht="22.5" customHeight="1" thickTop="1" thickBot="1">
      <c r="A218" s="1143" t="s">
        <v>1402</v>
      </c>
      <c r="B218" s="1140" t="s">
        <v>1419</v>
      </c>
      <c r="C218" s="1140" t="s">
        <v>1472</v>
      </c>
      <c r="D218" s="1140" t="s">
        <v>1406</v>
      </c>
      <c r="E218" s="1132" t="s">
        <v>1406</v>
      </c>
      <c r="F218" s="1140"/>
      <c r="G218" s="1140"/>
      <c r="H218" s="1140"/>
      <c r="I218" s="1140"/>
      <c r="J218" s="1141" t="s">
        <v>1712</v>
      </c>
      <c r="K218" s="1176"/>
      <c r="L218" s="1176"/>
      <c r="M218" s="1176"/>
      <c r="N218" s="1176">
        <f t="shared" si="86"/>
        <v>0</v>
      </c>
      <c r="O218" s="1176"/>
      <c r="P218" s="1176"/>
      <c r="Q218" s="1176"/>
      <c r="R218" s="1176"/>
      <c r="S218" s="1176"/>
      <c r="T218" s="1176"/>
      <c r="U218" s="1177" t="e">
        <f t="shared" si="87"/>
        <v>#DIV/0!</v>
      </c>
      <c r="V218" s="1140"/>
      <c r="W218" s="1178"/>
      <c r="X218" s="1178"/>
      <c r="Y218" s="1155"/>
    </row>
    <row r="219" spans="1:25" s="1159" customFormat="1" ht="22.5" customHeight="1" thickTop="1" thickBot="1">
      <c r="A219" s="1143" t="s">
        <v>1402</v>
      </c>
      <c r="B219" s="1140" t="s">
        <v>1419</v>
      </c>
      <c r="C219" s="1140" t="s">
        <v>1472</v>
      </c>
      <c r="D219" s="1140" t="s">
        <v>1406</v>
      </c>
      <c r="E219" s="1132" t="s">
        <v>1419</v>
      </c>
      <c r="F219" s="1140"/>
      <c r="G219" s="1140"/>
      <c r="H219" s="1140"/>
      <c r="I219" s="1140"/>
      <c r="J219" s="1141" t="s">
        <v>1713</v>
      </c>
      <c r="K219" s="1176"/>
      <c r="L219" s="1176"/>
      <c r="M219" s="1176"/>
      <c r="N219" s="1176">
        <f t="shared" si="86"/>
        <v>0</v>
      </c>
      <c r="O219" s="1176"/>
      <c r="P219" s="1176"/>
      <c r="Q219" s="1176"/>
      <c r="R219" s="1176"/>
      <c r="S219" s="1176"/>
      <c r="T219" s="1176"/>
      <c r="U219" s="1177" t="e">
        <f t="shared" si="87"/>
        <v>#DIV/0!</v>
      </c>
      <c r="V219" s="1140"/>
      <c r="W219" s="1178"/>
      <c r="X219" s="1178"/>
      <c r="Y219" s="1155"/>
    </row>
    <row r="220" spans="1:25" s="1159" customFormat="1" ht="22.5" customHeight="1" thickTop="1" thickBot="1">
      <c r="A220" s="1143" t="s">
        <v>1402</v>
      </c>
      <c r="B220" s="1140" t="s">
        <v>1419</v>
      </c>
      <c r="C220" s="1140" t="s">
        <v>1472</v>
      </c>
      <c r="D220" s="1140" t="s">
        <v>1406</v>
      </c>
      <c r="E220" s="1132" t="s">
        <v>1443</v>
      </c>
      <c r="F220" s="1140"/>
      <c r="G220" s="1140"/>
      <c r="H220" s="1140"/>
      <c r="I220" s="1140"/>
      <c r="J220" s="1148" t="s">
        <v>1714</v>
      </c>
      <c r="K220" s="1176"/>
      <c r="L220" s="1176"/>
      <c r="M220" s="1176"/>
      <c r="N220" s="1176">
        <f t="shared" si="86"/>
        <v>0</v>
      </c>
      <c r="O220" s="1176"/>
      <c r="P220" s="1176"/>
      <c r="Q220" s="1176"/>
      <c r="R220" s="1176"/>
      <c r="S220" s="1176"/>
      <c r="T220" s="1176"/>
      <c r="U220" s="1177" t="e">
        <f t="shared" si="87"/>
        <v>#DIV/0!</v>
      </c>
      <c r="V220" s="1140"/>
      <c r="W220" s="1178"/>
      <c r="X220" s="1178"/>
      <c r="Y220" s="1155"/>
    </row>
    <row r="221" spans="1:25" s="1139" customFormat="1" ht="22.5" customHeight="1" thickTop="1" thickBot="1">
      <c r="A221" s="1124" t="s">
        <v>1402</v>
      </c>
      <c r="B221" s="1125" t="s">
        <v>1419</v>
      </c>
      <c r="C221" s="1125" t="s">
        <v>1472</v>
      </c>
      <c r="D221" s="1125" t="s">
        <v>1419</v>
      </c>
      <c r="E221" s="1125"/>
      <c r="F221" s="1125"/>
      <c r="G221" s="1125"/>
      <c r="H221" s="1126"/>
      <c r="I221" s="1126"/>
      <c r="J221" s="1127" t="s">
        <v>1553</v>
      </c>
      <c r="K221" s="1171">
        <f>+K222</f>
        <v>0</v>
      </c>
      <c r="L221" s="1171">
        <f>+L222</f>
        <v>0</v>
      </c>
      <c r="M221" s="1171">
        <f>+M222</f>
        <v>0</v>
      </c>
      <c r="N221" s="1171">
        <f t="shared" si="86"/>
        <v>0</v>
      </c>
      <c r="O221" s="1171">
        <f t="shared" ref="O221:T221" si="92">+O222</f>
        <v>0</v>
      </c>
      <c r="P221" s="1171">
        <f t="shared" si="92"/>
        <v>0</v>
      </c>
      <c r="Q221" s="1171">
        <f t="shared" si="92"/>
        <v>0</v>
      </c>
      <c r="R221" s="1171">
        <f t="shared" si="92"/>
        <v>0</v>
      </c>
      <c r="S221" s="1171">
        <f>+S222</f>
        <v>0</v>
      </c>
      <c r="T221" s="1171">
        <f t="shared" si="92"/>
        <v>0</v>
      </c>
      <c r="U221" s="1172" t="e">
        <f t="shared" si="87"/>
        <v>#DIV/0!</v>
      </c>
      <c r="V221" s="1125"/>
      <c r="W221" s="1130"/>
      <c r="X221" s="1130"/>
      <c r="Y221" s="1107" t="s">
        <v>1404</v>
      </c>
    </row>
    <row r="222" spans="1:25" s="1139" customFormat="1" ht="22.5" customHeight="1" thickTop="1" thickBot="1">
      <c r="A222" s="1137" t="s">
        <v>1402</v>
      </c>
      <c r="B222" s="1131" t="s">
        <v>1419</v>
      </c>
      <c r="C222" s="1131" t="s">
        <v>1472</v>
      </c>
      <c r="D222" s="1131" t="s">
        <v>1419</v>
      </c>
      <c r="E222" s="1132" t="s">
        <v>1406</v>
      </c>
      <c r="F222" s="1131"/>
      <c r="G222" s="1131"/>
      <c r="H222" s="1133"/>
      <c r="I222" s="1133"/>
      <c r="J222" s="1134" t="s">
        <v>1715</v>
      </c>
      <c r="K222" s="1167"/>
      <c r="L222" s="1167"/>
      <c r="M222" s="1167"/>
      <c r="N222" s="1167">
        <f t="shared" si="86"/>
        <v>0</v>
      </c>
      <c r="O222" s="1167"/>
      <c r="P222" s="1167"/>
      <c r="Q222" s="1167"/>
      <c r="R222" s="1167"/>
      <c r="S222" s="1167"/>
      <c r="T222" s="1167"/>
      <c r="U222" s="1168" t="e">
        <f t="shared" si="87"/>
        <v>#DIV/0!</v>
      </c>
      <c r="V222" s="1131"/>
      <c r="W222" s="1138"/>
      <c r="X222" s="1138"/>
      <c r="Y222" s="1107" t="s">
        <v>1404</v>
      </c>
    </row>
    <row r="223" spans="1:25" s="1139" customFormat="1" ht="22.5" customHeight="1" thickTop="1" thickBot="1">
      <c r="A223" s="1124" t="s">
        <v>1402</v>
      </c>
      <c r="B223" s="1125" t="s">
        <v>1419</v>
      </c>
      <c r="C223" s="1125" t="s">
        <v>1472</v>
      </c>
      <c r="D223" s="1125" t="s">
        <v>1443</v>
      </c>
      <c r="E223" s="1125"/>
      <c r="F223" s="1125"/>
      <c r="G223" s="1125"/>
      <c r="H223" s="1126"/>
      <c r="I223" s="1126"/>
      <c r="J223" s="1127" t="s">
        <v>1716</v>
      </c>
      <c r="K223" s="1171"/>
      <c r="L223" s="1171"/>
      <c r="M223" s="1171"/>
      <c r="N223" s="1171">
        <f t="shared" si="86"/>
        <v>0</v>
      </c>
      <c r="O223" s="1171"/>
      <c r="P223" s="1171"/>
      <c r="Q223" s="1171"/>
      <c r="R223" s="1171"/>
      <c r="S223" s="1171"/>
      <c r="T223" s="1171"/>
      <c r="U223" s="1172" t="e">
        <f t="shared" si="87"/>
        <v>#DIV/0!</v>
      </c>
      <c r="V223" s="1125"/>
      <c r="W223" s="1130"/>
      <c r="X223" s="1130"/>
      <c r="Y223" s="1107" t="s">
        <v>1404</v>
      </c>
    </row>
    <row r="224" spans="1:25" s="1139" customFormat="1" ht="22.5" customHeight="1" thickTop="1" thickBot="1">
      <c r="A224" s="1124" t="s">
        <v>1402</v>
      </c>
      <c r="B224" s="1125" t="s">
        <v>1419</v>
      </c>
      <c r="C224" s="1125" t="s">
        <v>1472</v>
      </c>
      <c r="D224" s="1125" t="s">
        <v>1447</v>
      </c>
      <c r="E224" s="1125"/>
      <c r="F224" s="1125"/>
      <c r="G224" s="1125"/>
      <c r="H224" s="1126"/>
      <c r="I224" s="1126"/>
      <c r="J224" s="1127" t="s">
        <v>1717</v>
      </c>
      <c r="K224" s="1171"/>
      <c r="L224" s="1171"/>
      <c r="M224" s="1171"/>
      <c r="N224" s="1171">
        <f t="shared" si="86"/>
        <v>0</v>
      </c>
      <c r="O224" s="1171"/>
      <c r="P224" s="1171"/>
      <c r="Q224" s="1171"/>
      <c r="R224" s="1171"/>
      <c r="S224" s="1171"/>
      <c r="T224" s="1171"/>
      <c r="U224" s="1172" t="e">
        <f t="shared" si="87"/>
        <v>#DIV/0!</v>
      </c>
      <c r="V224" s="1125"/>
      <c r="W224" s="1130"/>
      <c r="X224" s="1130"/>
      <c r="Y224" s="1107" t="s">
        <v>1404</v>
      </c>
    </row>
    <row r="225" spans="1:25" s="1139" customFormat="1" ht="22.5" customHeight="1" thickTop="1" thickBot="1">
      <c r="A225" s="1124" t="s">
        <v>1402</v>
      </c>
      <c r="B225" s="1125" t="s">
        <v>1419</v>
      </c>
      <c r="C225" s="1125" t="s">
        <v>1472</v>
      </c>
      <c r="D225" s="1125" t="s">
        <v>1472</v>
      </c>
      <c r="E225" s="1125"/>
      <c r="F225" s="1125"/>
      <c r="G225" s="1125"/>
      <c r="H225" s="1126"/>
      <c r="I225" s="1126"/>
      <c r="J225" s="1127" t="s">
        <v>1718</v>
      </c>
      <c r="K225" s="1171">
        <f>+K226+K227</f>
        <v>0</v>
      </c>
      <c r="L225" s="1171">
        <f>+L226+L227</f>
        <v>0</v>
      </c>
      <c r="M225" s="1171">
        <f>+M226+M227</f>
        <v>0</v>
      </c>
      <c r="N225" s="1171">
        <f t="shared" si="86"/>
        <v>0</v>
      </c>
      <c r="O225" s="1171">
        <f t="shared" ref="O225:T225" si="93">+O226+O227</f>
        <v>0</v>
      </c>
      <c r="P225" s="1171">
        <f t="shared" si="93"/>
        <v>0</v>
      </c>
      <c r="Q225" s="1171">
        <f t="shared" si="93"/>
        <v>0</v>
      </c>
      <c r="R225" s="1171">
        <f t="shared" si="93"/>
        <v>0</v>
      </c>
      <c r="S225" s="1171">
        <f>+S226+S227</f>
        <v>0</v>
      </c>
      <c r="T225" s="1171">
        <f t="shared" si="93"/>
        <v>0</v>
      </c>
      <c r="U225" s="1172" t="e">
        <f t="shared" si="87"/>
        <v>#DIV/0!</v>
      </c>
      <c r="V225" s="1125"/>
      <c r="W225" s="1130"/>
      <c r="X225" s="1130"/>
      <c r="Y225" s="1107" t="s">
        <v>1404</v>
      </c>
    </row>
    <row r="226" spans="1:25" s="1139" customFormat="1" ht="22.5" customHeight="1" thickTop="1" thickBot="1">
      <c r="A226" s="1137" t="s">
        <v>1402</v>
      </c>
      <c r="B226" s="1131" t="s">
        <v>1419</v>
      </c>
      <c r="C226" s="1131" t="s">
        <v>1472</v>
      </c>
      <c r="D226" s="1131" t="s">
        <v>1472</v>
      </c>
      <c r="E226" s="1132" t="s">
        <v>1406</v>
      </c>
      <c r="F226" s="1131"/>
      <c r="G226" s="1131"/>
      <c r="H226" s="1133"/>
      <c r="I226" s="1133"/>
      <c r="J226" s="1134" t="s">
        <v>1719</v>
      </c>
      <c r="K226" s="1167"/>
      <c r="L226" s="1167"/>
      <c r="M226" s="1167"/>
      <c r="N226" s="1167">
        <f t="shared" si="86"/>
        <v>0</v>
      </c>
      <c r="O226" s="1167"/>
      <c r="P226" s="1167"/>
      <c r="Q226" s="1167"/>
      <c r="R226" s="1167"/>
      <c r="S226" s="1167"/>
      <c r="T226" s="1167"/>
      <c r="U226" s="1168" t="e">
        <f t="shared" si="87"/>
        <v>#DIV/0!</v>
      </c>
      <c r="V226" s="1131"/>
      <c r="W226" s="1138"/>
      <c r="X226" s="1138"/>
      <c r="Y226" s="1107" t="s">
        <v>1404</v>
      </c>
    </row>
    <row r="227" spans="1:25" s="1139" customFormat="1" ht="22.5" customHeight="1" thickTop="1" thickBot="1">
      <c r="A227" s="1137" t="s">
        <v>1402</v>
      </c>
      <c r="B227" s="1131" t="s">
        <v>1419</v>
      </c>
      <c r="C227" s="1131" t="s">
        <v>1472</v>
      </c>
      <c r="D227" s="1131" t="s">
        <v>1472</v>
      </c>
      <c r="E227" s="1132" t="s">
        <v>1419</v>
      </c>
      <c r="F227" s="1131"/>
      <c r="G227" s="1131"/>
      <c r="H227" s="1133"/>
      <c r="I227" s="1133"/>
      <c r="J227" s="1134" t="s">
        <v>1720</v>
      </c>
      <c r="K227" s="1167"/>
      <c r="L227" s="1167"/>
      <c r="M227" s="1167"/>
      <c r="N227" s="1167">
        <f t="shared" si="86"/>
        <v>0</v>
      </c>
      <c r="O227" s="1167"/>
      <c r="P227" s="1167"/>
      <c r="Q227" s="1167"/>
      <c r="R227" s="1167"/>
      <c r="S227" s="1167"/>
      <c r="T227" s="1167"/>
      <c r="U227" s="1168" t="e">
        <f t="shared" si="87"/>
        <v>#DIV/0!</v>
      </c>
      <c r="V227" s="1137"/>
      <c r="W227" s="1138"/>
      <c r="X227" s="1138"/>
      <c r="Y227" s="1107" t="s">
        <v>1404</v>
      </c>
    </row>
    <row r="228" spans="1:25" s="1139" customFormat="1" ht="22.5" customHeight="1" thickTop="1" thickBot="1">
      <c r="A228" s="1124" t="s">
        <v>1402</v>
      </c>
      <c r="B228" s="1125" t="s">
        <v>1419</v>
      </c>
      <c r="C228" s="1125" t="s">
        <v>1472</v>
      </c>
      <c r="D228" s="1125" t="s">
        <v>1495</v>
      </c>
      <c r="E228" s="1125"/>
      <c r="F228" s="1125"/>
      <c r="G228" s="1125"/>
      <c r="H228" s="1126"/>
      <c r="I228" s="1126"/>
      <c r="J228" s="1127" t="s">
        <v>1721</v>
      </c>
      <c r="K228" s="1171"/>
      <c r="L228" s="1171"/>
      <c r="M228" s="1171"/>
      <c r="N228" s="1171">
        <f t="shared" si="86"/>
        <v>0</v>
      </c>
      <c r="O228" s="1171"/>
      <c r="P228" s="1171"/>
      <c r="Q228" s="1171"/>
      <c r="R228" s="1171"/>
      <c r="S228" s="1171"/>
      <c r="T228" s="1171"/>
      <c r="U228" s="1172" t="e">
        <f t="shared" si="87"/>
        <v>#DIV/0!</v>
      </c>
      <c r="V228" s="1125"/>
      <c r="W228" s="1130"/>
      <c r="X228" s="1130"/>
      <c r="Y228" s="1107" t="s">
        <v>1404</v>
      </c>
    </row>
    <row r="229" spans="1:25" s="1139" customFormat="1" ht="22.5" customHeight="1" thickTop="1" thickBot="1">
      <c r="A229" s="1124" t="s">
        <v>1402</v>
      </c>
      <c r="B229" s="1125" t="s">
        <v>1419</v>
      </c>
      <c r="C229" s="1125" t="s">
        <v>1472</v>
      </c>
      <c r="D229" s="1125" t="s">
        <v>1499</v>
      </c>
      <c r="E229" s="1125"/>
      <c r="F229" s="1125"/>
      <c r="G229" s="1125"/>
      <c r="H229" s="1126"/>
      <c r="I229" s="1126"/>
      <c r="J229" s="1127" t="s">
        <v>1722</v>
      </c>
      <c r="K229" s="1171"/>
      <c r="L229" s="1171"/>
      <c r="M229" s="1171"/>
      <c r="N229" s="1171">
        <f t="shared" si="86"/>
        <v>0</v>
      </c>
      <c r="O229" s="1171"/>
      <c r="P229" s="1171"/>
      <c r="Q229" s="1171"/>
      <c r="R229" s="1171"/>
      <c r="S229" s="1171"/>
      <c r="T229" s="1171"/>
      <c r="U229" s="1172" t="e">
        <f t="shared" si="87"/>
        <v>#DIV/0!</v>
      </c>
      <c r="V229" s="1125"/>
      <c r="W229" s="1130"/>
      <c r="X229" s="1130"/>
      <c r="Y229" s="1107" t="s">
        <v>1404</v>
      </c>
    </row>
    <row r="230" spans="1:25" s="1139" customFormat="1" ht="22.5" customHeight="1" thickTop="1" thickBot="1">
      <c r="A230" s="1124" t="s">
        <v>1402</v>
      </c>
      <c r="B230" s="1125" t="s">
        <v>1419</v>
      </c>
      <c r="C230" s="1125" t="s">
        <v>1472</v>
      </c>
      <c r="D230" s="1125" t="s">
        <v>1503</v>
      </c>
      <c r="E230" s="1125"/>
      <c r="F230" s="1125"/>
      <c r="G230" s="1125"/>
      <c r="H230" s="1126"/>
      <c r="I230" s="1126"/>
      <c r="J230" s="1127" t="s">
        <v>1723</v>
      </c>
      <c r="K230" s="1171"/>
      <c r="L230" s="1171"/>
      <c r="M230" s="1171"/>
      <c r="N230" s="1171">
        <f t="shared" si="86"/>
        <v>0</v>
      </c>
      <c r="O230" s="1171"/>
      <c r="P230" s="1171"/>
      <c r="Q230" s="1171"/>
      <c r="R230" s="1171"/>
      <c r="S230" s="1171"/>
      <c r="T230" s="1171"/>
      <c r="U230" s="1172" t="e">
        <f t="shared" si="87"/>
        <v>#DIV/0!</v>
      </c>
      <c r="V230" s="1125"/>
      <c r="W230" s="1130"/>
      <c r="X230" s="1130"/>
      <c r="Y230" s="1107" t="s">
        <v>1404</v>
      </c>
    </row>
    <row r="231" spans="1:25" s="1139" customFormat="1" ht="22.5" customHeight="1" thickTop="1" thickBot="1">
      <c r="A231" s="1124" t="s">
        <v>1402</v>
      </c>
      <c r="B231" s="1125" t="s">
        <v>1419</v>
      </c>
      <c r="C231" s="1125" t="s">
        <v>1472</v>
      </c>
      <c r="D231" s="1125" t="s">
        <v>1643</v>
      </c>
      <c r="E231" s="1125"/>
      <c r="F231" s="1125"/>
      <c r="G231" s="1125"/>
      <c r="H231" s="1126"/>
      <c r="I231" s="1126"/>
      <c r="J231" s="1127" t="s">
        <v>1724</v>
      </c>
      <c r="K231" s="1171"/>
      <c r="L231" s="1171"/>
      <c r="M231" s="1171"/>
      <c r="N231" s="1171">
        <f t="shared" si="86"/>
        <v>0</v>
      </c>
      <c r="O231" s="1171"/>
      <c r="P231" s="1171"/>
      <c r="Q231" s="1171"/>
      <c r="R231" s="1171"/>
      <c r="S231" s="1171"/>
      <c r="T231" s="1171"/>
      <c r="U231" s="1172" t="e">
        <f t="shared" si="87"/>
        <v>#DIV/0!</v>
      </c>
      <c r="V231" s="1125"/>
      <c r="W231" s="1130"/>
      <c r="X231" s="1130"/>
      <c r="Y231" s="1107" t="s">
        <v>1404</v>
      </c>
    </row>
    <row r="232" spans="1:25" s="1139" customFormat="1" ht="22.5" customHeight="1" thickTop="1" thickBot="1">
      <c r="A232" s="1124" t="s">
        <v>1402</v>
      </c>
      <c r="B232" s="1125" t="s">
        <v>1419</v>
      </c>
      <c r="C232" s="1125" t="s">
        <v>1472</v>
      </c>
      <c r="D232" s="1125" t="s">
        <v>1645</v>
      </c>
      <c r="E232" s="1125"/>
      <c r="F232" s="1125"/>
      <c r="G232" s="1125"/>
      <c r="H232" s="1126"/>
      <c r="I232" s="1126"/>
      <c r="J232" s="1127" t="s">
        <v>1725</v>
      </c>
      <c r="K232" s="1171"/>
      <c r="L232" s="1171"/>
      <c r="M232" s="1171"/>
      <c r="N232" s="1171">
        <f t="shared" si="86"/>
        <v>0</v>
      </c>
      <c r="O232" s="1171"/>
      <c r="P232" s="1171"/>
      <c r="Q232" s="1171"/>
      <c r="R232" s="1171"/>
      <c r="S232" s="1171"/>
      <c r="T232" s="1171"/>
      <c r="U232" s="1172" t="e">
        <f t="shared" si="87"/>
        <v>#DIV/0!</v>
      </c>
      <c r="V232" s="1125"/>
      <c r="W232" s="1130"/>
      <c r="X232" s="1130"/>
      <c r="Y232" s="1107" t="s">
        <v>1404</v>
      </c>
    </row>
    <row r="233" spans="1:25" s="1139" customFormat="1" ht="22.5" customHeight="1" thickTop="1" thickBot="1">
      <c r="A233" s="1124" t="s">
        <v>1402</v>
      </c>
      <c r="B233" s="1125" t="s">
        <v>1419</v>
      </c>
      <c r="C233" s="1125" t="s">
        <v>1472</v>
      </c>
      <c r="D233" s="1125" t="s">
        <v>1647</v>
      </c>
      <c r="E233" s="1125"/>
      <c r="F233" s="1125"/>
      <c r="G233" s="1125"/>
      <c r="H233" s="1126"/>
      <c r="I233" s="1126"/>
      <c r="J233" s="1127" t="s">
        <v>1726</v>
      </c>
      <c r="K233" s="1171"/>
      <c r="L233" s="1171"/>
      <c r="M233" s="1171"/>
      <c r="N233" s="1171">
        <f t="shared" si="86"/>
        <v>0</v>
      </c>
      <c r="O233" s="1171"/>
      <c r="P233" s="1171"/>
      <c r="Q233" s="1171"/>
      <c r="R233" s="1171"/>
      <c r="S233" s="1171"/>
      <c r="T233" s="1171"/>
      <c r="U233" s="1172" t="e">
        <f t="shared" si="87"/>
        <v>#DIV/0!</v>
      </c>
      <c r="V233" s="1125"/>
      <c r="W233" s="1130" t="s">
        <v>1727</v>
      </c>
      <c r="X233" s="1130"/>
      <c r="Y233" s="1107" t="s">
        <v>1404</v>
      </c>
    </row>
    <row r="234" spans="1:25" s="1139" customFormat="1" ht="22.5" customHeight="1" thickTop="1" thickBot="1">
      <c r="A234" s="1124" t="s">
        <v>1402</v>
      </c>
      <c r="B234" s="1125" t="s">
        <v>1419</v>
      </c>
      <c r="C234" s="1125" t="s">
        <v>1472</v>
      </c>
      <c r="D234" s="1125" t="s">
        <v>1649</v>
      </c>
      <c r="E234" s="1125"/>
      <c r="F234" s="1125"/>
      <c r="G234" s="1125"/>
      <c r="H234" s="1126"/>
      <c r="I234" s="1126"/>
      <c r="J234" s="1127" t="s">
        <v>1326</v>
      </c>
      <c r="K234" s="1171">
        <f>+K235+K236+K237</f>
        <v>0</v>
      </c>
      <c r="L234" s="1171">
        <f>+L235+L236+L237</f>
        <v>0</v>
      </c>
      <c r="M234" s="1171">
        <f>+M235+M236+M237</f>
        <v>0</v>
      </c>
      <c r="N234" s="1171">
        <f t="shared" si="86"/>
        <v>0</v>
      </c>
      <c r="O234" s="1171">
        <f t="shared" ref="O234:T234" si="94">+O235+O236+O237</f>
        <v>0</v>
      </c>
      <c r="P234" s="1171">
        <f t="shared" si="94"/>
        <v>0</v>
      </c>
      <c r="Q234" s="1171">
        <f t="shared" si="94"/>
        <v>0</v>
      </c>
      <c r="R234" s="1171">
        <f t="shared" si="94"/>
        <v>0</v>
      </c>
      <c r="S234" s="1171">
        <f>+S235+S236+S237</f>
        <v>0</v>
      </c>
      <c r="T234" s="1171">
        <f t="shared" si="94"/>
        <v>0</v>
      </c>
      <c r="U234" s="1172" t="e">
        <f t="shared" si="87"/>
        <v>#DIV/0!</v>
      </c>
      <c r="V234" s="1125"/>
      <c r="W234" s="1130" t="s">
        <v>1728</v>
      </c>
      <c r="X234" s="1130"/>
      <c r="Y234" s="1107" t="s">
        <v>1404</v>
      </c>
    </row>
    <row r="235" spans="1:25" s="1139" customFormat="1" ht="22.5" customHeight="1" thickTop="1" thickBot="1">
      <c r="A235" s="1137" t="s">
        <v>1402</v>
      </c>
      <c r="B235" s="1131" t="s">
        <v>1419</v>
      </c>
      <c r="C235" s="1131" t="s">
        <v>1472</v>
      </c>
      <c r="D235" s="1131" t="s">
        <v>1649</v>
      </c>
      <c r="E235" s="1132" t="s">
        <v>1406</v>
      </c>
      <c r="F235" s="1131"/>
      <c r="G235" s="1131"/>
      <c r="H235" s="1133"/>
      <c r="I235" s="1133"/>
      <c r="J235" s="1134" t="s">
        <v>1729</v>
      </c>
      <c r="K235" s="1167"/>
      <c r="L235" s="1167"/>
      <c r="M235" s="1167"/>
      <c r="N235" s="1167">
        <f t="shared" si="86"/>
        <v>0</v>
      </c>
      <c r="O235" s="1167"/>
      <c r="P235" s="1167"/>
      <c r="Q235" s="1167"/>
      <c r="R235" s="1167"/>
      <c r="S235" s="1167"/>
      <c r="T235" s="1167"/>
      <c r="U235" s="1168" t="e">
        <f t="shared" si="87"/>
        <v>#DIV/0!</v>
      </c>
      <c r="V235" s="1137"/>
      <c r="W235" s="1138" t="s">
        <v>1730</v>
      </c>
      <c r="X235" s="1138"/>
      <c r="Y235" s="1107" t="s">
        <v>1404</v>
      </c>
    </row>
    <row r="236" spans="1:25" s="1139" customFormat="1" ht="22.5" customHeight="1" thickTop="1" thickBot="1">
      <c r="A236" s="1137" t="s">
        <v>1402</v>
      </c>
      <c r="B236" s="1131" t="s">
        <v>1419</v>
      </c>
      <c r="C236" s="1131" t="s">
        <v>1472</v>
      </c>
      <c r="D236" s="1131" t="s">
        <v>1649</v>
      </c>
      <c r="E236" s="1132" t="s">
        <v>1419</v>
      </c>
      <c r="F236" s="1131"/>
      <c r="G236" s="1131"/>
      <c r="H236" s="1133"/>
      <c r="I236" s="1133"/>
      <c r="J236" s="1134" t="s">
        <v>1731</v>
      </c>
      <c r="K236" s="1167"/>
      <c r="L236" s="1167"/>
      <c r="M236" s="1167"/>
      <c r="N236" s="1167">
        <f t="shared" si="86"/>
        <v>0</v>
      </c>
      <c r="O236" s="1167"/>
      <c r="P236" s="1167"/>
      <c r="Q236" s="1167"/>
      <c r="R236" s="1167"/>
      <c r="S236" s="1167"/>
      <c r="T236" s="1167"/>
      <c r="U236" s="1168" t="e">
        <f t="shared" si="87"/>
        <v>#DIV/0!</v>
      </c>
      <c r="V236" s="1131"/>
      <c r="W236" s="1138" t="s">
        <v>1732</v>
      </c>
      <c r="X236" s="1138"/>
      <c r="Y236" s="1107" t="s">
        <v>1404</v>
      </c>
    </row>
    <row r="237" spans="1:25" s="1139" customFormat="1" ht="22.5" customHeight="1" thickTop="1" thickBot="1">
      <c r="A237" s="1137" t="s">
        <v>1402</v>
      </c>
      <c r="B237" s="1131" t="s">
        <v>1419</v>
      </c>
      <c r="C237" s="1131" t="s">
        <v>1472</v>
      </c>
      <c r="D237" s="1131" t="s">
        <v>1649</v>
      </c>
      <c r="E237" s="1132" t="s">
        <v>1443</v>
      </c>
      <c r="F237" s="1131"/>
      <c r="G237" s="1131"/>
      <c r="H237" s="1133"/>
      <c r="I237" s="1133"/>
      <c r="J237" s="1134" t="s">
        <v>1733</v>
      </c>
      <c r="K237" s="1167"/>
      <c r="L237" s="1167"/>
      <c r="M237" s="1167"/>
      <c r="N237" s="1167">
        <f t="shared" si="86"/>
        <v>0</v>
      </c>
      <c r="O237" s="1167"/>
      <c r="P237" s="1167"/>
      <c r="Q237" s="1167"/>
      <c r="R237" s="1167"/>
      <c r="S237" s="1167"/>
      <c r="T237" s="1167"/>
      <c r="U237" s="1168" t="e">
        <f t="shared" si="87"/>
        <v>#DIV/0!</v>
      </c>
      <c r="V237" s="1137"/>
      <c r="W237" s="1138" t="s">
        <v>1734</v>
      </c>
      <c r="X237" s="1138"/>
      <c r="Y237" s="1107" t="s">
        <v>1404</v>
      </c>
    </row>
    <row r="238" spans="1:25" s="1139" customFormat="1" ht="22.5" customHeight="1" thickTop="1" thickBot="1">
      <c r="A238" s="1124" t="s">
        <v>1402</v>
      </c>
      <c r="B238" s="1125" t="s">
        <v>1419</v>
      </c>
      <c r="C238" s="1125" t="s">
        <v>1472</v>
      </c>
      <c r="D238" s="1125" t="s">
        <v>1735</v>
      </c>
      <c r="E238" s="1125"/>
      <c r="F238" s="1125"/>
      <c r="G238" s="1125"/>
      <c r="H238" s="1126"/>
      <c r="I238" s="1126"/>
      <c r="J238" s="1127" t="s">
        <v>1736</v>
      </c>
      <c r="K238" s="1171">
        <f>+K239+K242</f>
        <v>0</v>
      </c>
      <c r="L238" s="1171">
        <f>+L239+L242</f>
        <v>0</v>
      </c>
      <c r="M238" s="1171">
        <f>+M239+M242</f>
        <v>0</v>
      </c>
      <c r="N238" s="1171">
        <f t="shared" si="86"/>
        <v>0</v>
      </c>
      <c r="O238" s="1171">
        <f t="shared" ref="O238:T238" si="95">+O239+O242</f>
        <v>0</v>
      </c>
      <c r="P238" s="1171">
        <f t="shared" si="95"/>
        <v>0</v>
      </c>
      <c r="Q238" s="1171">
        <f t="shared" si="95"/>
        <v>0</v>
      </c>
      <c r="R238" s="1171">
        <f t="shared" si="95"/>
        <v>0</v>
      </c>
      <c r="S238" s="1171">
        <f>+S239+S242</f>
        <v>0</v>
      </c>
      <c r="T238" s="1171">
        <f t="shared" si="95"/>
        <v>0</v>
      </c>
      <c r="U238" s="1172" t="e">
        <f t="shared" si="87"/>
        <v>#DIV/0!</v>
      </c>
      <c r="V238" s="1125"/>
      <c r="W238" s="1125" t="s">
        <v>1737</v>
      </c>
      <c r="X238" s="1125"/>
      <c r="Y238" s="1107" t="s">
        <v>1404</v>
      </c>
    </row>
    <row r="239" spans="1:25" s="1181" customFormat="1" ht="22.5" customHeight="1" thickTop="1" thickBot="1">
      <c r="A239" s="1137" t="s">
        <v>1402</v>
      </c>
      <c r="B239" s="1132" t="s">
        <v>1419</v>
      </c>
      <c r="C239" s="1132" t="s">
        <v>1472</v>
      </c>
      <c r="D239" s="1132" t="s">
        <v>1735</v>
      </c>
      <c r="E239" s="1132" t="s">
        <v>1406</v>
      </c>
      <c r="F239" s="1132"/>
      <c r="G239" s="1132"/>
      <c r="H239" s="1140"/>
      <c r="I239" s="1140"/>
      <c r="J239" s="1145" t="s">
        <v>1738</v>
      </c>
      <c r="K239" s="1179">
        <f>+K240+K241</f>
        <v>0</v>
      </c>
      <c r="L239" s="1179">
        <f>+L240+L241</f>
        <v>0</v>
      </c>
      <c r="M239" s="1179">
        <f>+M240+M241</f>
        <v>0</v>
      </c>
      <c r="N239" s="1179">
        <f t="shared" si="86"/>
        <v>0</v>
      </c>
      <c r="O239" s="1179">
        <f t="shared" ref="O239:T239" si="96">+O240+O241</f>
        <v>0</v>
      </c>
      <c r="P239" s="1179">
        <f t="shared" si="96"/>
        <v>0</v>
      </c>
      <c r="Q239" s="1179">
        <f t="shared" si="96"/>
        <v>0</v>
      </c>
      <c r="R239" s="1179">
        <f t="shared" si="96"/>
        <v>0</v>
      </c>
      <c r="S239" s="1179">
        <f>+S240+S241</f>
        <v>0</v>
      </c>
      <c r="T239" s="1179">
        <f t="shared" si="96"/>
        <v>0</v>
      </c>
      <c r="U239" s="1180" t="e">
        <f t="shared" si="87"/>
        <v>#DIV/0!</v>
      </c>
      <c r="V239" s="1132"/>
      <c r="W239" s="1132" t="s">
        <v>1739</v>
      </c>
      <c r="X239" s="1132"/>
      <c r="Y239" s="1107" t="s">
        <v>1404</v>
      </c>
    </row>
    <row r="240" spans="1:25" s="1159" customFormat="1" ht="22.5" customHeight="1" thickTop="1" thickBot="1">
      <c r="A240" s="1143" t="s">
        <v>1402</v>
      </c>
      <c r="B240" s="1140" t="s">
        <v>1419</v>
      </c>
      <c r="C240" s="1140" t="s">
        <v>1472</v>
      </c>
      <c r="D240" s="1140" t="s">
        <v>1735</v>
      </c>
      <c r="E240" s="1140" t="s">
        <v>1406</v>
      </c>
      <c r="F240" s="1132" t="s">
        <v>1406</v>
      </c>
      <c r="G240" s="1140"/>
      <c r="H240" s="1140"/>
      <c r="I240" s="1140"/>
      <c r="J240" s="1148" t="s">
        <v>1740</v>
      </c>
      <c r="K240" s="1179"/>
      <c r="L240" s="1179"/>
      <c r="M240" s="1179"/>
      <c r="N240" s="1179">
        <f t="shared" si="86"/>
        <v>0</v>
      </c>
      <c r="O240" s="1179"/>
      <c r="P240" s="1179"/>
      <c r="Q240" s="1179"/>
      <c r="R240" s="1179"/>
      <c r="S240" s="1179"/>
      <c r="T240" s="1179"/>
      <c r="U240" s="1180" t="e">
        <f t="shared" si="87"/>
        <v>#DIV/0!</v>
      </c>
      <c r="V240" s="1132"/>
      <c r="W240" s="1132"/>
      <c r="X240" s="1132"/>
      <c r="Y240" s="1107"/>
    </row>
    <row r="241" spans="1:25" s="1159" customFormat="1" ht="22.5" customHeight="1" thickTop="1" thickBot="1">
      <c r="A241" s="1143" t="s">
        <v>1402</v>
      </c>
      <c r="B241" s="1140" t="s">
        <v>1419</v>
      </c>
      <c r="C241" s="1140" t="s">
        <v>1472</v>
      </c>
      <c r="D241" s="1140" t="s">
        <v>1735</v>
      </c>
      <c r="E241" s="1140" t="s">
        <v>1406</v>
      </c>
      <c r="F241" s="1132" t="s">
        <v>1419</v>
      </c>
      <c r="G241" s="1140"/>
      <c r="H241" s="1140"/>
      <c r="I241" s="1140"/>
      <c r="J241" s="1148" t="s">
        <v>1741</v>
      </c>
      <c r="K241" s="1179"/>
      <c r="L241" s="1179"/>
      <c r="M241" s="1179"/>
      <c r="N241" s="1179">
        <f t="shared" si="86"/>
        <v>0</v>
      </c>
      <c r="O241" s="1179"/>
      <c r="P241" s="1179"/>
      <c r="Q241" s="1179"/>
      <c r="R241" s="1179"/>
      <c r="S241" s="1179"/>
      <c r="T241" s="1179"/>
      <c r="U241" s="1180" t="e">
        <f t="shared" si="87"/>
        <v>#DIV/0!</v>
      </c>
      <c r="V241" s="1132"/>
      <c r="W241" s="1132"/>
      <c r="X241" s="1132"/>
      <c r="Y241" s="1107"/>
    </row>
    <row r="242" spans="1:25" s="1181" customFormat="1" ht="22.5" customHeight="1" thickTop="1" thickBot="1">
      <c r="A242" s="1137" t="s">
        <v>1402</v>
      </c>
      <c r="B242" s="1132" t="s">
        <v>1419</v>
      </c>
      <c r="C242" s="1132" t="s">
        <v>1472</v>
      </c>
      <c r="D242" s="1132" t="s">
        <v>1735</v>
      </c>
      <c r="E242" s="1132" t="s">
        <v>1419</v>
      </c>
      <c r="F242" s="1132"/>
      <c r="G242" s="1132"/>
      <c r="H242" s="1140"/>
      <c r="I242" s="1140"/>
      <c r="J242" s="1145" t="s">
        <v>1742</v>
      </c>
      <c r="K242" s="1179"/>
      <c r="L242" s="1179"/>
      <c r="M242" s="1179"/>
      <c r="N242" s="1179">
        <f t="shared" si="86"/>
        <v>0</v>
      </c>
      <c r="O242" s="1179"/>
      <c r="P242" s="1179"/>
      <c r="Q242" s="1179"/>
      <c r="R242" s="1179"/>
      <c r="S242" s="1179"/>
      <c r="T242" s="1179"/>
      <c r="U242" s="1180" t="e">
        <f t="shared" si="87"/>
        <v>#DIV/0!</v>
      </c>
      <c r="V242" s="1132"/>
      <c r="W242" s="1132"/>
      <c r="X242" s="1132"/>
      <c r="Y242" s="1107" t="s">
        <v>1404</v>
      </c>
    </row>
    <row r="243" spans="1:25" s="1139" customFormat="1" ht="22.5" customHeight="1" thickTop="1" thickBot="1">
      <c r="A243" s="1124">
        <v>1</v>
      </c>
      <c r="B243" s="1125" t="s">
        <v>1419</v>
      </c>
      <c r="C243" s="1125" t="s">
        <v>1472</v>
      </c>
      <c r="D243" s="1125" t="s">
        <v>1743</v>
      </c>
      <c r="E243" s="1125"/>
      <c r="F243" s="1125"/>
      <c r="G243" s="1125"/>
      <c r="H243" s="1126"/>
      <c r="I243" s="1126"/>
      <c r="J243" s="1127" t="s">
        <v>1744</v>
      </c>
      <c r="K243" s="1171">
        <f>+K244+K245</f>
        <v>0</v>
      </c>
      <c r="L243" s="1171">
        <f>+L244+L245</f>
        <v>0</v>
      </c>
      <c r="M243" s="1171">
        <f>+M244+M245</f>
        <v>0</v>
      </c>
      <c r="N243" s="1171">
        <f t="shared" si="86"/>
        <v>0</v>
      </c>
      <c r="O243" s="1171">
        <f t="shared" ref="O243:T243" si="97">+O244+O245</f>
        <v>0</v>
      </c>
      <c r="P243" s="1171">
        <f t="shared" si="97"/>
        <v>0</v>
      </c>
      <c r="Q243" s="1171">
        <f t="shared" si="97"/>
        <v>0</v>
      </c>
      <c r="R243" s="1171">
        <f t="shared" si="97"/>
        <v>0</v>
      </c>
      <c r="S243" s="1171">
        <f>+S244+S245</f>
        <v>0</v>
      </c>
      <c r="T243" s="1171">
        <f t="shared" si="97"/>
        <v>0</v>
      </c>
      <c r="U243" s="1172" t="e">
        <f t="shared" si="87"/>
        <v>#DIV/0!</v>
      </c>
      <c r="V243" s="1125"/>
      <c r="W243" s="1125"/>
      <c r="X243" s="1125"/>
      <c r="Y243" s="1107"/>
    </row>
    <row r="244" spans="1:25" s="1159" customFormat="1" ht="22.5" customHeight="1" thickTop="1" thickBot="1">
      <c r="A244" s="1143">
        <v>1</v>
      </c>
      <c r="B244" s="1140" t="s">
        <v>1419</v>
      </c>
      <c r="C244" s="1140" t="s">
        <v>1472</v>
      </c>
      <c r="D244" s="1140" t="s">
        <v>1743</v>
      </c>
      <c r="E244" s="1132" t="s">
        <v>1406</v>
      </c>
      <c r="F244" s="1140"/>
      <c r="G244" s="1140"/>
      <c r="H244" s="1140"/>
      <c r="I244" s="1140"/>
      <c r="J244" s="1148" t="s">
        <v>1745</v>
      </c>
      <c r="K244" s="1176"/>
      <c r="L244" s="1176"/>
      <c r="M244" s="1176"/>
      <c r="N244" s="1176">
        <f t="shared" si="86"/>
        <v>0</v>
      </c>
      <c r="O244" s="1176"/>
      <c r="P244" s="1176"/>
      <c r="Q244" s="1176"/>
      <c r="R244" s="1176"/>
      <c r="S244" s="1176"/>
      <c r="T244" s="1176"/>
      <c r="U244" s="1177" t="e">
        <f t="shared" si="87"/>
        <v>#DIV/0!</v>
      </c>
      <c r="V244" s="1140"/>
      <c r="W244" s="1140"/>
      <c r="X244" s="1140"/>
      <c r="Y244" s="1155"/>
    </row>
    <row r="245" spans="1:25" s="1159" customFormat="1" ht="22.5" customHeight="1" thickTop="1" thickBot="1">
      <c r="A245" s="1143">
        <v>1</v>
      </c>
      <c r="B245" s="1140" t="s">
        <v>1419</v>
      </c>
      <c r="C245" s="1140" t="s">
        <v>1472</v>
      </c>
      <c r="D245" s="1140" t="s">
        <v>1743</v>
      </c>
      <c r="E245" s="1132" t="s">
        <v>1419</v>
      </c>
      <c r="F245" s="1140"/>
      <c r="G245" s="1140"/>
      <c r="H245" s="1140"/>
      <c r="I245" s="1140"/>
      <c r="J245" s="1148" t="s">
        <v>1746</v>
      </c>
      <c r="K245" s="1176"/>
      <c r="L245" s="1176"/>
      <c r="M245" s="1176"/>
      <c r="N245" s="1176">
        <f t="shared" si="86"/>
        <v>0</v>
      </c>
      <c r="O245" s="1176"/>
      <c r="P245" s="1176"/>
      <c r="Q245" s="1176"/>
      <c r="R245" s="1176"/>
      <c r="S245" s="1176"/>
      <c r="T245" s="1176"/>
      <c r="U245" s="1177" t="e">
        <f t="shared" si="87"/>
        <v>#DIV/0!</v>
      </c>
      <c r="V245" s="1140"/>
      <c r="W245" s="1140"/>
      <c r="X245" s="1140"/>
      <c r="Y245" s="1155"/>
    </row>
    <row r="246" spans="1:25" s="1139" customFormat="1" ht="22.5" customHeight="1" thickTop="1" thickBot="1">
      <c r="A246" s="1115" t="s">
        <v>1402</v>
      </c>
      <c r="B246" s="1116" t="s">
        <v>1419</v>
      </c>
      <c r="C246" s="1116" t="s">
        <v>1495</v>
      </c>
      <c r="D246" s="1116"/>
      <c r="E246" s="1116"/>
      <c r="F246" s="1116"/>
      <c r="G246" s="1116"/>
      <c r="H246" s="1117"/>
      <c r="I246" s="1117"/>
      <c r="J246" s="1118" t="s">
        <v>1747</v>
      </c>
      <c r="K246" s="1182">
        <f t="shared" ref="K246:T246" si="98">+K247+K249+K250+K256+K257+K258</f>
        <v>0</v>
      </c>
      <c r="L246" s="1182">
        <f t="shared" si="98"/>
        <v>0</v>
      </c>
      <c r="M246" s="1182">
        <f t="shared" si="98"/>
        <v>0</v>
      </c>
      <c r="N246" s="1182">
        <f t="shared" si="98"/>
        <v>0</v>
      </c>
      <c r="O246" s="1182">
        <f t="shared" si="98"/>
        <v>0</v>
      </c>
      <c r="P246" s="1182">
        <f t="shared" si="98"/>
        <v>0</v>
      </c>
      <c r="Q246" s="1182">
        <f t="shared" si="98"/>
        <v>0</v>
      </c>
      <c r="R246" s="1182">
        <f t="shared" si="98"/>
        <v>0</v>
      </c>
      <c r="S246" s="1182">
        <f t="shared" si="98"/>
        <v>0</v>
      </c>
      <c r="T246" s="1182">
        <f t="shared" si="98"/>
        <v>0</v>
      </c>
      <c r="U246" s="1183" t="e">
        <f t="shared" si="87"/>
        <v>#DIV/0!</v>
      </c>
      <c r="V246" s="1116"/>
      <c r="W246" s="1116" t="s">
        <v>1748</v>
      </c>
      <c r="X246" s="1116" t="s">
        <v>1749</v>
      </c>
      <c r="Y246" s="1107" t="s">
        <v>1404</v>
      </c>
    </row>
    <row r="247" spans="1:25" s="1139" customFormat="1" ht="22.5" customHeight="1" thickTop="1" thickBot="1">
      <c r="A247" s="1124" t="s">
        <v>1402</v>
      </c>
      <c r="B247" s="1125" t="s">
        <v>1419</v>
      </c>
      <c r="C247" s="1125" t="s">
        <v>1495</v>
      </c>
      <c r="D247" s="1125" t="s">
        <v>1406</v>
      </c>
      <c r="E247" s="1125"/>
      <c r="F247" s="1125"/>
      <c r="G247" s="1125"/>
      <c r="H247" s="1126"/>
      <c r="I247" s="1126"/>
      <c r="J247" s="1127" t="s">
        <v>1750</v>
      </c>
      <c r="K247" s="1171">
        <f>+K248</f>
        <v>0</v>
      </c>
      <c r="L247" s="1171">
        <f>+L248</f>
        <v>0</v>
      </c>
      <c r="M247" s="1171">
        <f>+M248</f>
        <v>0</v>
      </c>
      <c r="N247" s="1171">
        <f t="shared" ref="N247:N307" si="99">K247+L247-M247</f>
        <v>0</v>
      </c>
      <c r="O247" s="1171">
        <f t="shared" ref="O247:T247" si="100">+O248</f>
        <v>0</v>
      </c>
      <c r="P247" s="1171">
        <f t="shared" si="100"/>
        <v>0</v>
      </c>
      <c r="Q247" s="1171">
        <f t="shared" si="100"/>
        <v>0</v>
      </c>
      <c r="R247" s="1171">
        <f t="shared" si="100"/>
        <v>0</v>
      </c>
      <c r="S247" s="1171">
        <f t="shared" si="100"/>
        <v>0</v>
      </c>
      <c r="T247" s="1171">
        <f t="shared" si="100"/>
        <v>0</v>
      </c>
      <c r="U247" s="1172" t="e">
        <f t="shared" si="87"/>
        <v>#DIV/0!</v>
      </c>
      <c r="V247" s="1125"/>
      <c r="W247" s="1130"/>
      <c r="X247" s="1130"/>
      <c r="Y247" s="1107" t="s">
        <v>1404</v>
      </c>
    </row>
    <row r="248" spans="1:25" s="1139" customFormat="1" ht="22.5" customHeight="1" thickTop="1" thickBot="1">
      <c r="A248" s="1137" t="s">
        <v>1402</v>
      </c>
      <c r="B248" s="1131" t="s">
        <v>1419</v>
      </c>
      <c r="C248" s="1131" t="s">
        <v>1495</v>
      </c>
      <c r="D248" s="1131" t="s">
        <v>1406</v>
      </c>
      <c r="E248" s="1132" t="s">
        <v>1406</v>
      </c>
      <c r="F248" s="1131"/>
      <c r="G248" s="1131"/>
      <c r="H248" s="1133"/>
      <c r="I248" s="1133"/>
      <c r="J248" s="1134" t="s">
        <v>1751</v>
      </c>
      <c r="K248" s="1167"/>
      <c r="L248" s="1167"/>
      <c r="M248" s="1167"/>
      <c r="N248" s="1167">
        <f t="shared" si="99"/>
        <v>0</v>
      </c>
      <c r="O248" s="1167"/>
      <c r="P248" s="1167"/>
      <c r="Q248" s="1167"/>
      <c r="R248" s="1167"/>
      <c r="S248" s="1167"/>
      <c r="T248" s="1167"/>
      <c r="U248" s="1168" t="e">
        <f t="shared" si="87"/>
        <v>#DIV/0!</v>
      </c>
      <c r="V248" s="1131"/>
      <c r="W248" s="1138"/>
      <c r="X248" s="1138"/>
      <c r="Y248" s="1107" t="s">
        <v>1404</v>
      </c>
    </row>
    <row r="249" spans="1:25" s="1139" customFormat="1" ht="22.5" customHeight="1" thickTop="1" thickBot="1">
      <c r="A249" s="1124" t="s">
        <v>1402</v>
      </c>
      <c r="B249" s="1125" t="s">
        <v>1419</v>
      </c>
      <c r="C249" s="1125" t="s">
        <v>1495</v>
      </c>
      <c r="D249" s="1125" t="s">
        <v>1419</v>
      </c>
      <c r="E249" s="1125"/>
      <c r="F249" s="1125"/>
      <c r="G249" s="1125"/>
      <c r="H249" s="1126"/>
      <c r="I249" s="1126"/>
      <c r="J249" s="1127" t="s">
        <v>1752</v>
      </c>
      <c r="K249" s="1171"/>
      <c r="L249" s="1171"/>
      <c r="M249" s="1171"/>
      <c r="N249" s="1171">
        <f t="shared" si="99"/>
        <v>0</v>
      </c>
      <c r="O249" s="1171"/>
      <c r="P249" s="1171"/>
      <c r="Q249" s="1171"/>
      <c r="R249" s="1171"/>
      <c r="S249" s="1171"/>
      <c r="T249" s="1171"/>
      <c r="U249" s="1172" t="e">
        <f t="shared" si="87"/>
        <v>#DIV/0!</v>
      </c>
      <c r="V249" s="1125"/>
      <c r="W249" s="1130"/>
      <c r="X249" s="1130"/>
      <c r="Y249" s="1107" t="s">
        <v>1404</v>
      </c>
    </row>
    <row r="250" spans="1:25" s="1139" customFormat="1" ht="22.5" customHeight="1" thickTop="1" thickBot="1">
      <c r="A250" s="1124" t="s">
        <v>1402</v>
      </c>
      <c r="B250" s="1125" t="s">
        <v>1419</v>
      </c>
      <c r="C250" s="1125" t="s">
        <v>1495</v>
      </c>
      <c r="D250" s="1125" t="s">
        <v>1443</v>
      </c>
      <c r="E250" s="1125"/>
      <c r="F250" s="1125"/>
      <c r="G250" s="1125"/>
      <c r="H250" s="1126"/>
      <c r="I250" s="1126"/>
      <c r="J250" s="1127" t="s">
        <v>1753</v>
      </c>
      <c r="K250" s="1171">
        <f>+K251+K252+K253+K254+K255</f>
        <v>0</v>
      </c>
      <c r="L250" s="1171">
        <f>+L251+L252+L253+L254+L255</f>
        <v>0</v>
      </c>
      <c r="M250" s="1171">
        <f>+M251+M252+M253+M254+M255</f>
        <v>0</v>
      </c>
      <c r="N250" s="1171">
        <f t="shared" si="99"/>
        <v>0</v>
      </c>
      <c r="O250" s="1171">
        <f t="shared" ref="O250:T250" si="101">+O251+O252+O253+O254+O255</f>
        <v>0</v>
      </c>
      <c r="P250" s="1171">
        <f t="shared" si="101"/>
        <v>0</v>
      </c>
      <c r="Q250" s="1171">
        <f t="shared" si="101"/>
        <v>0</v>
      </c>
      <c r="R250" s="1171">
        <f t="shared" si="101"/>
        <v>0</v>
      </c>
      <c r="S250" s="1171">
        <f t="shared" si="101"/>
        <v>0</v>
      </c>
      <c r="T250" s="1171">
        <f t="shared" si="101"/>
        <v>0</v>
      </c>
      <c r="U250" s="1172" t="e">
        <f t="shared" si="87"/>
        <v>#DIV/0!</v>
      </c>
      <c r="V250" s="1125"/>
      <c r="W250" s="1130"/>
      <c r="X250" s="1130"/>
      <c r="Y250" s="1107" t="s">
        <v>1404</v>
      </c>
    </row>
    <row r="251" spans="1:25" ht="22.5" customHeight="1" thickTop="1" thickBot="1">
      <c r="A251" s="1143" t="s">
        <v>1402</v>
      </c>
      <c r="B251" s="1133" t="s">
        <v>1419</v>
      </c>
      <c r="C251" s="1133" t="s">
        <v>1495</v>
      </c>
      <c r="D251" s="1133" t="s">
        <v>1443</v>
      </c>
      <c r="E251" s="1132" t="s">
        <v>1406</v>
      </c>
      <c r="F251" s="1133"/>
      <c r="G251" s="1133"/>
      <c r="H251" s="1133"/>
      <c r="I251" s="1133"/>
      <c r="J251" s="1141" t="s">
        <v>1754</v>
      </c>
      <c r="K251" s="1169"/>
      <c r="L251" s="1169"/>
      <c r="M251" s="1169"/>
      <c r="N251" s="1169">
        <f t="shared" si="99"/>
        <v>0</v>
      </c>
      <c r="O251" s="1169"/>
      <c r="P251" s="1169"/>
      <c r="Q251" s="1169"/>
      <c r="R251" s="1169"/>
      <c r="S251" s="1169"/>
      <c r="T251" s="1169"/>
      <c r="U251" s="1170" t="e">
        <f t="shared" si="87"/>
        <v>#DIV/0!</v>
      </c>
      <c r="V251" s="1143"/>
      <c r="W251" s="1144"/>
      <c r="X251" s="1144"/>
      <c r="Y251" s="1155" t="s">
        <v>1404</v>
      </c>
    </row>
    <row r="252" spans="1:25" ht="22.5" customHeight="1" thickTop="1" thickBot="1">
      <c r="A252" s="1143" t="s">
        <v>1402</v>
      </c>
      <c r="B252" s="1133" t="s">
        <v>1419</v>
      </c>
      <c r="C252" s="1133" t="s">
        <v>1495</v>
      </c>
      <c r="D252" s="1133" t="s">
        <v>1443</v>
      </c>
      <c r="E252" s="1132" t="s">
        <v>1419</v>
      </c>
      <c r="F252" s="1133"/>
      <c r="G252" s="1133"/>
      <c r="H252" s="1133"/>
      <c r="I252" s="1133"/>
      <c r="J252" s="1141" t="s">
        <v>1755</v>
      </c>
      <c r="K252" s="1169"/>
      <c r="L252" s="1169"/>
      <c r="M252" s="1169"/>
      <c r="N252" s="1169">
        <f t="shared" si="99"/>
        <v>0</v>
      </c>
      <c r="O252" s="1169"/>
      <c r="P252" s="1169"/>
      <c r="Q252" s="1169"/>
      <c r="R252" s="1169"/>
      <c r="S252" s="1169"/>
      <c r="T252" s="1169"/>
      <c r="U252" s="1170" t="e">
        <f t="shared" si="87"/>
        <v>#DIV/0!</v>
      </c>
      <c r="V252" s="1143"/>
      <c r="W252" s="1144"/>
      <c r="X252" s="1144"/>
      <c r="Y252" s="1155" t="s">
        <v>1404</v>
      </c>
    </row>
    <row r="253" spans="1:25" ht="22.5" customHeight="1" thickTop="1" thickBot="1">
      <c r="A253" s="1143" t="s">
        <v>1402</v>
      </c>
      <c r="B253" s="1133" t="s">
        <v>1419</v>
      </c>
      <c r="C253" s="1133" t="s">
        <v>1495</v>
      </c>
      <c r="D253" s="1133" t="s">
        <v>1443</v>
      </c>
      <c r="E253" s="1132" t="s">
        <v>1443</v>
      </c>
      <c r="F253" s="1133"/>
      <c r="G253" s="1133"/>
      <c r="H253" s="1133"/>
      <c r="I253" s="1133"/>
      <c r="J253" s="1141" t="s">
        <v>1756</v>
      </c>
      <c r="K253" s="1169"/>
      <c r="L253" s="1169"/>
      <c r="M253" s="1169"/>
      <c r="N253" s="1169">
        <f t="shared" si="99"/>
        <v>0</v>
      </c>
      <c r="O253" s="1169"/>
      <c r="P253" s="1169"/>
      <c r="Q253" s="1169"/>
      <c r="R253" s="1169"/>
      <c r="S253" s="1169"/>
      <c r="T253" s="1169"/>
      <c r="U253" s="1170" t="e">
        <f t="shared" si="87"/>
        <v>#DIV/0!</v>
      </c>
      <c r="V253" s="1143"/>
      <c r="W253" s="1144"/>
      <c r="X253" s="1144"/>
      <c r="Y253" s="1155" t="s">
        <v>1404</v>
      </c>
    </row>
    <row r="254" spans="1:25" ht="22.5" customHeight="1" thickTop="1" thickBot="1">
      <c r="A254" s="1143" t="s">
        <v>1402</v>
      </c>
      <c r="B254" s="1133" t="s">
        <v>1419</v>
      </c>
      <c r="C254" s="1133" t="s">
        <v>1495</v>
      </c>
      <c r="D254" s="1133" t="s">
        <v>1443</v>
      </c>
      <c r="E254" s="1132" t="s">
        <v>1447</v>
      </c>
      <c r="F254" s="1133"/>
      <c r="G254" s="1133"/>
      <c r="H254" s="1133"/>
      <c r="I254" s="1133"/>
      <c r="J254" s="1141" t="s">
        <v>1757</v>
      </c>
      <c r="K254" s="1169"/>
      <c r="L254" s="1169"/>
      <c r="M254" s="1169"/>
      <c r="N254" s="1169">
        <f t="shared" si="99"/>
        <v>0</v>
      </c>
      <c r="O254" s="1169"/>
      <c r="P254" s="1169"/>
      <c r="Q254" s="1169"/>
      <c r="R254" s="1169"/>
      <c r="S254" s="1169"/>
      <c r="T254" s="1169"/>
      <c r="U254" s="1170" t="e">
        <f t="shared" si="87"/>
        <v>#DIV/0!</v>
      </c>
      <c r="V254" s="1143"/>
      <c r="W254" s="1144"/>
      <c r="X254" s="1144"/>
      <c r="Y254" s="1155" t="s">
        <v>1404</v>
      </c>
    </row>
    <row r="255" spans="1:25" ht="22.5" customHeight="1" thickTop="1" thickBot="1">
      <c r="A255" s="1143" t="s">
        <v>1402</v>
      </c>
      <c r="B255" s="1133" t="s">
        <v>1419</v>
      </c>
      <c r="C255" s="1133" t="s">
        <v>1495</v>
      </c>
      <c r="D255" s="1133" t="s">
        <v>1443</v>
      </c>
      <c r="E255" s="1132" t="s">
        <v>1472</v>
      </c>
      <c r="F255" s="1133"/>
      <c r="G255" s="1133"/>
      <c r="H255" s="1133"/>
      <c r="I255" s="1133"/>
      <c r="J255" s="1141" t="s">
        <v>1758</v>
      </c>
      <c r="K255" s="1169"/>
      <c r="L255" s="1169"/>
      <c r="M255" s="1169"/>
      <c r="N255" s="1169">
        <f t="shared" si="99"/>
        <v>0</v>
      </c>
      <c r="O255" s="1169"/>
      <c r="P255" s="1169"/>
      <c r="Q255" s="1169"/>
      <c r="R255" s="1169"/>
      <c r="S255" s="1169"/>
      <c r="T255" s="1169"/>
      <c r="U255" s="1170" t="e">
        <f t="shared" si="87"/>
        <v>#DIV/0!</v>
      </c>
      <c r="V255" s="1143"/>
      <c r="W255" s="1144"/>
      <c r="X255" s="1144"/>
      <c r="Y255" s="1155" t="s">
        <v>1404</v>
      </c>
    </row>
    <row r="256" spans="1:25" s="1139" customFormat="1" ht="22.5" customHeight="1" thickTop="1" thickBot="1">
      <c r="A256" s="1124" t="s">
        <v>1402</v>
      </c>
      <c r="B256" s="1125" t="s">
        <v>1419</v>
      </c>
      <c r="C256" s="1125" t="s">
        <v>1495</v>
      </c>
      <c r="D256" s="1125" t="s">
        <v>1447</v>
      </c>
      <c r="E256" s="1125"/>
      <c r="F256" s="1125"/>
      <c r="G256" s="1125"/>
      <c r="H256" s="1126"/>
      <c r="I256" s="1126"/>
      <c r="J256" s="1127" t="s">
        <v>1759</v>
      </c>
      <c r="K256" s="1171"/>
      <c r="L256" s="1171"/>
      <c r="M256" s="1171"/>
      <c r="N256" s="1171">
        <f t="shared" si="99"/>
        <v>0</v>
      </c>
      <c r="O256" s="1171"/>
      <c r="P256" s="1171"/>
      <c r="Q256" s="1171"/>
      <c r="R256" s="1171"/>
      <c r="S256" s="1171"/>
      <c r="T256" s="1171"/>
      <c r="U256" s="1172" t="e">
        <f t="shared" si="87"/>
        <v>#DIV/0!</v>
      </c>
      <c r="V256" s="1125"/>
      <c r="W256" s="1130"/>
      <c r="X256" s="1130"/>
      <c r="Y256" s="1107" t="s">
        <v>1404</v>
      </c>
    </row>
    <row r="257" spans="1:16373" s="1139" customFormat="1" ht="22.5" customHeight="1" thickTop="1" thickBot="1">
      <c r="A257" s="1124" t="s">
        <v>1402</v>
      </c>
      <c r="B257" s="1125" t="s">
        <v>1419</v>
      </c>
      <c r="C257" s="1125" t="s">
        <v>1495</v>
      </c>
      <c r="D257" s="1125" t="s">
        <v>1472</v>
      </c>
      <c r="E257" s="1125"/>
      <c r="F257" s="1125"/>
      <c r="G257" s="1125"/>
      <c r="H257" s="1126"/>
      <c r="I257" s="1126"/>
      <c r="J257" s="1127" t="s">
        <v>1760</v>
      </c>
      <c r="K257" s="1171"/>
      <c r="L257" s="1171"/>
      <c r="M257" s="1171"/>
      <c r="N257" s="1171">
        <f t="shared" si="99"/>
        <v>0</v>
      </c>
      <c r="O257" s="1171"/>
      <c r="P257" s="1171"/>
      <c r="Q257" s="1171"/>
      <c r="R257" s="1171"/>
      <c r="S257" s="1171"/>
      <c r="T257" s="1171"/>
      <c r="U257" s="1172" t="e">
        <f t="shared" si="87"/>
        <v>#DIV/0!</v>
      </c>
      <c r="V257" s="1125"/>
      <c r="W257" s="1130"/>
      <c r="X257" s="1130"/>
      <c r="Y257" s="1107" t="s">
        <v>1404</v>
      </c>
    </row>
    <row r="258" spans="1:16373" s="1139" customFormat="1" ht="22.5" customHeight="1" thickTop="1" thickBot="1">
      <c r="A258" s="1124">
        <v>1</v>
      </c>
      <c r="B258" s="1125" t="s">
        <v>1419</v>
      </c>
      <c r="C258" s="1125" t="s">
        <v>1495</v>
      </c>
      <c r="D258" s="1125" t="s">
        <v>1495</v>
      </c>
      <c r="E258" s="1125"/>
      <c r="F258" s="1125"/>
      <c r="G258" s="1125"/>
      <c r="H258" s="1126"/>
      <c r="I258" s="1126"/>
      <c r="J258" s="1127" t="s">
        <v>1761</v>
      </c>
      <c r="K258" s="1171"/>
      <c r="L258" s="1171"/>
      <c r="M258" s="1171"/>
      <c r="N258" s="1171">
        <f t="shared" si="99"/>
        <v>0</v>
      </c>
      <c r="O258" s="1171"/>
      <c r="P258" s="1171"/>
      <c r="Q258" s="1171"/>
      <c r="R258" s="1171"/>
      <c r="S258" s="1171"/>
      <c r="T258" s="1171"/>
      <c r="U258" s="1172" t="e">
        <f t="shared" si="87"/>
        <v>#DIV/0!</v>
      </c>
      <c r="V258" s="1125"/>
      <c r="W258" s="1130"/>
      <c r="X258" s="1130"/>
      <c r="Y258" s="1107"/>
    </row>
    <row r="259" spans="1:16373" s="1139" customFormat="1" ht="22.5" customHeight="1" thickTop="1" thickBot="1">
      <c r="A259" s="1115" t="s">
        <v>1402</v>
      </c>
      <c r="B259" s="1116" t="s">
        <v>1419</v>
      </c>
      <c r="C259" s="1116" t="s">
        <v>1499</v>
      </c>
      <c r="D259" s="1116"/>
      <c r="E259" s="1116"/>
      <c r="F259" s="1116"/>
      <c r="G259" s="1116"/>
      <c r="H259" s="1117"/>
      <c r="I259" s="1117"/>
      <c r="J259" s="1118" t="s">
        <v>1762</v>
      </c>
      <c r="K259" s="1119">
        <f>+K260+K272+K286</f>
        <v>0</v>
      </c>
      <c r="L259" s="1119">
        <f t="shared" ref="L259:T259" si="102">+L260+L272+L286</f>
        <v>2524464000</v>
      </c>
      <c r="M259" s="1119">
        <f t="shared" si="102"/>
        <v>0</v>
      </c>
      <c r="N259" s="1119">
        <f t="shared" si="102"/>
        <v>2524464000</v>
      </c>
      <c r="O259" s="1119">
        <f t="shared" si="102"/>
        <v>410227000</v>
      </c>
      <c r="P259" s="1119">
        <f t="shared" si="102"/>
        <v>1972038000</v>
      </c>
      <c r="Q259" s="1119">
        <f t="shared" si="102"/>
        <v>142199000</v>
      </c>
      <c r="R259" s="1119">
        <f t="shared" si="102"/>
        <v>0</v>
      </c>
      <c r="S259" s="1119">
        <f t="shared" si="102"/>
        <v>0</v>
      </c>
      <c r="T259" s="1119">
        <f t="shared" si="102"/>
        <v>2524464000</v>
      </c>
      <c r="U259" s="1120" t="e">
        <f t="shared" si="87"/>
        <v>#DIV/0!</v>
      </c>
      <c r="V259" s="1116"/>
      <c r="W259" s="1116" t="s">
        <v>1763</v>
      </c>
      <c r="X259" s="1116"/>
      <c r="Y259" s="1107" t="s">
        <v>1404</v>
      </c>
    </row>
    <row r="260" spans="1:16373" s="1139" customFormat="1" ht="22.5" customHeight="1" thickTop="1" thickBot="1">
      <c r="A260" s="1124" t="s">
        <v>1402</v>
      </c>
      <c r="B260" s="1125" t="s">
        <v>1419</v>
      </c>
      <c r="C260" s="1125" t="s">
        <v>1499</v>
      </c>
      <c r="D260" s="1125" t="s">
        <v>1406</v>
      </c>
      <c r="E260" s="1125"/>
      <c r="F260" s="1125"/>
      <c r="G260" s="1125"/>
      <c r="H260" s="1126"/>
      <c r="I260" s="1126"/>
      <c r="J260" s="1127" t="s">
        <v>1764</v>
      </c>
      <c r="K260" s="1128">
        <f>+K261+K263+K264+K270+K271</f>
        <v>0</v>
      </c>
      <c r="L260" s="1128">
        <f>+L261+L263+L264+L270+L271</f>
        <v>0</v>
      </c>
      <c r="M260" s="1128">
        <f>+M261+M263+M264+M270+M271</f>
        <v>0</v>
      </c>
      <c r="N260" s="1128">
        <f t="shared" si="99"/>
        <v>0</v>
      </c>
      <c r="O260" s="1128">
        <f t="shared" ref="O260:T260" si="103">+O261+O263+O264+O270+O271</f>
        <v>0</v>
      </c>
      <c r="P260" s="1128">
        <f t="shared" si="103"/>
        <v>0</v>
      </c>
      <c r="Q260" s="1128">
        <f t="shared" si="103"/>
        <v>0</v>
      </c>
      <c r="R260" s="1128">
        <f t="shared" si="103"/>
        <v>0</v>
      </c>
      <c r="S260" s="1128">
        <f t="shared" si="103"/>
        <v>0</v>
      </c>
      <c r="T260" s="1128">
        <f t="shared" si="103"/>
        <v>0</v>
      </c>
      <c r="U260" s="1129" t="e">
        <f t="shared" si="87"/>
        <v>#DIV/0!</v>
      </c>
      <c r="V260" s="1125"/>
      <c r="W260" s="1125"/>
      <c r="X260" s="1125"/>
      <c r="Y260" s="1107" t="s">
        <v>1404</v>
      </c>
    </row>
    <row r="261" spans="1:16373" s="1139" customFormat="1" ht="22.5" customHeight="1" thickTop="1" thickBot="1">
      <c r="A261" s="1137" t="s">
        <v>1402</v>
      </c>
      <c r="B261" s="1131" t="s">
        <v>1419</v>
      </c>
      <c r="C261" s="1131" t="s">
        <v>1499</v>
      </c>
      <c r="D261" s="1131" t="s">
        <v>1406</v>
      </c>
      <c r="E261" s="1132" t="s">
        <v>1406</v>
      </c>
      <c r="F261" s="1131"/>
      <c r="G261" s="1131"/>
      <c r="H261" s="1133"/>
      <c r="I261" s="1133"/>
      <c r="J261" s="1134" t="s">
        <v>1765</v>
      </c>
      <c r="K261" s="1135">
        <f t="shared" ref="K261:T261" si="104">+K262</f>
        <v>0</v>
      </c>
      <c r="L261" s="1135">
        <f>+L262</f>
        <v>0</v>
      </c>
      <c r="M261" s="1135">
        <f>+M262</f>
        <v>0</v>
      </c>
      <c r="N261" s="1135">
        <f t="shared" si="99"/>
        <v>0</v>
      </c>
      <c r="O261" s="1135">
        <f t="shared" si="104"/>
        <v>0</v>
      </c>
      <c r="P261" s="1135">
        <f t="shared" si="104"/>
        <v>0</v>
      </c>
      <c r="Q261" s="1135">
        <f t="shared" si="104"/>
        <v>0</v>
      </c>
      <c r="R261" s="1135">
        <f t="shared" si="104"/>
        <v>0</v>
      </c>
      <c r="S261" s="1135">
        <f t="shared" si="104"/>
        <v>0</v>
      </c>
      <c r="T261" s="1135">
        <f t="shared" si="104"/>
        <v>0</v>
      </c>
      <c r="U261" s="1136" t="e">
        <f t="shared" si="87"/>
        <v>#DIV/0!</v>
      </c>
      <c r="V261" s="1131"/>
      <c r="W261" s="1138"/>
      <c r="X261" s="1138"/>
      <c r="Y261" s="1107" t="s">
        <v>1404</v>
      </c>
    </row>
    <row r="262" spans="1:16373" ht="22.5" customHeight="1" thickTop="1" thickBot="1">
      <c r="A262" s="1143" t="s">
        <v>1402</v>
      </c>
      <c r="B262" s="1133" t="s">
        <v>1419</v>
      </c>
      <c r="C262" s="1133" t="s">
        <v>1499</v>
      </c>
      <c r="D262" s="1133" t="s">
        <v>1406</v>
      </c>
      <c r="E262" s="1140" t="s">
        <v>1406</v>
      </c>
      <c r="F262" s="1131" t="s">
        <v>1406</v>
      </c>
      <c r="G262" s="1133"/>
      <c r="H262" s="1133"/>
      <c r="I262" s="1133"/>
      <c r="J262" s="1141" t="s">
        <v>1766</v>
      </c>
      <c r="K262" s="1123"/>
      <c r="L262" s="1123"/>
      <c r="M262" s="1123"/>
      <c r="N262" s="1123">
        <f t="shared" si="99"/>
        <v>0</v>
      </c>
      <c r="O262" s="1123"/>
      <c r="P262" s="1123"/>
      <c r="Q262" s="1123"/>
      <c r="R262" s="1123"/>
      <c r="S262" s="1123"/>
      <c r="T262" s="1123"/>
      <c r="U262" s="1142" t="e">
        <f t="shared" si="87"/>
        <v>#DIV/0!</v>
      </c>
      <c r="V262" s="1133"/>
      <c r="W262" s="1144"/>
      <c r="X262" s="1144"/>
      <c r="Y262" s="1107" t="s">
        <v>1404</v>
      </c>
    </row>
    <row r="263" spans="1:16373" s="1181" customFormat="1" ht="22.5" customHeight="1" thickTop="1" thickBot="1">
      <c r="A263" s="1137" t="s">
        <v>1402</v>
      </c>
      <c r="B263" s="1131" t="s">
        <v>1419</v>
      </c>
      <c r="C263" s="1131" t="s">
        <v>1499</v>
      </c>
      <c r="D263" s="1131" t="s">
        <v>1406</v>
      </c>
      <c r="E263" s="1132" t="s">
        <v>1419</v>
      </c>
      <c r="F263" s="1132"/>
      <c r="G263" s="1132"/>
      <c r="H263" s="1140"/>
      <c r="I263" s="1140"/>
      <c r="J263" s="1134" t="s">
        <v>1767</v>
      </c>
      <c r="K263" s="1135"/>
      <c r="L263" s="1135"/>
      <c r="M263" s="1135"/>
      <c r="N263" s="1135">
        <f t="shared" si="99"/>
        <v>0</v>
      </c>
      <c r="O263" s="1135"/>
      <c r="P263" s="1135"/>
      <c r="Q263" s="1135"/>
      <c r="R263" s="1135"/>
      <c r="S263" s="1135"/>
      <c r="T263" s="1135"/>
      <c r="U263" s="1136" t="e">
        <f t="shared" si="87"/>
        <v>#DIV/0!</v>
      </c>
      <c r="V263" s="1131"/>
      <c r="W263" s="1132"/>
      <c r="X263" s="1132"/>
      <c r="Y263" s="1107" t="s">
        <v>1404</v>
      </c>
      <c r="Z263" s="1107"/>
      <c r="AA263" s="1107"/>
      <c r="AB263" s="1107"/>
      <c r="AC263" s="1107"/>
      <c r="AD263" s="1107"/>
      <c r="AE263" s="1107"/>
      <c r="AF263" s="1107"/>
      <c r="AG263" s="1107"/>
      <c r="AH263" s="1107"/>
      <c r="AI263" s="1107"/>
      <c r="AJ263" s="1107"/>
      <c r="AK263" s="1107"/>
      <c r="AL263" s="1107"/>
      <c r="AM263" s="1107"/>
      <c r="AN263" s="1184"/>
      <c r="AO263" s="1107"/>
      <c r="AP263" s="1107"/>
      <c r="AQ263" s="1107"/>
      <c r="AR263" s="1107"/>
      <c r="AS263" s="1107"/>
      <c r="AT263" s="1107"/>
      <c r="AU263" s="1107"/>
      <c r="AV263" s="1107"/>
      <c r="AW263" s="1107"/>
      <c r="AX263" s="1107"/>
      <c r="AY263" s="1107"/>
      <c r="AZ263" s="1107"/>
      <c r="BA263" s="1107"/>
      <c r="BB263" s="1107"/>
      <c r="BC263" s="1107"/>
      <c r="BD263" s="1107"/>
      <c r="BE263" s="1107"/>
      <c r="BF263" s="1107"/>
      <c r="BG263" s="1107"/>
      <c r="BH263" s="1184"/>
      <c r="BI263" s="1107"/>
      <c r="BJ263" s="1107"/>
      <c r="BK263" s="1107"/>
      <c r="BL263" s="1107"/>
      <c r="BM263" s="1107"/>
      <c r="BN263" s="1107"/>
      <c r="BO263" s="1107"/>
      <c r="BP263" s="1107"/>
      <c r="BQ263" s="1107"/>
      <c r="BR263" s="1107"/>
      <c r="BS263" s="1107"/>
      <c r="BT263" s="1107"/>
      <c r="BU263" s="1107"/>
      <c r="BV263" s="1107"/>
      <c r="BW263" s="1107"/>
      <c r="BX263" s="1107"/>
      <c r="BY263" s="1107"/>
      <c r="BZ263" s="1107"/>
      <c r="CA263" s="1107"/>
      <c r="CB263" s="1184"/>
      <c r="CC263" s="1107"/>
      <c r="CD263" s="1185"/>
      <c r="CE263" s="1132"/>
      <c r="CF263" s="1132"/>
      <c r="CG263" s="1132"/>
      <c r="CH263" s="1132"/>
      <c r="CI263" s="1132"/>
      <c r="CJ263" s="1132"/>
      <c r="CK263" s="1132"/>
      <c r="CL263" s="1132"/>
      <c r="CM263" s="1132"/>
      <c r="CN263" s="1132"/>
      <c r="CO263" s="1132"/>
      <c r="CP263" s="1132"/>
      <c r="CQ263" s="1132"/>
      <c r="CR263" s="1132"/>
      <c r="CS263" s="1132"/>
      <c r="CT263" s="1132"/>
      <c r="CU263" s="1132"/>
      <c r="CV263" s="1186"/>
      <c r="CW263" s="1132"/>
      <c r="CX263" s="1132"/>
      <c r="CY263" s="1132"/>
      <c r="CZ263" s="1132"/>
      <c r="DA263" s="1132"/>
      <c r="DB263" s="1132"/>
      <c r="DC263" s="1132"/>
      <c r="DD263" s="1132"/>
      <c r="DE263" s="1132"/>
      <c r="DF263" s="1132"/>
      <c r="DG263" s="1132"/>
      <c r="DH263" s="1132"/>
      <c r="DI263" s="1132"/>
      <c r="DJ263" s="1132"/>
      <c r="DK263" s="1132"/>
      <c r="DL263" s="1132"/>
      <c r="DM263" s="1132"/>
      <c r="DN263" s="1132"/>
      <c r="DO263" s="1132"/>
      <c r="DP263" s="1186"/>
      <c r="DQ263" s="1132"/>
      <c r="DR263" s="1132"/>
      <c r="DS263" s="1132"/>
      <c r="DT263" s="1132"/>
      <c r="DU263" s="1132"/>
      <c r="DV263" s="1132"/>
      <c r="DW263" s="1132"/>
      <c r="DX263" s="1132"/>
      <c r="DY263" s="1132"/>
      <c r="DZ263" s="1132"/>
      <c r="EA263" s="1132"/>
      <c r="EB263" s="1132"/>
      <c r="EC263" s="1132"/>
      <c r="ED263" s="1132"/>
      <c r="EE263" s="1132"/>
      <c r="EF263" s="1132"/>
      <c r="EG263" s="1132"/>
      <c r="EH263" s="1132"/>
      <c r="EI263" s="1132"/>
      <c r="EJ263" s="1186"/>
      <c r="EK263" s="1132"/>
      <c r="EL263" s="1132"/>
      <c r="EM263" s="1132"/>
      <c r="EN263" s="1132"/>
      <c r="EO263" s="1132"/>
      <c r="EP263" s="1132"/>
      <c r="EQ263" s="1132"/>
      <c r="ER263" s="1132"/>
      <c r="ES263" s="1132"/>
      <c r="ET263" s="1132"/>
      <c r="EU263" s="1132"/>
      <c r="EV263" s="1132"/>
      <c r="EW263" s="1132"/>
      <c r="EX263" s="1132"/>
      <c r="EY263" s="1132"/>
      <c r="EZ263" s="1132"/>
      <c r="FA263" s="1132"/>
      <c r="FB263" s="1132"/>
      <c r="FC263" s="1132"/>
      <c r="FD263" s="1186"/>
      <c r="FE263" s="1132"/>
      <c r="FF263" s="1132"/>
      <c r="FG263" s="1132"/>
      <c r="FH263" s="1132"/>
      <c r="FI263" s="1132"/>
      <c r="FJ263" s="1132"/>
      <c r="FK263" s="1132"/>
      <c r="FL263" s="1132"/>
      <c r="FM263" s="1132"/>
      <c r="FN263" s="1132"/>
      <c r="FO263" s="1132"/>
      <c r="FP263" s="1132"/>
      <c r="FQ263" s="1132"/>
      <c r="FR263" s="1132"/>
      <c r="FS263" s="1132"/>
      <c r="FT263" s="1132"/>
      <c r="FU263" s="1132"/>
      <c r="FV263" s="1132"/>
      <c r="FW263" s="1132"/>
      <c r="FX263" s="1186"/>
      <c r="FY263" s="1132"/>
      <c r="FZ263" s="1132"/>
      <c r="GA263" s="1132"/>
      <c r="GB263" s="1132"/>
      <c r="GC263" s="1132"/>
      <c r="GD263" s="1132"/>
      <c r="GE263" s="1132"/>
      <c r="GF263" s="1132"/>
      <c r="GG263" s="1132"/>
      <c r="GH263" s="1132"/>
      <c r="GI263" s="1132"/>
      <c r="GJ263" s="1132"/>
      <c r="GK263" s="1132"/>
      <c r="GL263" s="1132"/>
      <c r="GM263" s="1132"/>
      <c r="GN263" s="1132"/>
      <c r="GO263" s="1132"/>
      <c r="GP263" s="1132"/>
      <c r="GQ263" s="1132"/>
      <c r="GR263" s="1186"/>
      <c r="GS263" s="1132"/>
      <c r="GT263" s="1132"/>
      <c r="GU263" s="1132"/>
      <c r="GV263" s="1132"/>
      <c r="GW263" s="1132"/>
      <c r="GX263" s="1132"/>
      <c r="GY263" s="1132"/>
      <c r="GZ263" s="1132"/>
      <c r="HA263" s="1132"/>
      <c r="HB263" s="1132"/>
      <c r="HC263" s="1132"/>
      <c r="HD263" s="1132"/>
      <c r="HE263" s="1132"/>
      <c r="HF263" s="1132"/>
      <c r="HG263" s="1132"/>
      <c r="HH263" s="1132"/>
      <c r="HI263" s="1132"/>
      <c r="HJ263" s="1132"/>
      <c r="HK263" s="1132"/>
      <c r="HL263" s="1186"/>
      <c r="HM263" s="1132"/>
      <c r="HN263" s="1132"/>
      <c r="HO263" s="1132"/>
      <c r="HP263" s="1132"/>
      <c r="HQ263" s="1132"/>
      <c r="HR263" s="1132"/>
      <c r="HS263" s="1132"/>
      <c r="HT263" s="1132"/>
      <c r="HU263" s="1132"/>
      <c r="HV263" s="1132"/>
      <c r="HW263" s="1132"/>
      <c r="HX263" s="1132"/>
      <c r="HY263" s="1132"/>
      <c r="HZ263" s="1132"/>
      <c r="IA263" s="1132"/>
      <c r="IB263" s="1132"/>
      <c r="IC263" s="1132"/>
      <c r="ID263" s="1132"/>
      <c r="IE263" s="1132"/>
      <c r="IF263" s="1186"/>
      <c r="IG263" s="1132"/>
      <c r="IH263" s="1132"/>
      <c r="II263" s="1132"/>
      <c r="IJ263" s="1132"/>
      <c r="IK263" s="1132"/>
      <c r="IL263" s="1132"/>
      <c r="IM263" s="1132"/>
      <c r="IN263" s="1132"/>
      <c r="IO263" s="1132"/>
      <c r="IP263" s="1132"/>
      <c r="IQ263" s="1132"/>
      <c r="IR263" s="1132"/>
      <c r="IS263" s="1132"/>
      <c r="IT263" s="1132"/>
      <c r="IU263" s="1132"/>
      <c r="IV263" s="1132"/>
      <c r="IW263" s="1132"/>
      <c r="IX263" s="1132"/>
      <c r="IY263" s="1132"/>
      <c r="IZ263" s="1186"/>
      <c r="JA263" s="1132"/>
      <c r="JB263" s="1132"/>
      <c r="JC263" s="1132"/>
      <c r="JD263" s="1132"/>
      <c r="JE263" s="1132"/>
      <c r="JF263" s="1132"/>
      <c r="JG263" s="1132"/>
      <c r="JH263" s="1132"/>
      <c r="JI263" s="1132"/>
      <c r="JJ263" s="1132"/>
      <c r="JK263" s="1132"/>
      <c r="JL263" s="1132"/>
      <c r="JM263" s="1132"/>
      <c r="JN263" s="1132"/>
      <c r="JO263" s="1132"/>
      <c r="JP263" s="1132"/>
      <c r="JQ263" s="1132"/>
      <c r="JR263" s="1132"/>
      <c r="JS263" s="1132"/>
      <c r="JT263" s="1186"/>
      <c r="JU263" s="1132"/>
      <c r="JV263" s="1132"/>
      <c r="JW263" s="1132"/>
      <c r="JX263" s="1132"/>
      <c r="JY263" s="1132"/>
      <c r="JZ263" s="1132"/>
      <c r="KA263" s="1132"/>
      <c r="KB263" s="1132"/>
      <c r="KC263" s="1132"/>
      <c r="KD263" s="1132"/>
      <c r="KE263" s="1132"/>
      <c r="KF263" s="1132"/>
      <c r="KG263" s="1132"/>
      <c r="KH263" s="1132"/>
      <c r="KI263" s="1132"/>
      <c r="KJ263" s="1132"/>
      <c r="KK263" s="1132"/>
      <c r="KL263" s="1132"/>
      <c r="KM263" s="1132"/>
      <c r="KN263" s="1186"/>
      <c r="KO263" s="1132"/>
      <c r="KP263" s="1132"/>
      <c r="KQ263" s="1132"/>
      <c r="KR263" s="1132"/>
      <c r="KS263" s="1132"/>
      <c r="KT263" s="1132"/>
      <c r="KU263" s="1132"/>
      <c r="KV263" s="1132"/>
      <c r="KW263" s="1132"/>
      <c r="KX263" s="1132"/>
      <c r="KY263" s="1132"/>
      <c r="KZ263" s="1132"/>
      <c r="LA263" s="1132"/>
      <c r="LB263" s="1132"/>
      <c r="LC263" s="1132"/>
      <c r="LD263" s="1132"/>
      <c r="LE263" s="1132"/>
      <c r="LF263" s="1132"/>
      <c r="LG263" s="1132"/>
      <c r="LH263" s="1186"/>
      <c r="LI263" s="1132"/>
      <c r="LJ263" s="1132"/>
      <c r="LK263" s="1132"/>
      <c r="LL263" s="1132"/>
      <c r="LM263" s="1132"/>
      <c r="LN263" s="1132"/>
      <c r="LO263" s="1132"/>
      <c r="LP263" s="1132"/>
      <c r="LQ263" s="1132"/>
      <c r="LR263" s="1132"/>
      <c r="LS263" s="1132"/>
      <c r="LT263" s="1132"/>
      <c r="LU263" s="1132"/>
      <c r="LV263" s="1132"/>
      <c r="LW263" s="1132"/>
      <c r="LX263" s="1132"/>
      <c r="LY263" s="1132"/>
      <c r="LZ263" s="1132"/>
      <c r="MA263" s="1132"/>
      <c r="MB263" s="1186"/>
      <c r="MC263" s="1132"/>
      <c r="MD263" s="1132"/>
      <c r="ME263" s="1132"/>
      <c r="MF263" s="1132"/>
      <c r="MG263" s="1132"/>
      <c r="MH263" s="1132"/>
      <c r="MI263" s="1132"/>
      <c r="MJ263" s="1132"/>
      <c r="MK263" s="1132"/>
      <c r="ML263" s="1132"/>
      <c r="MM263" s="1132"/>
      <c r="MN263" s="1132"/>
      <c r="MO263" s="1132"/>
      <c r="MP263" s="1132"/>
      <c r="MQ263" s="1132"/>
      <c r="MR263" s="1132"/>
      <c r="MS263" s="1132"/>
      <c r="MT263" s="1132"/>
      <c r="MU263" s="1132"/>
      <c r="MV263" s="1186"/>
      <c r="MW263" s="1132"/>
      <c r="MX263" s="1132"/>
      <c r="MY263" s="1132"/>
      <c r="MZ263" s="1132"/>
      <c r="NA263" s="1132"/>
      <c r="NB263" s="1132"/>
      <c r="NC263" s="1132"/>
      <c r="ND263" s="1132"/>
      <c r="NE263" s="1132"/>
      <c r="NF263" s="1132"/>
      <c r="NG263" s="1132"/>
      <c r="NH263" s="1132"/>
      <c r="NI263" s="1132"/>
      <c r="NJ263" s="1132"/>
      <c r="NK263" s="1132"/>
      <c r="NL263" s="1132"/>
      <c r="NM263" s="1132"/>
      <c r="NN263" s="1132"/>
      <c r="NO263" s="1132"/>
      <c r="NP263" s="1186"/>
      <c r="NQ263" s="1132"/>
      <c r="NR263" s="1132"/>
      <c r="NS263" s="1132"/>
      <c r="NT263" s="1132"/>
      <c r="NU263" s="1132"/>
      <c r="NV263" s="1132"/>
      <c r="NW263" s="1132"/>
      <c r="NX263" s="1132"/>
      <c r="NY263" s="1132"/>
      <c r="NZ263" s="1132"/>
      <c r="OA263" s="1132"/>
      <c r="OB263" s="1132"/>
      <c r="OC263" s="1132"/>
      <c r="OD263" s="1132"/>
      <c r="OE263" s="1132"/>
      <c r="OF263" s="1132"/>
      <c r="OG263" s="1132"/>
      <c r="OH263" s="1132"/>
      <c r="OI263" s="1132"/>
      <c r="OJ263" s="1186"/>
      <c r="OK263" s="1132"/>
      <c r="OL263" s="1132"/>
      <c r="OM263" s="1132"/>
      <c r="ON263" s="1132"/>
      <c r="OO263" s="1132"/>
      <c r="OP263" s="1132"/>
      <c r="OQ263" s="1132"/>
      <c r="OR263" s="1132"/>
      <c r="OS263" s="1132"/>
      <c r="OT263" s="1132"/>
      <c r="OU263" s="1132"/>
      <c r="OV263" s="1132"/>
      <c r="OW263" s="1132"/>
      <c r="OX263" s="1132"/>
      <c r="OY263" s="1132"/>
      <c r="OZ263" s="1132"/>
      <c r="PA263" s="1132"/>
      <c r="PB263" s="1132"/>
      <c r="PC263" s="1132"/>
      <c r="PD263" s="1186"/>
      <c r="PE263" s="1132"/>
      <c r="PF263" s="1132"/>
      <c r="PG263" s="1132"/>
      <c r="PH263" s="1132"/>
      <c r="PI263" s="1132"/>
      <c r="PJ263" s="1132"/>
      <c r="PK263" s="1132"/>
      <c r="PL263" s="1132"/>
      <c r="PM263" s="1132"/>
      <c r="PN263" s="1132"/>
      <c r="PO263" s="1132"/>
      <c r="PP263" s="1132"/>
      <c r="PQ263" s="1132"/>
      <c r="PR263" s="1132"/>
      <c r="PS263" s="1132"/>
      <c r="PT263" s="1132"/>
      <c r="PU263" s="1132"/>
      <c r="PV263" s="1132"/>
      <c r="PW263" s="1132"/>
      <c r="PX263" s="1186"/>
      <c r="PY263" s="1132"/>
      <c r="PZ263" s="1132"/>
      <c r="QA263" s="1132"/>
      <c r="QB263" s="1132"/>
      <c r="QC263" s="1132"/>
      <c r="QD263" s="1132"/>
      <c r="QE263" s="1132"/>
      <c r="QF263" s="1132"/>
      <c r="QG263" s="1132"/>
      <c r="QH263" s="1132"/>
      <c r="QI263" s="1132"/>
      <c r="QJ263" s="1132"/>
      <c r="QK263" s="1132"/>
      <c r="QL263" s="1132"/>
      <c r="QM263" s="1132"/>
      <c r="QN263" s="1132"/>
      <c r="QO263" s="1132"/>
      <c r="QP263" s="1132"/>
      <c r="QQ263" s="1132"/>
      <c r="QR263" s="1186"/>
      <c r="QS263" s="1132"/>
      <c r="QT263" s="1132"/>
      <c r="QU263" s="1132"/>
      <c r="QV263" s="1132"/>
      <c r="QW263" s="1132"/>
      <c r="QX263" s="1132"/>
      <c r="QY263" s="1132"/>
      <c r="QZ263" s="1132"/>
      <c r="RA263" s="1132"/>
      <c r="RB263" s="1132"/>
      <c r="RC263" s="1132"/>
      <c r="RD263" s="1132"/>
      <c r="RE263" s="1132"/>
      <c r="RF263" s="1132"/>
      <c r="RG263" s="1132"/>
      <c r="RH263" s="1132"/>
      <c r="RI263" s="1132"/>
      <c r="RJ263" s="1132"/>
      <c r="RK263" s="1132"/>
      <c r="RL263" s="1186"/>
      <c r="RM263" s="1132"/>
      <c r="RN263" s="1132"/>
      <c r="RO263" s="1132"/>
      <c r="RP263" s="1132"/>
      <c r="RQ263" s="1132"/>
      <c r="RR263" s="1132"/>
      <c r="RS263" s="1132"/>
      <c r="RT263" s="1132"/>
      <c r="RU263" s="1132"/>
      <c r="RV263" s="1132"/>
      <c r="RW263" s="1132"/>
      <c r="RX263" s="1132"/>
      <c r="RY263" s="1132"/>
      <c r="RZ263" s="1132"/>
      <c r="SA263" s="1132"/>
      <c r="SB263" s="1132"/>
      <c r="SC263" s="1132"/>
      <c r="SD263" s="1132"/>
      <c r="SE263" s="1132"/>
      <c r="SF263" s="1186"/>
      <c r="SG263" s="1132"/>
      <c r="SH263" s="1132"/>
      <c r="SI263" s="1132"/>
      <c r="SJ263" s="1132"/>
      <c r="SK263" s="1132"/>
      <c r="SL263" s="1132"/>
      <c r="SM263" s="1132"/>
      <c r="SN263" s="1132"/>
      <c r="SO263" s="1132"/>
      <c r="SP263" s="1132"/>
      <c r="SQ263" s="1132"/>
      <c r="SR263" s="1132"/>
      <c r="SS263" s="1132"/>
      <c r="ST263" s="1132"/>
      <c r="SU263" s="1132"/>
      <c r="SV263" s="1132"/>
      <c r="SW263" s="1132"/>
      <c r="SX263" s="1132"/>
      <c r="SY263" s="1132"/>
      <c r="SZ263" s="1186"/>
      <c r="TA263" s="1132"/>
      <c r="TB263" s="1132"/>
      <c r="TC263" s="1132"/>
      <c r="TD263" s="1132"/>
      <c r="TE263" s="1132"/>
      <c r="TF263" s="1132"/>
      <c r="TG263" s="1132"/>
      <c r="TH263" s="1132"/>
      <c r="TI263" s="1132"/>
      <c r="TJ263" s="1132"/>
      <c r="TK263" s="1132"/>
      <c r="TL263" s="1132"/>
      <c r="TM263" s="1132"/>
      <c r="TN263" s="1132"/>
      <c r="TO263" s="1132"/>
      <c r="TP263" s="1132"/>
      <c r="TQ263" s="1132"/>
      <c r="TR263" s="1132"/>
      <c r="TS263" s="1132"/>
      <c r="TT263" s="1186"/>
      <c r="TU263" s="1132"/>
      <c r="TV263" s="1132"/>
      <c r="TW263" s="1132"/>
      <c r="TX263" s="1132"/>
      <c r="TY263" s="1132"/>
      <c r="TZ263" s="1132"/>
      <c r="UA263" s="1132"/>
      <c r="UB263" s="1132"/>
      <c r="UC263" s="1132"/>
      <c r="UD263" s="1132"/>
      <c r="UE263" s="1132"/>
      <c r="UF263" s="1132"/>
      <c r="UG263" s="1132"/>
      <c r="UH263" s="1132"/>
      <c r="UI263" s="1132"/>
      <c r="UJ263" s="1132"/>
      <c r="UK263" s="1132"/>
      <c r="UL263" s="1132"/>
      <c r="UM263" s="1132"/>
      <c r="UN263" s="1186"/>
      <c r="UO263" s="1132"/>
      <c r="UP263" s="1132"/>
      <c r="UQ263" s="1132"/>
      <c r="UR263" s="1132"/>
      <c r="US263" s="1132"/>
      <c r="UT263" s="1132"/>
      <c r="UU263" s="1132"/>
      <c r="UV263" s="1132"/>
      <c r="UW263" s="1132"/>
      <c r="UX263" s="1132"/>
      <c r="UY263" s="1132"/>
      <c r="UZ263" s="1132"/>
      <c r="VA263" s="1132"/>
      <c r="VB263" s="1132"/>
      <c r="VC263" s="1132"/>
      <c r="VD263" s="1132"/>
      <c r="VE263" s="1132"/>
      <c r="VF263" s="1132"/>
      <c r="VG263" s="1132"/>
      <c r="VH263" s="1186"/>
      <c r="VI263" s="1132"/>
      <c r="VJ263" s="1132"/>
      <c r="VK263" s="1132"/>
      <c r="VL263" s="1132"/>
      <c r="VM263" s="1132"/>
      <c r="VN263" s="1132"/>
      <c r="VO263" s="1132"/>
      <c r="VP263" s="1132"/>
      <c r="VQ263" s="1132"/>
      <c r="VR263" s="1132"/>
      <c r="VS263" s="1132"/>
      <c r="VT263" s="1132"/>
      <c r="VU263" s="1132"/>
      <c r="VV263" s="1132"/>
      <c r="VW263" s="1132"/>
      <c r="VX263" s="1132"/>
      <c r="VY263" s="1132"/>
      <c r="VZ263" s="1132"/>
      <c r="WA263" s="1132"/>
      <c r="WB263" s="1186"/>
      <c r="WC263" s="1132"/>
      <c r="WD263" s="1132"/>
      <c r="WE263" s="1132"/>
      <c r="WF263" s="1132"/>
      <c r="WG263" s="1132"/>
      <c r="WH263" s="1132"/>
      <c r="WI263" s="1132"/>
      <c r="WJ263" s="1132"/>
      <c r="WK263" s="1132"/>
      <c r="WL263" s="1132"/>
      <c r="WM263" s="1132"/>
      <c r="WN263" s="1132"/>
      <c r="WO263" s="1132"/>
      <c r="WP263" s="1132"/>
      <c r="WQ263" s="1132"/>
      <c r="WR263" s="1132"/>
      <c r="WS263" s="1132"/>
      <c r="WT263" s="1132"/>
      <c r="WU263" s="1132"/>
      <c r="WV263" s="1186"/>
      <c r="WW263" s="1132"/>
      <c r="WX263" s="1132"/>
      <c r="WY263" s="1132"/>
      <c r="WZ263" s="1132"/>
      <c r="XA263" s="1132"/>
      <c r="XB263" s="1132"/>
      <c r="XC263" s="1132"/>
      <c r="XD263" s="1132"/>
      <c r="XE263" s="1132"/>
      <c r="XF263" s="1132"/>
      <c r="XG263" s="1132"/>
      <c r="XH263" s="1132"/>
      <c r="XI263" s="1132"/>
      <c r="XJ263" s="1132"/>
      <c r="XK263" s="1132"/>
      <c r="XL263" s="1132"/>
      <c r="XM263" s="1132"/>
      <c r="XN263" s="1132"/>
      <c r="XO263" s="1132"/>
      <c r="XP263" s="1186"/>
      <c r="XQ263" s="1132"/>
      <c r="XR263" s="1132"/>
      <c r="XS263" s="1132"/>
      <c r="XT263" s="1132"/>
      <c r="XU263" s="1132"/>
      <c r="XV263" s="1132"/>
      <c r="XW263" s="1132"/>
      <c r="XX263" s="1132"/>
      <c r="XY263" s="1132"/>
      <c r="XZ263" s="1132"/>
      <c r="YA263" s="1132"/>
      <c r="YB263" s="1132"/>
      <c r="YC263" s="1132"/>
      <c r="YD263" s="1132"/>
      <c r="YE263" s="1132"/>
      <c r="YF263" s="1132"/>
      <c r="YG263" s="1132"/>
      <c r="YH263" s="1132"/>
      <c r="YI263" s="1132"/>
      <c r="YJ263" s="1186"/>
      <c r="YK263" s="1132"/>
      <c r="YL263" s="1132"/>
      <c r="YM263" s="1132"/>
      <c r="YN263" s="1132"/>
      <c r="YO263" s="1132"/>
      <c r="YP263" s="1132"/>
      <c r="YQ263" s="1132"/>
      <c r="YR263" s="1132"/>
      <c r="YS263" s="1132"/>
      <c r="YT263" s="1132"/>
      <c r="YU263" s="1132"/>
      <c r="YV263" s="1132"/>
      <c r="YW263" s="1132"/>
      <c r="YX263" s="1132"/>
      <c r="YY263" s="1132"/>
      <c r="YZ263" s="1132"/>
      <c r="ZA263" s="1132"/>
      <c r="ZB263" s="1132"/>
      <c r="ZC263" s="1132"/>
      <c r="ZD263" s="1186"/>
      <c r="ZE263" s="1132"/>
      <c r="ZF263" s="1132"/>
      <c r="ZG263" s="1132"/>
      <c r="ZH263" s="1132"/>
      <c r="ZI263" s="1132"/>
      <c r="ZJ263" s="1132"/>
      <c r="ZK263" s="1132"/>
      <c r="ZL263" s="1132"/>
      <c r="ZM263" s="1132"/>
      <c r="ZN263" s="1132"/>
      <c r="ZO263" s="1132"/>
      <c r="ZP263" s="1132"/>
      <c r="ZQ263" s="1132"/>
      <c r="ZR263" s="1132"/>
      <c r="ZS263" s="1132"/>
      <c r="ZT263" s="1132"/>
      <c r="ZU263" s="1132"/>
      <c r="ZV263" s="1132"/>
      <c r="ZW263" s="1132"/>
      <c r="ZX263" s="1186"/>
      <c r="ZY263" s="1132"/>
      <c r="ZZ263" s="1132"/>
      <c r="AAA263" s="1132"/>
      <c r="AAB263" s="1132"/>
      <c r="AAC263" s="1132"/>
      <c r="AAD263" s="1132"/>
      <c r="AAE263" s="1132"/>
      <c r="AAF263" s="1132"/>
      <c r="AAG263" s="1132"/>
      <c r="AAH263" s="1132"/>
      <c r="AAI263" s="1132"/>
      <c r="AAJ263" s="1132"/>
      <c r="AAK263" s="1132"/>
      <c r="AAL263" s="1132"/>
      <c r="AAM263" s="1132"/>
      <c r="AAN263" s="1132"/>
      <c r="AAO263" s="1132"/>
      <c r="AAP263" s="1132"/>
      <c r="AAQ263" s="1132"/>
      <c r="AAR263" s="1186"/>
      <c r="AAS263" s="1132"/>
      <c r="AAT263" s="1132"/>
      <c r="AAU263" s="1132"/>
      <c r="AAV263" s="1132"/>
      <c r="AAW263" s="1132"/>
      <c r="AAX263" s="1132"/>
      <c r="AAY263" s="1132"/>
      <c r="AAZ263" s="1132"/>
      <c r="ABA263" s="1132"/>
      <c r="ABB263" s="1132"/>
      <c r="ABC263" s="1132"/>
      <c r="ABD263" s="1132"/>
      <c r="ABE263" s="1132"/>
      <c r="ABF263" s="1132"/>
      <c r="ABG263" s="1132"/>
      <c r="ABH263" s="1132"/>
      <c r="ABI263" s="1132"/>
      <c r="ABJ263" s="1132"/>
      <c r="ABK263" s="1132"/>
      <c r="ABL263" s="1186"/>
      <c r="ABM263" s="1132"/>
      <c r="ABN263" s="1132"/>
      <c r="ABO263" s="1132"/>
      <c r="ABP263" s="1132"/>
      <c r="ABQ263" s="1132"/>
      <c r="ABR263" s="1132"/>
      <c r="ABS263" s="1132"/>
      <c r="ABT263" s="1132"/>
      <c r="ABU263" s="1132"/>
      <c r="ABV263" s="1132"/>
      <c r="ABW263" s="1132"/>
      <c r="ABX263" s="1132"/>
      <c r="ABY263" s="1132"/>
      <c r="ABZ263" s="1132"/>
      <c r="ACA263" s="1132"/>
      <c r="ACB263" s="1132"/>
      <c r="ACC263" s="1132"/>
      <c r="ACD263" s="1132"/>
      <c r="ACE263" s="1132"/>
      <c r="ACF263" s="1186"/>
      <c r="ACG263" s="1132"/>
      <c r="ACH263" s="1132"/>
      <c r="ACI263" s="1132"/>
      <c r="ACJ263" s="1132"/>
      <c r="ACK263" s="1132"/>
      <c r="ACL263" s="1132"/>
      <c r="ACM263" s="1132"/>
      <c r="ACN263" s="1132"/>
      <c r="ACO263" s="1132"/>
      <c r="ACP263" s="1132"/>
      <c r="ACQ263" s="1132"/>
      <c r="ACR263" s="1132"/>
      <c r="ACS263" s="1132"/>
      <c r="ACT263" s="1132"/>
      <c r="ACU263" s="1132"/>
      <c r="ACV263" s="1132"/>
      <c r="ACW263" s="1132"/>
      <c r="ACX263" s="1132"/>
      <c r="ACY263" s="1132"/>
      <c r="ACZ263" s="1186"/>
      <c r="ADA263" s="1132"/>
      <c r="ADB263" s="1132"/>
      <c r="ADC263" s="1132"/>
      <c r="ADD263" s="1132"/>
      <c r="ADE263" s="1132"/>
      <c r="ADF263" s="1132"/>
      <c r="ADG263" s="1132"/>
      <c r="ADH263" s="1132"/>
      <c r="ADI263" s="1132"/>
      <c r="ADJ263" s="1132"/>
      <c r="ADK263" s="1132"/>
      <c r="ADL263" s="1132"/>
      <c r="ADM263" s="1132"/>
      <c r="ADN263" s="1132"/>
      <c r="ADO263" s="1132"/>
      <c r="ADP263" s="1132"/>
      <c r="ADQ263" s="1132"/>
      <c r="ADR263" s="1132"/>
      <c r="ADS263" s="1132"/>
      <c r="ADT263" s="1186"/>
      <c r="ADU263" s="1132"/>
      <c r="ADV263" s="1132"/>
      <c r="ADW263" s="1132"/>
      <c r="ADX263" s="1132"/>
      <c r="ADY263" s="1132"/>
      <c r="ADZ263" s="1132"/>
      <c r="AEA263" s="1132"/>
      <c r="AEB263" s="1132"/>
      <c r="AEC263" s="1132"/>
      <c r="AED263" s="1132"/>
      <c r="AEE263" s="1132"/>
      <c r="AEF263" s="1132"/>
      <c r="AEG263" s="1132"/>
      <c r="AEH263" s="1132"/>
      <c r="AEI263" s="1132"/>
      <c r="AEJ263" s="1132"/>
      <c r="AEK263" s="1132"/>
      <c r="AEL263" s="1132"/>
      <c r="AEM263" s="1132"/>
      <c r="AEN263" s="1186"/>
      <c r="AEO263" s="1132"/>
      <c r="AEP263" s="1132"/>
      <c r="AEQ263" s="1132"/>
      <c r="AER263" s="1132"/>
      <c r="AES263" s="1132"/>
      <c r="AET263" s="1132"/>
      <c r="AEU263" s="1132"/>
      <c r="AEV263" s="1132"/>
      <c r="AEW263" s="1132"/>
      <c r="AEX263" s="1132"/>
      <c r="AEY263" s="1132"/>
      <c r="AEZ263" s="1132"/>
      <c r="AFA263" s="1132"/>
      <c r="AFB263" s="1132"/>
      <c r="AFC263" s="1132"/>
      <c r="AFD263" s="1132"/>
      <c r="AFE263" s="1132"/>
      <c r="AFF263" s="1132"/>
      <c r="AFG263" s="1132"/>
      <c r="AFH263" s="1186"/>
      <c r="AFI263" s="1132"/>
      <c r="AFJ263" s="1132"/>
      <c r="AFK263" s="1132"/>
      <c r="AFL263" s="1132"/>
      <c r="AFM263" s="1132"/>
      <c r="AFN263" s="1132"/>
      <c r="AFO263" s="1132"/>
      <c r="AFP263" s="1132"/>
      <c r="AFQ263" s="1132"/>
      <c r="AFR263" s="1132"/>
      <c r="AFS263" s="1132"/>
      <c r="AFT263" s="1132"/>
      <c r="AFU263" s="1132"/>
      <c r="AFV263" s="1132"/>
      <c r="AFW263" s="1132"/>
      <c r="AFX263" s="1132"/>
      <c r="AFY263" s="1132"/>
      <c r="AFZ263" s="1132"/>
      <c r="AGA263" s="1132"/>
      <c r="AGB263" s="1186"/>
      <c r="AGC263" s="1132"/>
      <c r="AGD263" s="1132"/>
      <c r="AGE263" s="1132"/>
      <c r="AGF263" s="1132"/>
      <c r="AGG263" s="1132"/>
      <c r="AGH263" s="1132"/>
      <c r="AGI263" s="1132"/>
      <c r="AGJ263" s="1132"/>
      <c r="AGK263" s="1132"/>
      <c r="AGL263" s="1132"/>
      <c r="AGM263" s="1132"/>
      <c r="AGN263" s="1132"/>
      <c r="AGO263" s="1132"/>
      <c r="AGP263" s="1132"/>
      <c r="AGQ263" s="1132"/>
      <c r="AGR263" s="1132"/>
      <c r="AGS263" s="1132"/>
      <c r="AGT263" s="1132"/>
      <c r="AGU263" s="1132"/>
      <c r="AGV263" s="1186"/>
      <c r="AGW263" s="1132"/>
      <c r="AGX263" s="1132"/>
      <c r="AGY263" s="1132"/>
      <c r="AGZ263" s="1132"/>
      <c r="AHA263" s="1132"/>
      <c r="AHB263" s="1132"/>
      <c r="AHC263" s="1132"/>
      <c r="AHD263" s="1132"/>
      <c r="AHE263" s="1132"/>
      <c r="AHF263" s="1132"/>
      <c r="AHG263" s="1132"/>
      <c r="AHH263" s="1132"/>
      <c r="AHI263" s="1132"/>
      <c r="AHJ263" s="1132"/>
      <c r="AHK263" s="1132"/>
      <c r="AHL263" s="1132"/>
      <c r="AHM263" s="1132"/>
      <c r="AHN263" s="1132"/>
      <c r="AHO263" s="1132"/>
      <c r="AHP263" s="1186"/>
      <c r="AHQ263" s="1132"/>
      <c r="AHR263" s="1132"/>
      <c r="AHS263" s="1132"/>
      <c r="AHT263" s="1132"/>
      <c r="AHU263" s="1132"/>
      <c r="AHV263" s="1132"/>
      <c r="AHW263" s="1132"/>
      <c r="AHX263" s="1132"/>
      <c r="AHY263" s="1132"/>
      <c r="AHZ263" s="1132"/>
      <c r="AIA263" s="1132"/>
      <c r="AIB263" s="1132"/>
      <c r="AIC263" s="1132"/>
      <c r="AID263" s="1132"/>
      <c r="AIE263" s="1132"/>
      <c r="AIF263" s="1132"/>
      <c r="AIG263" s="1132"/>
      <c r="AIH263" s="1132"/>
      <c r="AII263" s="1132"/>
      <c r="AIJ263" s="1186"/>
      <c r="AIK263" s="1132"/>
      <c r="AIL263" s="1132"/>
      <c r="AIM263" s="1132"/>
      <c r="AIN263" s="1132"/>
      <c r="AIO263" s="1132"/>
      <c r="AIP263" s="1132"/>
      <c r="AIQ263" s="1132"/>
      <c r="AIR263" s="1132"/>
      <c r="AIS263" s="1132"/>
      <c r="AIT263" s="1132"/>
      <c r="AIU263" s="1132"/>
      <c r="AIV263" s="1132"/>
      <c r="AIW263" s="1132"/>
      <c r="AIX263" s="1132"/>
      <c r="AIY263" s="1132"/>
      <c r="AIZ263" s="1132"/>
      <c r="AJA263" s="1132"/>
      <c r="AJB263" s="1132"/>
      <c r="AJC263" s="1132"/>
      <c r="AJD263" s="1186"/>
      <c r="AJE263" s="1132"/>
      <c r="AJF263" s="1132"/>
      <c r="AJG263" s="1132"/>
      <c r="AJH263" s="1132"/>
      <c r="AJI263" s="1132"/>
      <c r="AJJ263" s="1132"/>
      <c r="AJK263" s="1132"/>
      <c r="AJL263" s="1132"/>
      <c r="AJM263" s="1132"/>
      <c r="AJN263" s="1132"/>
      <c r="AJO263" s="1132"/>
      <c r="AJP263" s="1132"/>
      <c r="AJQ263" s="1132"/>
      <c r="AJR263" s="1132"/>
      <c r="AJS263" s="1132"/>
      <c r="AJT263" s="1132"/>
      <c r="AJU263" s="1132"/>
      <c r="AJV263" s="1132"/>
      <c r="AJW263" s="1132"/>
      <c r="AJX263" s="1186"/>
      <c r="AJY263" s="1132"/>
      <c r="AJZ263" s="1132"/>
      <c r="AKA263" s="1132"/>
      <c r="AKB263" s="1132"/>
      <c r="AKC263" s="1132"/>
      <c r="AKD263" s="1132"/>
      <c r="AKE263" s="1132"/>
      <c r="AKF263" s="1132"/>
      <c r="AKG263" s="1132"/>
      <c r="AKH263" s="1132"/>
      <c r="AKI263" s="1132"/>
      <c r="AKJ263" s="1132"/>
      <c r="AKK263" s="1132"/>
      <c r="AKL263" s="1132"/>
      <c r="AKM263" s="1132"/>
      <c r="AKN263" s="1132"/>
      <c r="AKO263" s="1132"/>
      <c r="AKP263" s="1132"/>
      <c r="AKQ263" s="1132"/>
      <c r="AKR263" s="1186"/>
      <c r="AKS263" s="1132"/>
      <c r="AKT263" s="1132"/>
      <c r="AKU263" s="1132"/>
      <c r="AKV263" s="1132"/>
      <c r="AKW263" s="1132"/>
      <c r="AKX263" s="1132"/>
      <c r="AKY263" s="1132"/>
      <c r="AKZ263" s="1132"/>
      <c r="ALA263" s="1132"/>
      <c r="ALB263" s="1132"/>
      <c r="ALC263" s="1132"/>
      <c r="ALD263" s="1132"/>
      <c r="ALE263" s="1132"/>
      <c r="ALF263" s="1132"/>
      <c r="ALG263" s="1132"/>
      <c r="ALH263" s="1132"/>
      <c r="ALI263" s="1132"/>
      <c r="ALJ263" s="1132"/>
      <c r="ALK263" s="1132"/>
      <c r="ALL263" s="1186"/>
      <c r="ALM263" s="1132"/>
      <c r="ALN263" s="1132"/>
      <c r="ALO263" s="1132"/>
      <c r="ALP263" s="1132"/>
      <c r="ALQ263" s="1132"/>
      <c r="ALR263" s="1132"/>
      <c r="ALS263" s="1132"/>
      <c r="ALT263" s="1132"/>
      <c r="ALU263" s="1132"/>
      <c r="ALV263" s="1132"/>
      <c r="ALW263" s="1132"/>
      <c r="ALX263" s="1132"/>
      <c r="ALY263" s="1132"/>
      <c r="ALZ263" s="1132"/>
      <c r="AMA263" s="1132"/>
      <c r="AMB263" s="1132"/>
      <c r="AMC263" s="1132"/>
      <c r="AMD263" s="1132"/>
      <c r="AME263" s="1132"/>
      <c r="AMF263" s="1186"/>
      <c r="AMG263" s="1132"/>
      <c r="AMH263" s="1132"/>
      <c r="AMI263" s="1132"/>
      <c r="AMJ263" s="1132"/>
      <c r="AMK263" s="1132"/>
      <c r="AML263" s="1132"/>
      <c r="AMM263" s="1132"/>
      <c r="AMN263" s="1132"/>
      <c r="AMO263" s="1132"/>
      <c r="AMP263" s="1132"/>
      <c r="AMQ263" s="1132"/>
      <c r="AMR263" s="1132"/>
      <c r="AMS263" s="1132"/>
      <c r="AMT263" s="1132"/>
      <c r="AMU263" s="1132"/>
      <c r="AMV263" s="1132"/>
      <c r="AMW263" s="1132"/>
      <c r="AMX263" s="1132"/>
      <c r="AMY263" s="1132"/>
      <c r="AMZ263" s="1186"/>
      <c r="ANA263" s="1132"/>
      <c r="ANB263" s="1132"/>
      <c r="ANC263" s="1132"/>
      <c r="AND263" s="1132"/>
      <c r="ANE263" s="1132"/>
      <c r="ANF263" s="1132"/>
      <c r="ANG263" s="1132"/>
      <c r="ANH263" s="1132"/>
      <c r="ANI263" s="1132"/>
      <c r="ANJ263" s="1132"/>
      <c r="ANK263" s="1132"/>
      <c r="ANL263" s="1132"/>
      <c r="ANM263" s="1132"/>
      <c r="ANN263" s="1132"/>
      <c r="ANO263" s="1132"/>
      <c r="ANP263" s="1132"/>
      <c r="ANQ263" s="1132"/>
      <c r="ANR263" s="1132"/>
      <c r="ANS263" s="1132"/>
      <c r="ANT263" s="1186"/>
      <c r="ANU263" s="1132"/>
      <c r="ANV263" s="1132"/>
      <c r="ANW263" s="1132"/>
      <c r="ANX263" s="1132"/>
      <c r="ANY263" s="1132"/>
      <c r="ANZ263" s="1132"/>
      <c r="AOA263" s="1132"/>
      <c r="AOB263" s="1132"/>
      <c r="AOC263" s="1132"/>
      <c r="AOD263" s="1132"/>
      <c r="AOE263" s="1132"/>
      <c r="AOF263" s="1132"/>
      <c r="AOG263" s="1132"/>
      <c r="AOH263" s="1132"/>
      <c r="AOI263" s="1132"/>
      <c r="AOJ263" s="1132"/>
      <c r="AOK263" s="1132"/>
      <c r="AOL263" s="1132"/>
      <c r="AOM263" s="1132"/>
      <c r="AON263" s="1186"/>
      <c r="AOO263" s="1132"/>
      <c r="AOP263" s="1132"/>
      <c r="AOQ263" s="1132"/>
      <c r="AOR263" s="1132"/>
      <c r="AOS263" s="1132"/>
      <c r="AOT263" s="1132"/>
      <c r="AOU263" s="1132"/>
      <c r="AOV263" s="1132"/>
      <c r="AOW263" s="1132"/>
      <c r="AOX263" s="1132"/>
      <c r="AOY263" s="1132"/>
      <c r="AOZ263" s="1132"/>
      <c r="APA263" s="1132"/>
      <c r="APB263" s="1132"/>
      <c r="APC263" s="1132"/>
      <c r="APD263" s="1132"/>
      <c r="APE263" s="1132"/>
      <c r="APF263" s="1132"/>
      <c r="APG263" s="1132"/>
      <c r="APH263" s="1186"/>
      <c r="API263" s="1132"/>
      <c r="APJ263" s="1132"/>
      <c r="APK263" s="1132"/>
      <c r="APL263" s="1132"/>
      <c r="APM263" s="1132"/>
      <c r="APN263" s="1132"/>
      <c r="APO263" s="1132"/>
      <c r="APP263" s="1132"/>
      <c r="APQ263" s="1132"/>
      <c r="APR263" s="1132"/>
      <c r="APS263" s="1132"/>
      <c r="APT263" s="1132"/>
      <c r="APU263" s="1132"/>
      <c r="APV263" s="1132"/>
      <c r="APW263" s="1132"/>
      <c r="APX263" s="1132"/>
      <c r="APY263" s="1132"/>
      <c r="APZ263" s="1132"/>
      <c r="AQA263" s="1132"/>
      <c r="AQB263" s="1186"/>
      <c r="AQC263" s="1132"/>
      <c r="AQD263" s="1132"/>
      <c r="AQE263" s="1132"/>
      <c r="AQF263" s="1132"/>
      <c r="AQG263" s="1132"/>
      <c r="AQH263" s="1132"/>
      <c r="AQI263" s="1132"/>
      <c r="AQJ263" s="1132"/>
      <c r="AQK263" s="1132"/>
      <c r="AQL263" s="1132"/>
      <c r="AQM263" s="1132"/>
      <c r="AQN263" s="1132"/>
      <c r="AQO263" s="1132"/>
      <c r="AQP263" s="1132"/>
      <c r="AQQ263" s="1132"/>
      <c r="AQR263" s="1132"/>
      <c r="AQS263" s="1132"/>
      <c r="AQT263" s="1132"/>
      <c r="AQU263" s="1132"/>
      <c r="AQV263" s="1186"/>
      <c r="AQW263" s="1132"/>
      <c r="AQX263" s="1132"/>
      <c r="AQY263" s="1132"/>
      <c r="AQZ263" s="1132"/>
      <c r="ARA263" s="1132"/>
      <c r="ARB263" s="1132"/>
      <c r="ARC263" s="1132"/>
      <c r="ARD263" s="1132"/>
      <c r="ARE263" s="1132"/>
      <c r="ARF263" s="1132"/>
      <c r="ARG263" s="1132"/>
      <c r="ARH263" s="1132"/>
      <c r="ARI263" s="1132"/>
      <c r="ARJ263" s="1132"/>
      <c r="ARK263" s="1132"/>
      <c r="ARL263" s="1132"/>
      <c r="ARM263" s="1132"/>
      <c r="ARN263" s="1132"/>
      <c r="ARO263" s="1132"/>
      <c r="ARP263" s="1186"/>
      <c r="ARQ263" s="1132"/>
      <c r="ARR263" s="1132"/>
      <c r="ARS263" s="1132"/>
      <c r="ART263" s="1132"/>
      <c r="ARU263" s="1132"/>
      <c r="ARV263" s="1132"/>
      <c r="ARW263" s="1132"/>
      <c r="ARX263" s="1132"/>
      <c r="ARY263" s="1132"/>
      <c r="ARZ263" s="1132"/>
      <c r="ASA263" s="1132"/>
      <c r="ASB263" s="1132"/>
      <c r="ASC263" s="1132"/>
      <c r="ASD263" s="1132"/>
      <c r="ASE263" s="1132"/>
      <c r="ASF263" s="1132"/>
      <c r="ASG263" s="1132"/>
      <c r="ASH263" s="1132"/>
      <c r="ASI263" s="1132"/>
      <c r="ASJ263" s="1186"/>
      <c r="ASK263" s="1132"/>
      <c r="ASL263" s="1132"/>
      <c r="ASM263" s="1132"/>
      <c r="ASN263" s="1132"/>
      <c r="ASO263" s="1132"/>
      <c r="ASP263" s="1132"/>
      <c r="ASQ263" s="1132"/>
      <c r="ASR263" s="1132"/>
      <c r="ASS263" s="1132"/>
      <c r="AST263" s="1132"/>
      <c r="ASU263" s="1132"/>
      <c r="ASV263" s="1132"/>
      <c r="ASW263" s="1132"/>
      <c r="ASX263" s="1132"/>
      <c r="ASY263" s="1132"/>
      <c r="ASZ263" s="1132"/>
      <c r="ATA263" s="1132"/>
      <c r="ATB263" s="1132"/>
      <c r="ATC263" s="1132"/>
      <c r="ATD263" s="1186"/>
      <c r="ATE263" s="1132"/>
      <c r="ATF263" s="1132"/>
      <c r="ATG263" s="1132"/>
      <c r="ATH263" s="1132"/>
      <c r="ATI263" s="1132"/>
      <c r="ATJ263" s="1132"/>
      <c r="ATK263" s="1132"/>
      <c r="ATL263" s="1132"/>
      <c r="ATM263" s="1132"/>
      <c r="ATN263" s="1132"/>
      <c r="ATO263" s="1132"/>
      <c r="ATP263" s="1132"/>
      <c r="ATQ263" s="1132"/>
      <c r="ATR263" s="1132"/>
      <c r="ATS263" s="1132"/>
      <c r="ATT263" s="1132"/>
      <c r="ATU263" s="1132"/>
      <c r="ATV263" s="1132"/>
      <c r="ATW263" s="1132"/>
      <c r="ATX263" s="1186"/>
      <c r="ATY263" s="1132"/>
      <c r="ATZ263" s="1132"/>
      <c r="AUA263" s="1132"/>
      <c r="AUB263" s="1132"/>
      <c r="AUC263" s="1132"/>
      <c r="AUD263" s="1132"/>
      <c r="AUE263" s="1132"/>
      <c r="AUF263" s="1132"/>
      <c r="AUG263" s="1132"/>
      <c r="AUH263" s="1132"/>
      <c r="AUI263" s="1132"/>
      <c r="AUJ263" s="1132"/>
      <c r="AUK263" s="1132"/>
      <c r="AUL263" s="1132"/>
      <c r="AUM263" s="1132"/>
      <c r="AUN263" s="1132"/>
      <c r="AUO263" s="1132"/>
      <c r="AUP263" s="1132"/>
      <c r="AUQ263" s="1132"/>
      <c r="AUR263" s="1186"/>
      <c r="AUS263" s="1132"/>
      <c r="AUT263" s="1132"/>
      <c r="AUU263" s="1132"/>
      <c r="AUV263" s="1132"/>
      <c r="AUW263" s="1132"/>
      <c r="AUX263" s="1132"/>
      <c r="AUY263" s="1132"/>
      <c r="AUZ263" s="1132"/>
      <c r="AVA263" s="1132"/>
      <c r="AVB263" s="1132"/>
      <c r="AVC263" s="1132"/>
      <c r="AVD263" s="1132"/>
      <c r="AVE263" s="1132"/>
      <c r="AVF263" s="1132"/>
      <c r="AVG263" s="1132"/>
      <c r="AVH263" s="1132"/>
      <c r="AVI263" s="1132"/>
      <c r="AVJ263" s="1132"/>
      <c r="AVK263" s="1132"/>
      <c r="AVL263" s="1186"/>
      <c r="AVM263" s="1132"/>
      <c r="AVN263" s="1132"/>
      <c r="AVO263" s="1132"/>
      <c r="AVP263" s="1132"/>
      <c r="AVQ263" s="1132"/>
      <c r="AVR263" s="1132"/>
      <c r="AVS263" s="1132"/>
      <c r="AVT263" s="1132"/>
      <c r="AVU263" s="1132"/>
      <c r="AVV263" s="1132"/>
      <c r="AVW263" s="1132"/>
      <c r="AVX263" s="1132"/>
      <c r="AVY263" s="1132"/>
      <c r="AVZ263" s="1132"/>
      <c r="AWA263" s="1132"/>
      <c r="AWB263" s="1132"/>
      <c r="AWC263" s="1132"/>
      <c r="AWD263" s="1132"/>
      <c r="AWE263" s="1132"/>
      <c r="AWF263" s="1186"/>
      <c r="AWG263" s="1132"/>
      <c r="AWH263" s="1132"/>
      <c r="AWI263" s="1132"/>
      <c r="AWJ263" s="1132"/>
      <c r="AWK263" s="1132"/>
      <c r="AWL263" s="1132"/>
      <c r="AWM263" s="1132"/>
      <c r="AWN263" s="1132"/>
      <c r="AWO263" s="1132"/>
      <c r="AWP263" s="1132"/>
      <c r="AWQ263" s="1132"/>
      <c r="AWR263" s="1132"/>
      <c r="AWS263" s="1132"/>
      <c r="AWT263" s="1132"/>
      <c r="AWU263" s="1132"/>
      <c r="AWV263" s="1132"/>
      <c r="AWW263" s="1132"/>
      <c r="AWX263" s="1132"/>
      <c r="AWY263" s="1132"/>
      <c r="AWZ263" s="1186"/>
      <c r="AXA263" s="1132"/>
      <c r="AXB263" s="1132"/>
      <c r="AXC263" s="1132"/>
      <c r="AXD263" s="1132"/>
      <c r="AXE263" s="1132"/>
      <c r="AXF263" s="1132"/>
      <c r="AXG263" s="1132"/>
      <c r="AXH263" s="1132"/>
      <c r="AXI263" s="1132"/>
      <c r="AXJ263" s="1132"/>
      <c r="AXK263" s="1132"/>
      <c r="AXL263" s="1132"/>
      <c r="AXM263" s="1132"/>
      <c r="AXN263" s="1132"/>
      <c r="AXO263" s="1132"/>
      <c r="AXP263" s="1132"/>
      <c r="AXQ263" s="1132"/>
      <c r="AXR263" s="1132"/>
      <c r="AXS263" s="1132"/>
      <c r="AXT263" s="1186"/>
      <c r="AXU263" s="1132"/>
      <c r="AXV263" s="1132"/>
      <c r="AXW263" s="1132"/>
      <c r="AXX263" s="1132"/>
      <c r="AXY263" s="1132"/>
      <c r="AXZ263" s="1132"/>
      <c r="AYA263" s="1132"/>
      <c r="AYB263" s="1132"/>
      <c r="AYC263" s="1132"/>
      <c r="AYD263" s="1132"/>
      <c r="AYE263" s="1132"/>
      <c r="AYF263" s="1132"/>
      <c r="AYG263" s="1132"/>
      <c r="AYH263" s="1132"/>
      <c r="AYI263" s="1132"/>
      <c r="AYJ263" s="1132"/>
      <c r="AYK263" s="1132"/>
      <c r="AYL263" s="1132"/>
      <c r="AYM263" s="1132"/>
      <c r="AYN263" s="1186"/>
      <c r="AYO263" s="1132"/>
      <c r="AYP263" s="1132"/>
      <c r="AYQ263" s="1132"/>
      <c r="AYR263" s="1132"/>
      <c r="AYS263" s="1132"/>
      <c r="AYT263" s="1132"/>
      <c r="AYU263" s="1132"/>
      <c r="AYV263" s="1132"/>
      <c r="AYW263" s="1132"/>
      <c r="AYX263" s="1132"/>
      <c r="AYY263" s="1132"/>
      <c r="AYZ263" s="1132"/>
      <c r="AZA263" s="1132"/>
      <c r="AZB263" s="1132"/>
      <c r="AZC263" s="1132"/>
      <c r="AZD263" s="1132"/>
      <c r="AZE263" s="1132"/>
      <c r="AZF263" s="1132"/>
      <c r="AZG263" s="1132"/>
      <c r="AZH263" s="1186"/>
      <c r="AZI263" s="1132"/>
      <c r="AZJ263" s="1132"/>
      <c r="AZK263" s="1132"/>
      <c r="AZL263" s="1132"/>
      <c r="AZM263" s="1132"/>
      <c r="AZN263" s="1132"/>
      <c r="AZO263" s="1132"/>
      <c r="AZP263" s="1132"/>
      <c r="AZQ263" s="1132"/>
      <c r="AZR263" s="1132"/>
      <c r="AZS263" s="1132"/>
      <c r="AZT263" s="1132"/>
      <c r="AZU263" s="1132"/>
      <c r="AZV263" s="1132"/>
      <c r="AZW263" s="1132"/>
      <c r="AZX263" s="1132"/>
      <c r="AZY263" s="1132"/>
      <c r="AZZ263" s="1132"/>
      <c r="BAA263" s="1132"/>
      <c r="BAB263" s="1186"/>
      <c r="BAC263" s="1132"/>
      <c r="BAD263" s="1132"/>
      <c r="BAE263" s="1132"/>
      <c r="BAF263" s="1132"/>
      <c r="BAG263" s="1132"/>
      <c r="BAH263" s="1132"/>
      <c r="BAI263" s="1132"/>
      <c r="BAJ263" s="1132"/>
      <c r="BAK263" s="1132"/>
      <c r="BAL263" s="1132"/>
      <c r="BAM263" s="1132"/>
      <c r="BAN263" s="1132"/>
      <c r="BAO263" s="1132"/>
      <c r="BAP263" s="1132"/>
      <c r="BAQ263" s="1132"/>
      <c r="BAR263" s="1132"/>
      <c r="BAS263" s="1132"/>
      <c r="BAT263" s="1132"/>
      <c r="BAU263" s="1132"/>
      <c r="BAV263" s="1186"/>
      <c r="BAW263" s="1132"/>
      <c r="BAX263" s="1132"/>
      <c r="BAY263" s="1132"/>
      <c r="BAZ263" s="1132"/>
      <c r="BBA263" s="1132"/>
      <c r="BBB263" s="1132"/>
      <c r="BBC263" s="1132"/>
      <c r="BBD263" s="1132"/>
      <c r="BBE263" s="1132"/>
      <c r="BBF263" s="1132"/>
      <c r="BBG263" s="1132"/>
      <c r="BBH263" s="1132"/>
      <c r="BBI263" s="1132"/>
      <c r="BBJ263" s="1132"/>
      <c r="BBK263" s="1132"/>
      <c r="BBL263" s="1132"/>
      <c r="BBM263" s="1132"/>
      <c r="BBN263" s="1132"/>
      <c r="BBO263" s="1132"/>
      <c r="BBP263" s="1186"/>
      <c r="BBQ263" s="1132"/>
      <c r="BBR263" s="1132"/>
      <c r="BBS263" s="1132"/>
      <c r="BBT263" s="1132"/>
      <c r="BBU263" s="1132"/>
      <c r="BBV263" s="1132"/>
      <c r="BBW263" s="1132"/>
      <c r="BBX263" s="1132"/>
      <c r="BBY263" s="1132"/>
      <c r="BBZ263" s="1132"/>
      <c r="BCA263" s="1132"/>
      <c r="BCB263" s="1132"/>
      <c r="BCC263" s="1132"/>
      <c r="BCD263" s="1132"/>
      <c r="BCE263" s="1132"/>
      <c r="BCF263" s="1132"/>
      <c r="BCG263" s="1132"/>
      <c r="BCH263" s="1132"/>
      <c r="BCI263" s="1132"/>
      <c r="BCJ263" s="1186"/>
      <c r="BCK263" s="1132"/>
      <c r="BCL263" s="1132"/>
      <c r="BCM263" s="1132"/>
      <c r="BCN263" s="1132"/>
      <c r="BCO263" s="1132"/>
      <c r="BCP263" s="1132"/>
      <c r="BCQ263" s="1132"/>
      <c r="BCR263" s="1132"/>
      <c r="BCS263" s="1132"/>
      <c r="BCT263" s="1132"/>
      <c r="BCU263" s="1132"/>
      <c r="BCV263" s="1132"/>
      <c r="BCW263" s="1132"/>
      <c r="BCX263" s="1132"/>
      <c r="BCY263" s="1132"/>
      <c r="BCZ263" s="1132"/>
      <c r="BDA263" s="1132"/>
      <c r="BDB263" s="1132"/>
      <c r="BDC263" s="1132"/>
      <c r="BDD263" s="1186"/>
      <c r="BDE263" s="1132"/>
      <c r="BDF263" s="1132"/>
      <c r="BDG263" s="1132"/>
      <c r="BDH263" s="1132"/>
      <c r="BDI263" s="1132"/>
      <c r="BDJ263" s="1132"/>
      <c r="BDK263" s="1132"/>
      <c r="BDL263" s="1132"/>
      <c r="BDM263" s="1132"/>
      <c r="BDN263" s="1132"/>
      <c r="BDO263" s="1132"/>
      <c r="BDP263" s="1132"/>
      <c r="BDQ263" s="1132"/>
      <c r="BDR263" s="1132"/>
      <c r="BDS263" s="1132"/>
      <c r="BDT263" s="1132"/>
      <c r="BDU263" s="1132"/>
      <c r="BDV263" s="1132"/>
      <c r="BDW263" s="1132"/>
      <c r="BDX263" s="1186"/>
      <c r="BDY263" s="1132"/>
      <c r="BDZ263" s="1132"/>
      <c r="BEA263" s="1132"/>
      <c r="BEB263" s="1132"/>
      <c r="BEC263" s="1132"/>
      <c r="BED263" s="1132"/>
      <c r="BEE263" s="1132"/>
      <c r="BEF263" s="1132"/>
      <c r="BEG263" s="1132"/>
      <c r="BEH263" s="1132"/>
      <c r="BEI263" s="1132"/>
      <c r="BEJ263" s="1132"/>
      <c r="BEK263" s="1132"/>
      <c r="BEL263" s="1132"/>
      <c r="BEM263" s="1132"/>
      <c r="BEN263" s="1132"/>
      <c r="BEO263" s="1132"/>
      <c r="BEP263" s="1132"/>
      <c r="BEQ263" s="1132"/>
      <c r="BER263" s="1186"/>
      <c r="BES263" s="1132"/>
      <c r="BET263" s="1132"/>
      <c r="BEU263" s="1132"/>
      <c r="BEV263" s="1132"/>
      <c r="BEW263" s="1132"/>
      <c r="BEX263" s="1132"/>
      <c r="BEY263" s="1132"/>
      <c r="BEZ263" s="1132"/>
      <c r="BFA263" s="1132"/>
      <c r="BFB263" s="1132"/>
      <c r="BFC263" s="1132"/>
      <c r="BFD263" s="1132"/>
      <c r="BFE263" s="1132"/>
      <c r="BFF263" s="1132"/>
      <c r="BFG263" s="1132"/>
      <c r="BFH263" s="1132"/>
      <c r="BFI263" s="1132"/>
      <c r="BFJ263" s="1132"/>
      <c r="BFK263" s="1132"/>
      <c r="BFL263" s="1186"/>
      <c r="BFM263" s="1132"/>
      <c r="BFN263" s="1132"/>
      <c r="BFO263" s="1132"/>
      <c r="BFP263" s="1132"/>
      <c r="BFQ263" s="1132"/>
      <c r="BFR263" s="1132"/>
      <c r="BFS263" s="1132"/>
      <c r="BFT263" s="1132"/>
      <c r="BFU263" s="1132"/>
      <c r="BFV263" s="1132"/>
      <c r="BFW263" s="1132"/>
      <c r="BFX263" s="1132"/>
      <c r="BFY263" s="1132"/>
      <c r="BFZ263" s="1132"/>
      <c r="BGA263" s="1132"/>
      <c r="BGB263" s="1132"/>
      <c r="BGC263" s="1132"/>
      <c r="BGD263" s="1132"/>
      <c r="BGE263" s="1132"/>
      <c r="BGF263" s="1186"/>
      <c r="BGG263" s="1132"/>
      <c r="BGH263" s="1132"/>
      <c r="BGI263" s="1132"/>
      <c r="BGJ263" s="1132"/>
      <c r="BGK263" s="1132"/>
      <c r="BGL263" s="1132"/>
      <c r="BGM263" s="1132"/>
      <c r="BGN263" s="1132"/>
      <c r="BGO263" s="1132"/>
      <c r="BGP263" s="1132"/>
      <c r="BGQ263" s="1132"/>
      <c r="BGR263" s="1132"/>
      <c r="BGS263" s="1132"/>
      <c r="BGT263" s="1132"/>
      <c r="BGU263" s="1132"/>
      <c r="BGV263" s="1132"/>
      <c r="BGW263" s="1132"/>
      <c r="BGX263" s="1132"/>
      <c r="BGY263" s="1132"/>
      <c r="BGZ263" s="1186"/>
      <c r="BHA263" s="1132"/>
      <c r="BHB263" s="1132"/>
      <c r="BHC263" s="1132"/>
      <c r="BHD263" s="1132"/>
      <c r="BHE263" s="1132"/>
      <c r="BHF263" s="1132"/>
      <c r="BHG263" s="1132"/>
      <c r="BHH263" s="1132"/>
      <c r="BHI263" s="1132"/>
      <c r="BHJ263" s="1132"/>
      <c r="BHK263" s="1132"/>
      <c r="BHL263" s="1132"/>
      <c r="BHM263" s="1132"/>
      <c r="BHN263" s="1132"/>
      <c r="BHO263" s="1132"/>
      <c r="BHP263" s="1132"/>
      <c r="BHQ263" s="1132"/>
      <c r="BHR263" s="1132"/>
      <c r="BHS263" s="1132"/>
      <c r="BHT263" s="1186"/>
      <c r="BHU263" s="1132"/>
      <c r="BHV263" s="1132"/>
      <c r="BHW263" s="1132"/>
      <c r="BHX263" s="1132"/>
      <c r="BHY263" s="1132"/>
      <c r="BHZ263" s="1132"/>
      <c r="BIA263" s="1132"/>
      <c r="BIB263" s="1132"/>
      <c r="BIC263" s="1132"/>
      <c r="BID263" s="1132"/>
      <c r="BIE263" s="1132"/>
      <c r="BIF263" s="1132"/>
      <c r="BIG263" s="1132"/>
      <c r="BIH263" s="1132"/>
      <c r="BII263" s="1132"/>
      <c r="BIJ263" s="1132"/>
      <c r="BIK263" s="1132"/>
      <c r="BIL263" s="1132"/>
      <c r="BIM263" s="1132"/>
      <c r="BIN263" s="1186"/>
      <c r="BIO263" s="1132"/>
      <c r="BIP263" s="1132"/>
      <c r="BIQ263" s="1132"/>
      <c r="BIR263" s="1132"/>
      <c r="BIS263" s="1132"/>
      <c r="BIT263" s="1132"/>
      <c r="BIU263" s="1132"/>
      <c r="BIV263" s="1132"/>
      <c r="BIW263" s="1132"/>
      <c r="BIX263" s="1132"/>
      <c r="BIY263" s="1132"/>
      <c r="BIZ263" s="1132"/>
      <c r="BJA263" s="1132"/>
      <c r="BJB263" s="1132"/>
      <c r="BJC263" s="1132"/>
      <c r="BJD263" s="1132"/>
      <c r="BJE263" s="1132"/>
      <c r="BJF263" s="1132"/>
      <c r="BJG263" s="1132"/>
      <c r="BJH263" s="1186"/>
      <c r="BJI263" s="1132"/>
      <c r="BJJ263" s="1132"/>
      <c r="BJK263" s="1132"/>
      <c r="BJL263" s="1132"/>
      <c r="BJM263" s="1132"/>
      <c r="BJN263" s="1132"/>
      <c r="BJO263" s="1132"/>
      <c r="BJP263" s="1132"/>
      <c r="BJQ263" s="1132"/>
      <c r="BJR263" s="1132"/>
      <c r="BJS263" s="1132"/>
      <c r="BJT263" s="1132"/>
      <c r="BJU263" s="1132"/>
      <c r="BJV263" s="1132"/>
      <c r="BJW263" s="1132"/>
      <c r="BJX263" s="1132"/>
      <c r="BJY263" s="1132"/>
      <c r="BJZ263" s="1132"/>
      <c r="BKA263" s="1132"/>
      <c r="BKB263" s="1186"/>
      <c r="BKC263" s="1132"/>
      <c r="BKD263" s="1132"/>
      <c r="BKE263" s="1132"/>
      <c r="BKF263" s="1132"/>
      <c r="BKG263" s="1132"/>
      <c r="BKH263" s="1132"/>
      <c r="BKI263" s="1132"/>
      <c r="BKJ263" s="1132"/>
      <c r="BKK263" s="1132"/>
      <c r="BKL263" s="1132"/>
      <c r="BKM263" s="1132"/>
      <c r="BKN263" s="1132"/>
      <c r="BKO263" s="1132"/>
      <c r="BKP263" s="1132"/>
      <c r="BKQ263" s="1132"/>
      <c r="BKR263" s="1132"/>
      <c r="BKS263" s="1132"/>
      <c r="BKT263" s="1132"/>
      <c r="BKU263" s="1132"/>
      <c r="BKV263" s="1186"/>
      <c r="BKW263" s="1132"/>
      <c r="BKX263" s="1132"/>
      <c r="BKY263" s="1132"/>
      <c r="BKZ263" s="1132"/>
      <c r="BLA263" s="1132"/>
      <c r="BLB263" s="1132"/>
      <c r="BLC263" s="1132"/>
      <c r="BLD263" s="1132"/>
      <c r="BLE263" s="1132"/>
      <c r="BLF263" s="1132"/>
      <c r="BLG263" s="1132"/>
      <c r="BLH263" s="1132"/>
      <c r="BLI263" s="1132"/>
      <c r="BLJ263" s="1132"/>
      <c r="BLK263" s="1132"/>
      <c r="BLL263" s="1132"/>
      <c r="BLM263" s="1132"/>
      <c r="BLN263" s="1132"/>
      <c r="BLO263" s="1132"/>
      <c r="BLP263" s="1186"/>
      <c r="BLQ263" s="1132"/>
      <c r="BLR263" s="1132"/>
      <c r="BLS263" s="1132"/>
      <c r="BLT263" s="1132"/>
      <c r="BLU263" s="1132"/>
      <c r="BLV263" s="1132"/>
      <c r="BLW263" s="1132"/>
      <c r="BLX263" s="1132"/>
      <c r="BLY263" s="1132"/>
      <c r="BLZ263" s="1132"/>
      <c r="BMA263" s="1132"/>
      <c r="BMB263" s="1132"/>
      <c r="BMC263" s="1132"/>
      <c r="BMD263" s="1132"/>
      <c r="BME263" s="1132"/>
      <c r="BMF263" s="1132"/>
      <c r="BMG263" s="1132"/>
      <c r="BMH263" s="1132"/>
      <c r="BMI263" s="1132"/>
      <c r="BMJ263" s="1186"/>
      <c r="BMK263" s="1132"/>
      <c r="BML263" s="1132"/>
      <c r="BMM263" s="1132"/>
      <c r="BMN263" s="1132"/>
      <c r="BMO263" s="1132"/>
      <c r="BMP263" s="1132"/>
      <c r="BMQ263" s="1132"/>
      <c r="BMR263" s="1132"/>
      <c r="BMS263" s="1132"/>
      <c r="BMT263" s="1132"/>
      <c r="BMU263" s="1132"/>
      <c r="BMV263" s="1132"/>
      <c r="BMW263" s="1132"/>
      <c r="BMX263" s="1132"/>
      <c r="BMY263" s="1132"/>
      <c r="BMZ263" s="1132"/>
      <c r="BNA263" s="1132"/>
      <c r="BNB263" s="1132"/>
      <c r="BNC263" s="1132"/>
      <c r="BND263" s="1186"/>
      <c r="BNE263" s="1132"/>
      <c r="BNF263" s="1132"/>
      <c r="BNG263" s="1132"/>
      <c r="BNH263" s="1132"/>
      <c r="BNI263" s="1132"/>
      <c r="BNJ263" s="1132"/>
      <c r="BNK263" s="1132"/>
      <c r="BNL263" s="1132"/>
      <c r="BNM263" s="1132"/>
      <c r="BNN263" s="1132"/>
      <c r="BNO263" s="1132"/>
      <c r="BNP263" s="1132"/>
      <c r="BNQ263" s="1132"/>
      <c r="BNR263" s="1132"/>
      <c r="BNS263" s="1132"/>
      <c r="BNT263" s="1132"/>
      <c r="BNU263" s="1132"/>
      <c r="BNV263" s="1132"/>
      <c r="BNW263" s="1132"/>
      <c r="BNX263" s="1186"/>
      <c r="BNY263" s="1132"/>
      <c r="BNZ263" s="1132"/>
      <c r="BOA263" s="1132"/>
      <c r="BOB263" s="1132"/>
      <c r="BOC263" s="1132"/>
      <c r="BOD263" s="1132"/>
      <c r="BOE263" s="1132"/>
      <c r="BOF263" s="1132"/>
      <c r="BOG263" s="1132"/>
      <c r="BOH263" s="1132"/>
      <c r="BOI263" s="1132"/>
      <c r="BOJ263" s="1132"/>
      <c r="BOK263" s="1132"/>
      <c r="BOL263" s="1132"/>
      <c r="BOM263" s="1132"/>
      <c r="BON263" s="1132"/>
      <c r="BOO263" s="1132"/>
      <c r="BOP263" s="1132"/>
      <c r="BOQ263" s="1132"/>
      <c r="BOR263" s="1186"/>
      <c r="BOS263" s="1132"/>
      <c r="BOT263" s="1132"/>
      <c r="BOU263" s="1132"/>
      <c r="BOV263" s="1132"/>
      <c r="BOW263" s="1132"/>
      <c r="BOX263" s="1132"/>
      <c r="BOY263" s="1132"/>
      <c r="BOZ263" s="1132"/>
      <c r="BPA263" s="1132"/>
      <c r="BPB263" s="1132"/>
      <c r="BPC263" s="1132"/>
      <c r="BPD263" s="1132"/>
      <c r="BPE263" s="1132"/>
      <c r="BPF263" s="1132"/>
      <c r="BPG263" s="1132"/>
      <c r="BPH263" s="1132"/>
      <c r="BPI263" s="1132"/>
      <c r="BPJ263" s="1132"/>
      <c r="BPK263" s="1132"/>
      <c r="BPL263" s="1186"/>
      <c r="BPM263" s="1132"/>
      <c r="BPN263" s="1132"/>
      <c r="BPO263" s="1132"/>
      <c r="BPP263" s="1132"/>
      <c r="BPQ263" s="1132"/>
      <c r="BPR263" s="1132"/>
      <c r="BPS263" s="1132"/>
      <c r="BPT263" s="1132"/>
      <c r="BPU263" s="1132"/>
      <c r="BPV263" s="1132"/>
      <c r="BPW263" s="1132"/>
      <c r="BPX263" s="1132"/>
      <c r="BPY263" s="1132"/>
      <c r="BPZ263" s="1132"/>
      <c r="BQA263" s="1132"/>
      <c r="BQB263" s="1132"/>
      <c r="BQC263" s="1132"/>
      <c r="BQD263" s="1132"/>
      <c r="BQE263" s="1132"/>
      <c r="BQF263" s="1186"/>
      <c r="BQG263" s="1132"/>
      <c r="BQH263" s="1132"/>
      <c r="BQI263" s="1132"/>
      <c r="BQJ263" s="1132"/>
      <c r="BQK263" s="1132"/>
      <c r="BQL263" s="1132"/>
      <c r="BQM263" s="1132"/>
      <c r="BQN263" s="1132"/>
      <c r="BQO263" s="1132"/>
      <c r="BQP263" s="1132"/>
      <c r="BQQ263" s="1132"/>
      <c r="BQR263" s="1132"/>
      <c r="BQS263" s="1132"/>
      <c r="BQT263" s="1132"/>
      <c r="BQU263" s="1132"/>
      <c r="BQV263" s="1132"/>
      <c r="BQW263" s="1132"/>
      <c r="BQX263" s="1132"/>
      <c r="BQY263" s="1132"/>
      <c r="BQZ263" s="1186"/>
      <c r="BRA263" s="1132"/>
      <c r="BRB263" s="1132"/>
      <c r="BRC263" s="1132"/>
      <c r="BRD263" s="1132"/>
      <c r="BRE263" s="1132"/>
      <c r="BRF263" s="1132"/>
      <c r="BRG263" s="1132"/>
      <c r="BRH263" s="1132"/>
      <c r="BRI263" s="1132"/>
      <c r="BRJ263" s="1132"/>
      <c r="BRK263" s="1132"/>
      <c r="BRL263" s="1132"/>
      <c r="BRM263" s="1132"/>
      <c r="BRN263" s="1132"/>
      <c r="BRO263" s="1132"/>
      <c r="BRP263" s="1132"/>
      <c r="BRQ263" s="1132"/>
      <c r="BRR263" s="1132"/>
      <c r="BRS263" s="1132"/>
      <c r="BRT263" s="1186"/>
      <c r="BRU263" s="1132"/>
      <c r="BRV263" s="1132"/>
      <c r="BRW263" s="1132"/>
      <c r="BRX263" s="1132"/>
      <c r="BRY263" s="1132"/>
      <c r="BRZ263" s="1132"/>
      <c r="BSA263" s="1132"/>
      <c r="BSB263" s="1132"/>
      <c r="BSC263" s="1132"/>
      <c r="BSD263" s="1132"/>
      <c r="BSE263" s="1132"/>
      <c r="BSF263" s="1132"/>
      <c r="BSG263" s="1132"/>
      <c r="BSH263" s="1132"/>
      <c r="BSI263" s="1132"/>
      <c r="BSJ263" s="1132"/>
      <c r="BSK263" s="1132"/>
      <c r="BSL263" s="1132"/>
      <c r="BSM263" s="1132"/>
      <c r="BSN263" s="1186"/>
      <c r="BSO263" s="1132"/>
      <c r="BSP263" s="1132"/>
      <c r="BSQ263" s="1132"/>
      <c r="BSR263" s="1132"/>
      <c r="BSS263" s="1132"/>
      <c r="BST263" s="1132"/>
      <c r="BSU263" s="1132"/>
      <c r="BSV263" s="1132"/>
      <c r="BSW263" s="1132"/>
      <c r="BSX263" s="1132"/>
      <c r="BSY263" s="1132"/>
      <c r="BSZ263" s="1132"/>
      <c r="BTA263" s="1132"/>
      <c r="BTB263" s="1132"/>
      <c r="BTC263" s="1132"/>
      <c r="BTD263" s="1132"/>
      <c r="BTE263" s="1132"/>
      <c r="BTF263" s="1132"/>
      <c r="BTG263" s="1132"/>
      <c r="BTH263" s="1186"/>
      <c r="BTI263" s="1132"/>
      <c r="BTJ263" s="1132"/>
      <c r="BTK263" s="1132"/>
      <c r="BTL263" s="1132"/>
      <c r="BTM263" s="1132"/>
      <c r="BTN263" s="1132"/>
      <c r="BTO263" s="1132"/>
      <c r="BTP263" s="1132"/>
      <c r="BTQ263" s="1132"/>
      <c r="BTR263" s="1132"/>
      <c r="BTS263" s="1132"/>
      <c r="BTT263" s="1132"/>
      <c r="BTU263" s="1132"/>
      <c r="BTV263" s="1132"/>
      <c r="BTW263" s="1132"/>
      <c r="BTX263" s="1132"/>
      <c r="BTY263" s="1132"/>
      <c r="BTZ263" s="1132"/>
      <c r="BUA263" s="1132"/>
      <c r="BUB263" s="1186"/>
      <c r="BUC263" s="1132"/>
      <c r="BUD263" s="1132"/>
      <c r="BUE263" s="1132"/>
      <c r="BUF263" s="1132"/>
      <c r="BUG263" s="1132"/>
      <c r="BUH263" s="1132"/>
      <c r="BUI263" s="1132"/>
      <c r="BUJ263" s="1132"/>
      <c r="BUK263" s="1132"/>
      <c r="BUL263" s="1132"/>
      <c r="BUM263" s="1132"/>
      <c r="BUN263" s="1132"/>
      <c r="BUO263" s="1132"/>
      <c r="BUP263" s="1132"/>
      <c r="BUQ263" s="1132"/>
      <c r="BUR263" s="1132"/>
      <c r="BUS263" s="1132"/>
      <c r="BUT263" s="1132"/>
      <c r="BUU263" s="1132"/>
      <c r="BUV263" s="1186"/>
      <c r="BUW263" s="1132"/>
      <c r="BUX263" s="1132"/>
      <c r="BUY263" s="1132"/>
      <c r="BUZ263" s="1132"/>
      <c r="BVA263" s="1132"/>
      <c r="BVB263" s="1132"/>
      <c r="BVC263" s="1132"/>
      <c r="BVD263" s="1132"/>
      <c r="BVE263" s="1132"/>
      <c r="BVF263" s="1132"/>
      <c r="BVG263" s="1132"/>
      <c r="BVH263" s="1132"/>
      <c r="BVI263" s="1132"/>
      <c r="BVJ263" s="1132"/>
      <c r="BVK263" s="1132"/>
      <c r="BVL263" s="1132"/>
      <c r="BVM263" s="1132"/>
      <c r="BVN263" s="1132"/>
      <c r="BVO263" s="1132"/>
      <c r="BVP263" s="1186"/>
      <c r="BVQ263" s="1132"/>
      <c r="BVR263" s="1132"/>
      <c r="BVS263" s="1132"/>
      <c r="BVT263" s="1132"/>
      <c r="BVU263" s="1132"/>
      <c r="BVV263" s="1132"/>
      <c r="BVW263" s="1132"/>
      <c r="BVX263" s="1132"/>
      <c r="BVY263" s="1132"/>
      <c r="BVZ263" s="1132"/>
      <c r="BWA263" s="1132"/>
      <c r="BWB263" s="1132"/>
      <c r="BWC263" s="1132"/>
      <c r="BWD263" s="1132"/>
      <c r="BWE263" s="1132"/>
      <c r="BWF263" s="1132"/>
      <c r="BWG263" s="1132"/>
      <c r="BWH263" s="1132"/>
      <c r="BWI263" s="1132"/>
      <c r="BWJ263" s="1186"/>
      <c r="BWK263" s="1132"/>
      <c r="BWL263" s="1132"/>
      <c r="BWM263" s="1132"/>
      <c r="BWN263" s="1132"/>
      <c r="BWO263" s="1132"/>
      <c r="BWP263" s="1132"/>
      <c r="BWQ263" s="1132"/>
      <c r="BWR263" s="1132"/>
      <c r="BWS263" s="1132"/>
      <c r="BWT263" s="1132"/>
      <c r="BWU263" s="1132"/>
      <c r="BWV263" s="1132"/>
      <c r="BWW263" s="1132"/>
      <c r="BWX263" s="1132"/>
      <c r="BWY263" s="1132"/>
      <c r="BWZ263" s="1132"/>
      <c r="BXA263" s="1132"/>
      <c r="BXB263" s="1132"/>
      <c r="BXC263" s="1132"/>
      <c r="BXD263" s="1186"/>
      <c r="BXE263" s="1132"/>
      <c r="BXF263" s="1132"/>
      <c r="BXG263" s="1132"/>
      <c r="BXH263" s="1132"/>
      <c r="BXI263" s="1132"/>
      <c r="BXJ263" s="1132"/>
      <c r="BXK263" s="1132"/>
      <c r="BXL263" s="1132"/>
      <c r="BXM263" s="1132"/>
      <c r="BXN263" s="1132"/>
      <c r="BXO263" s="1132"/>
      <c r="BXP263" s="1132"/>
      <c r="BXQ263" s="1132"/>
      <c r="BXR263" s="1132"/>
      <c r="BXS263" s="1132"/>
      <c r="BXT263" s="1132"/>
      <c r="BXU263" s="1132"/>
      <c r="BXV263" s="1132"/>
      <c r="BXW263" s="1132"/>
      <c r="BXX263" s="1186"/>
      <c r="BXY263" s="1132"/>
      <c r="BXZ263" s="1132"/>
      <c r="BYA263" s="1132"/>
      <c r="BYB263" s="1132"/>
      <c r="BYC263" s="1132"/>
      <c r="BYD263" s="1132"/>
      <c r="BYE263" s="1132"/>
      <c r="BYF263" s="1132"/>
      <c r="BYG263" s="1132"/>
      <c r="BYH263" s="1132"/>
      <c r="BYI263" s="1132"/>
      <c r="BYJ263" s="1132"/>
      <c r="BYK263" s="1132"/>
      <c r="BYL263" s="1132"/>
      <c r="BYM263" s="1132"/>
      <c r="BYN263" s="1132"/>
      <c r="BYO263" s="1132"/>
      <c r="BYP263" s="1132"/>
      <c r="BYQ263" s="1132"/>
      <c r="BYR263" s="1186"/>
      <c r="BYS263" s="1132"/>
      <c r="BYT263" s="1132"/>
      <c r="BYU263" s="1132"/>
      <c r="BYV263" s="1132"/>
      <c r="BYW263" s="1132"/>
      <c r="BYX263" s="1132"/>
      <c r="BYY263" s="1132"/>
      <c r="BYZ263" s="1132"/>
      <c r="BZA263" s="1132"/>
      <c r="BZB263" s="1132"/>
      <c r="BZC263" s="1132"/>
      <c r="BZD263" s="1132"/>
      <c r="BZE263" s="1132"/>
      <c r="BZF263" s="1132"/>
      <c r="BZG263" s="1132"/>
      <c r="BZH263" s="1132"/>
      <c r="BZI263" s="1132"/>
      <c r="BZJ263" s="1132"/>
      <c r="BZK263" s="1132"/>
      <c r="BZL263" s="1186"/>
      <c r="BZM263" s="1132"/>
      <c r="BZN263" s="1132"/>
      <c r="BZO263" s="1132"/>
      <c r="BZP263" s="1132"/>
      <c r="BZQ263" s="1132"/>
      <c r="BZR263" s="1132"/>
      <c r="BZS263" s="1132"/>
      <c r="BZT263" s="1132"/>
      <c r="BZU263" s="1132"/>
      <c r="BZV263" s="1132"/>
      <c r="BZW263" s="1132"/>
      <c r="BZX263" s="1132"/>
      <c r="BZY263" s="1132"/>
      <c r="BZZ263" s="1132"/>
      <c r="CAA263" s="1132"/>
      <c r="CAB263" s="1132"/>
      <c r="CAC263" s="1132"/>
      <c r="CAD263" s="1132"/>
      <c r="CAE263" s="1132"/>
      <c r="CAF263" s="1186"/>
      <c r="CAG263" s="1132"/>
      <c r="CAH263" s="1132"/>
      <c r="CAI263" s="1132"/>
      <c r="CAJ263" s="1132"/>
      <c r="CAK263" s="1132"/>
      <c r="CAL263" s="1132"/>
      <c r="CAM263" s="1132"/>
      <c r="CAN263" s="1132"/>
      <c r="CAO263" s="1132"/>
      <c r="CAP263" s="1132"/>
      <c r="CAQ263" s="1132"/>
      <c r="CAR263" s="1132"/>
      <c r="CAS263" s="1132"/>
      <c r="CAT263" s="1132"/>
      <c r="CAU263" s="1132"/>
      <c r="CAV263" s="1132"/>
      <c r="CAW263" s="1132"/>
      <c r="CAX263" s="1132"/>
      <c r="CAY263" s="1132"/>
      <c r="CAZ263" s="1186"/>
      <c r="CBA263" s="1132"/>
      <c r="CBB263" s="1132"/>
      <c r="CBC263" s="1132"/>
      <c r="CBD263" s="1132"/>
      <c r="CBE263" s="1132"/>
      <c r="CBF263" s="1132"/>
      <c r="CBG263" s="1132"/>
      <c r="CBH263" s="1132"/>
      <c r="CBI263" s="1132"/>
      <c r="CBJ263" s="1132"/>
      <c r="CBK263" s="1132"/>
      <c r="CBL263" s="1132"/>
      <c r="CBM263" s="1132"/>
      <c r="CBN263" s="1132"/>
      <c r="CBO263" s="1132"/>
      <c r="CBP263" s="1132"/>
      <c r="CBQ263" s="1132"/>
      <c r="CBR263" s="1132"/>
      <c r="CBS263" s="1132"/>
      <c r="CBT263" s="1186"/>
      <c r="CBU263" s="1132"/>
      <c r="CBV263" s="1132"/>
      <c r="CBW263" s="1132"/>
      <c r="CBX263" s="1132"/>
      <c r="CBY263" s="1132"/>
      <c r="CBZ263" s="1132"/>
      <c r="CCA263" s="1132"/>
      <c r="CCB263" s="1132"/>
      <c r="CCC263" s="1132"/>
      <c r="CCD263" s="1132"/>
      <c r="CCE263" s="1132"/>
      <c r="CCF263" s="1132"/>
      <c r="CCG263" s="1132"/>
      <c r="CCH263" s="1132"/>
      <c r="CCI263" s="1132"/>
      <c r="CCJ263" s="1132"/>
      <c r="CCK263" s="1132"/>
      <c r="CCL263" s="1132"/>
      <c r="CCM263" s="1132"/>
      <c r="CCN263" s="1186"/>
      <c r="CCO263" s="1132"/>
      <c r="CCP263" s="1132"/>
      <c r="CCQ263" s="1132"/>
      <c r="CCR263" s="1132"/>
      <c r="CCS263" s="1132"/>
      <c r="CCT263" s="1132"/>
      <c r="CCU263" s="1132"/>
      <c r="CCV263" s="1132"/>
      <c r="CCW263" s="1132"/>
      <c r="CCX263" s="1132"/>
      <c r="CCY263" s="1132"/>
      <c r="CCZ263" s="1132"/>
      <c r="CDA263" s="1132"/>
      <c r="CDB263" s="1132"/>
      <c r="CDC263" s="1132"/>
      <c r="CDD263" s="1132"/>
      <c r="CDE263" s="1132"/>
      <c r="CDF263" s="1132"/>
      <c r="CDG263" s="1132"/>
      <c r="CDH263" s="1186"/>
      <c r="CDI263" s="1132"/>
      <c r="CDJ263" s="1132"/>
      <c r="CDK263" s="1132"/>
      <c r="CDL263" s="1132"/>
      <c r="CDM263" s="1132"/>
      <c r="CDN263" s="1132"/>
      <c r="CDO263" s="1132"/>
      <c r="CDP263" s="1132"/>
      <c r="CDQ263" s="1132"/>
      <c r="CDR263" s="1132"/>
      <c r="CDS263" s="1132"/>
      <c r="CDT263" s="1132"/>
      <c r="CDU263" s="1132"/>
      <c r="CDV263" s="1132"/>
      <c r="CDW263" s="1132"/>
      <c r="CDX263" s="1132"/>
      <c r="CDY263" s="1132"/>
      <c r="CDZ263" s="1132"/>
      <c r="CEA263" s="1132"/>
      <c r="CEB263" s="1186"/>
      <c r="CEC263" s="1132"/>
      <c r="CED263" s="1132"/>
      <c r="CEE263" s="1132"/>
      <c r="CEF263" s="1132"/>
      <c r="CEG263" s="1132"/>
      <c r="CEH263" s="1132"/>
      <c r="CEI263" s="1132"/>
      <c r="CEJ263" s="1132"/>
      <c r="CEK263" s="1132"/>
      <c r="CEL263" s="1132"/>
      <c r="CEM263" s="1132"/>
      <c r="CEN263" s="1132"/>
      <c r="CEO263" s="1132"/>
      <c r="CEP263" s="1132"/>
      <c r="CEQ263" s="1132"/>
      <c r="CER263" s="1132"/>
      <c r="CES263" s="1132"/>
      <c r="CET263" s="1132"/>
      <c r="CEU263" s="1132"/>
      <c r="CEV263" s="1186"/>
      <c r="CEW263" s="1132"/>
      <c r="CEX263" s="1132"/>
      <c r="CEY263" s="1132"/>
      <c r="CEZ263" s="1132"/>
      <c r="CFA263" s="1132"/>
      <c r="CFB263" s="1132"/>
      <c r="CFC263" s="1132"/>
      <c r="CFD263" s="1132"/>
      <c r="CFE263" s="1132"/>
      <c r="CFF263" s="1132"/>
      <c r="CFG263" s="1132"/>
      <c r="CFH263" s="1132"/>
      <c r="CFI263" s="1132"/>
      <c r="CFJ263" s="1132"/>
      <c r="CFK263" s="1132"/>
      <c r="CFL263" s="1132"/>
      <c r="CFM263" s="1132"/>
      <c r="CFN263" s="1132"/>
      <c r="CFO263" s="1132"/>
      <c r="CFP263" s="1186"/>
      <c r="CFQ263" s="1132"/>
      <c r="CFR263" s="1132"/>
      <c r="CFS263" s="1132"/>
      <c r="CFT263" s="1132"/>
      <c r="CFU263" s="1132"/>
      <c r="CFV263" s="1132"/>
      <c r="CFW263" s="1132"/>
      <c r="CFX263" s="1132"/>
      <c r="CFY263" s="1132"/>
      <c r="CFZ263" s="1132"/>
      <c r="CGA263" s="1132"/>
      <c r="CGB263" s="1132"/>
      <c r="CGC263" s="1132"/>
      <c r="CGD263" s="1132"/>
      <c r="CGE263" s="1132"/>
      <c r="CGF263" s="1132"/>
      <c r="CGG263" s="1132"/>
      <c r="CGH263" s="1132"/>
      <c r="CGI263" s="1132"/>
      <c r="CGJ263" s="1186"/>
      <c r="CGK263" s="1132"/>
      <c r="CGL263" s="1132"/>
      <c r="CGM263" s="1132"/>
      <c r="CGN263" s="1132"/>
      <c r="CGO263" s="1132"/>
      <c r="CGP263" s="1132"/>
      <c r="CGQ263" s="1132"/>
      <c r="CGR263" s="1132"/>
      <c r="CGS263" s="1132"/>
      <c r="CGT263" s="1132"/>
      <c r="CGU263" s="1132"/>
      <c r="CGV263" s="1132"/>
      <c r="CGW263" s="1132"/>
      <c r="CGX263" s="1132"/>
      <c r="CGY263" s="1132"/>
      <c r="CGZ263" s="1132"/>
      <c r="CHA263" s="1132"/>
      <c r="CHB263" s="1132"/>
      <c r="CHC263" s="1132"/>
      <c r="CHD263" s="1186"/>
      <c r="CHE263" s="1132"/>
      <c r="CHF263" s="1132"/>
      <c r="CHG263" s="1132"/>
      <c r="CHH263" s="1132"/>
      <c r="CHI263" s="1132"/>
      <c r="CHJ263" s="1132"/>
      <c r="CHK263" s="1132"/>
      <c r="CHL263" s="1132"/>
      <c r="CHM263" s="1132"/>
      <c r="CHN263" s="1132"/>
      <c r="CHO263" s="1132"/>
      <c r="CHP263" s="1132"/>
      <c r="CHQ263" s="1132"/>
      <c r="CHR263" s="1132"/>
      <c r="CHS263" s="1132"/>
      <c r="CHT263" s="1132"/>
      <c r="CHU263" s="1132"/>
      <c r="CHV263" s="1132"/>
      <c r="CHW263" s="1132"/>
      <c r="CHX263" s="1186"/>
      <c r="CHY263" s="1132"/>
      <c r="CHZ263" s="1132"/>
      <c r="CIA263" s="1132"/>
      <c r="CIB263" s="1132"/>
      <c r="CIC263" s="1132"/>
      <c r="CID263" s="1132"/>
      <c r="CIE263" s="1132"/>
      <c r="CIF263" s="1132"/>
      <c r="CIG263" s="1132"/>
      <c r="CIH263" s="1132"/>
      <c r="CII263" s="1132"/>
      <c r="CIJ263" s="1132"/>
      <c r="CIK263" s="1132"/>
      <c r="CIL263" s="1132"/>
      <c r="CIM263" s="1132"/>
      <c r="CIN263" s="1132"/>
      <c r="CIO263" s="1132"/>
      <c r="CIP263" s="1132"/>
      <c r="CIQ263" s="1132"/>
      <c r="CIR263" s="1186"/>
      <c r="CIS263" s="1132"/>
      <c r="CIT263" s="1132"/>
      <c r="CIU263" s="1132"/>
      <c r="CIV263" s="1132"/>
      <c r="CIW263" s="1132"/>
      <c r="CIX263" s="1132"/>
      <c r="CIY263" s="1132"/>
      <c r="CIZ263" s="1132"/>
      <c r="CJA263" s="1132"/>
      <c r="CJB263" s="1132"/>
      <c r="CJC263" s="1132"/>
      <c r="CJD263" s="1132"/>
      <c r="CJE263" s="1132"/>
      <c r="CJF263" s="1132"/>
      <c r="CJG263" s="1132"/>
      <c r="CJH263" s="1132"/>
      <c r="CJI263" s="1132"/>
      <c r="CJJ263" s="1132"/>
      <c r="CJK263" s="1132"/>
      <c r="CJL263" s="1186"/>
      <c r="CJM263" s="1132"/>
      <c r="CJN263" s="1132"/>
      <c r="CJO263" s="1132"/>
      <c r="CJP263" s="1132"/>
      <c r="CJQ263" s="1132"/>
      <c r="CJR263" s="1132"/>
      <c r="CJS263" s="1132"/>
      <c r="CJT263" s="1132"/>
      <c r="CJU263" s="1132"/>
      <c r="CJV263" s="1132"/>
      <c r="CJW263" s="1132"/>
      <c r="CJX263" s="1132"/>
      <c r="CJY263" s="1132"/>
      <c r="CJZ263" s="1132"/>
      <c r="CKA263" s="1132"/>
      <c r="CKB263" s="1132"/>
      <c r="CKC263" s="1132"/>
      <c r="CKD263" s="1132"/>
      <c r="CKE263" s="1132"/>
      <c r="CKF263" s="1186"/>
      <c r="CKG263" s="1132"/>
      <c r="CKH263" s="1132"/>
      <c r="CKI263" s="1132"/>
      <c r="CKJ263" s="1132"/>
      <c r="CKK263" s="1132"/>
      <c r="CKL263" s="1132"/>
      <c r="CKM263" s="1132"/>
      <c r="CKN263" s="1132"/>
      <c r="CKO263" s="1132"/>
      <c r="CKP263" s="1132"/>
      <c r="CKQ263" s="1132"/>
      <c r="CKR263" s="1132"/>
      <c r="CKS263" s="1132"/>
      <c r="CKT263" s="1132"/>
      <c r="CKU263" s="1132"/>
      <c r="CKV263" s="1132"/>
      <c r="CKW263" s="1132"/>
      <c r="CKX263" s="1132"/>
      <c r="CKY263" s="1132"/>
      <c r="CKZ263" s="1186"/>
      <c r="CLA263" s="1132"/>
      <c r="CLB263" s="1132"/>
      <c r="CLC263" s="1132"/>
      <c r="CLD263" s="1132"/>
      <c r="CLE263" s="1132"/>
      <c r="CLF263" s="1132"/>
      <c r="CLG263" s="1132"/>
      <c r="CLH263" s="1132"/>
      <c r="CLI263" s="1132"/>
      <c r="CLJ263" s="1132"/>
      <c r="CLK263" s="1132"/>
      <c r="CLL263" s="1132"/>
      <c r="CLM263" s="1132"/>
      <c r="CLN263" s="1132"/>
      <c r="CLO263" s="1132"/>
      <c r="CLP263" s="1132"/>
      <c r="CLQ263" s="1132"/>
      <c r="CLR263" s="1132"/>
      <c r="CLS263" s="1132"/>
      <c r="CLT263" s="1186"/>
      <c r="CLU263" s="1132"/>
      <c r="CLV263" s="1132"/>
      <c r="CLW263" s="1132"/>
      <c r="CLX263" s="1132"/>
      <c r="CLY263" s="1132"/>
      <c r="CLZ263" s="1132"/>
      <c r="CMA263" s="1132"/>
      <c r="CMB263" s="1132"/>
      <c r="CMC263" s="1132"/>
      <c r="CMD263" s="1132"/>
      <c r="CME263" s="1132"/>
      <c r="CMF263" s="1132"/>
      <c r="CMG263" s="1132"/>
      <c r="CMH263" s="1132"/>
      <c r="CMI263" s="1132"/>
      <c r="CMJ263" s="1132"/>
      <c r="CMK263" s="1132"/>
      <c r="CML263" s="1132"/>
      <c r="CMM263" s="1132"/>
      <c r="CMN263" s="1186"/>
      <c r="CMO263" s="1132"/>
      <c r="CMP263" s="1132"/>
      <c r="CMQ263" s="1132"/>
      <c r="CMR263" s="1132"/>
      <c r="CMS263" s="1132"/>
      <c r="CMT263" s="1132"/>
      <c r="CMU263" s="1132"/>
      <c r="CMV263" s="1132"/>
      <c r="CMW263" s="1132"/>
      <c r="CMX263" s="1132"/>
      <c r="CMY263" s="1132"/>
      <c r="CMZ263" s="1132"/>
      <c r="CNA263" s="1132"/>
      <c r="CNB263" s="1132"/>
      <c r="CNC263" s="1132"/>
      <c r="CND263" s="1132"/>
      <c r="CNE263" s="1132"/>
      <c r="CNF263" s="1132"/>
      <c r="CNG263" s="1132"/>
      <c r="CNH263" s="1186"/>
      <c r="CNI263" s="1132"/>
      <c r="CNJ263" s="1132"/>
      <c r="CNK263" s="1132"/>
      <c r="CNL263" s="1132"/>
      <c r="CNM263" s="1132"/>
      <c r="CNN263" s="1132"/>
      <c r="CNO263" s="1132"/>
      <c r="CNP263" s="1132"/>
      <c r="CNQ263" s="1132"/>
      <c r="CNR263" s="1132"/>
      <c r="CNS263" s="1132"/>
      <c r="CNT263" s="1132"/>
      <c r="CNU263" s="1132"/>
      <c r="CNV263" s="1132"/>
      <c r="CNW263" s="1132"/>
      <c r="CNX263" s="1132"/>
      <c r="CNY263" s="1132"/>
      <c r="CNZ263" s="1132"/>
      <c r="COA263" s="1132"/>
      <c r="COB263" s="1186"/>
      <c r="COC263" s="1132"/>
      <c r="COD263" s="1132"/>
      <c r="COE263" s="1132"/>
      <c r="COF263" s="1132"/>
      <c r="COG263" s="1132"/>
      <c r="COH263" s="1132"/>
      <c r="COI263" s="1132"/>
      <c r="COJ263" s="1132"/>
      <c r="COK263" s="1132"/>
      <c r="COL263" s="1132"/>
      <c r="COM263" s="1132"/>
      <c r="CON263" s="1132"/>
      <c r="COO263" s="1132"/>
      <c r="COP263" s="1132"/>
      <c r="COQ263" s="1132"/>
      <c r="COR263" s="1132"/>
      <c r="COS263" s="1132"/>
      <c r="COT263" s="1132"/>
      <c r="COU263" s="1132"/>
      <c r="COV263" s="1186"/>
      <c r="COW263" s="1132"/>
      <c r="COX263" s="1132"/>
      <c r="COY263" s="1132"/>
      <c r="COZ263" s="1132"/>
      <c r="CPA263" s="1132"/>
      <c r="CPB263" s="1132"/>
      <c r="CPC263" s="1132"/>
      <c r="CPD263" s="1132"/>
      <c r="CPE263" s="1132"/>
      <c r="CPF263" s="1132"/>
      <c r="CPG263" s="1132"/>
      <c r="CPH263" s="1132"/>
      <c r="CPI263" s="1132"/>
      <c r="CPJ263" s="1132"/>
      <c r="CPK263" s="1132"/>
      <c r="CPL263" s="1132"/>
      <c r="CPM263" s="1132"/>
      <c r="CPN263" s="1132"/>
      <c r="CPO263" s="1132"/>
      <c r="CPP263" s="1186"/>
      <c r="CPQ263" s="1132"/>
      <c r="CPR263" s="1132"/>
      <c r="CPS263" s="1132"/>
      <c r="CPT263" s="1132"/>
      <c r="CPU263" s="1132"/>
      <c r="CPV263" s="1132"/>
      <c r="CPW263" s="1132"/>
      <c r="CPX263" s="1132"/>
      <c r="CPY263" s="1132"/>
      <c r="CPZ263" s="1132"/>
      <c r="CQA263" s="1132"/>
      <c r="CQB263" s="1132"/>
      <c r="CQC263" s="1132"/>
      <c r="CQD263" s="1132"/>
      <c r="CQE263" s="1132"/>
      <c r="CQF263" s="1132"/>
      <c r="CQG263" s="1132"/>
      <c r="CQH263" s="1132"/>
      <c r="CQI263" s="1132"/>
      <c r="CQJ263" s="1186"/>
      <c r="CQK263" s="1132"/>
      <c r="CQL263" s="1132"/>
      <c r="CQM263" s="1132"/>
      <c r="CQN263" s="1132"/>
      <c r="CQO263" s="1132"/>
      <c r="CQP263" s="1132"/>
      <c r="CQQ263" s="1132"/>
      <c r="CQR263" s="1132"/>
      <c r="CQS263" s="1132"/>
      <c r="CQT263" s="1132"/>
      <c r="CQU263" s="1132"/>
      <c r="CQV263" s="1132"/>
      <c r="CQW263" s="1132"/>
      <c r="CQX263" s="1132"/>
      <c r="CQY263" s="1132"/>
      <c r="CQZ263" s="1132"/>
      <c r="CRA263" s="1132"/>
      <c r="CRB263" s="1132"/>
      <c r="CRC263" s="1132"/>
      <c r="CRD263" s="1186"/>
      <c r="CRE263" s="1132"/>
      <c r="CRF263" s="1132"/>
      <c r="CRG263" s="1132"/>
      <c r="CRH263" s="1132"/>
      <c r="CRI263" s="1132"/>
      <c r="CRJ263" s="1132"/>
      <c r="CRK263" s="1132"/>
      <c r="CRL263" s="1132"/>
      <c r="CRM263" s="1132"/>
      <c r="CRN263" s="1132"/>
      <c r="CRO263" s="1132"/>
      <c r="CRP263" s="1132"/>
      <c r="CRQ263" s="1132"/>
      <c r="CRR263" s="1132"/>
      <c r="CRS263" s="1132"/>
      <c r="CRT263" s="1132"/>
      <c r="CRU263" s="1132"/>
      <c r="CRV263" s="1132"/>
      <c r="CRW263" s="1132"/>
      <c r="CRX263" s="1186"/>
      <c r="CRY263" s="1132"/>
      <c r="CRZ263" s="1132"/>
      <c r="CSA263" s="1132"/>
      <c r="CSB263" s="1132"/>
      <c r="CSC263" s="1132"/>
      <c r="CSD263" s="1132"/>
      <c r="CSE263" s="1132"/>
      <c r="CSF263" s="1132"/>
      <c r="CSG263" s="1132"/>
      <c r="CSH263" s="1132"/>
      <c r="CSI263" s="1132"/>
      <c r="CSJ263" s="1132"/>
      <c r="CSK263" s="1132"/>
      <c r="CSL263" s="1132"/>
      <c r="CSM263" s="1132"/>
      <c r="CSN263" s="1132"/>
      <c r="CSO263" s="1132"/>
      <c r="CSP263" s="1132"/>
      <c r="CSQ263" s="1132"/>
      <c r="CSR263" s="1186"/>
      <c r="CSS263" s="1132"/>
      <c r="CST263" s="1132"/>
      <c r="CSU263" s="1132"/>
      <c r="CSV263" s="1132"/>
      <c r="CSW263" s="1132"/>
      <c r="CSX263" s="1132"/>
      <c r="CSY263" s="1132"/>
      <c r="CSZ263" s="1132"/>
      <c r="CTA263" s="1132"/>
      <c r="CTB263" s="1132"/>
      <c r="CTC263" s="1132"/>
      <c r="CTD263" s="1132"/>
      <c r="CTE263" s="1132"/>
      <c r="CTF263" s="1132"/>
      <c r="CTG263" s="1132"/>
      <c r="CTH263" s="1132"/>
      <c r="CTI263" s="1132"/>
      <c r="CTJ263" s="1132"/>
      <c r="CTK263" s="1132"/>
      <c r="CTL263" s="1186"/>
      <c r="CTM263" s="1132"/>
      <c r="CTN263" s="1132"/>
      <c r="CTO263" s="1132"/>
      <c r="CTP263" s="1132"/>
      <c r="CTQ263" s="1132"/>
      <c r="CTR263" s="1132"/>
      <c r="CTS263" s="1132"/>
      <c r="CTT263" s="1132"/>
      <c r="CTU263" s="1132"/>
      <c r="CTV263" s="1132"/>
      <c r="CTW263" s="1132"/>
      <c r="CTX263" s="1132"/>
      <c r="CTY263" s="1132"/>
      <c r="CTZ263" s="1132"/>
      <c r="CUA263" s="1132"/>
      <c r="CUB263" s="1132"/>
      <c r="CUC263" s="1132"/>
      <c r="CUD263" s="1132"/>
      <c r="CUE263" s="1132"/>
      <c r="CUF263" s="1186"/>
      <c r="CUG263" s="1132"/>
      <c r="CUH263" s="1132"/>
      <c r="CUI263" s="1132"/>
      <c r="CUJ263" s="1132"/>
      <c r="CUK263" s="1132"/>
      <c r="CUL263" s="1132"/>
      <c r="CUM263" s="1132"/>
      <c r="CUN263" s="1132"/>
      <c r="CUO263" s="1132"/>
      <c r="CUP263" s="1132"/>
      <c r="CUQ263" s="1132"/>
      <c r="CUR263" s="1132"/>
      <c r="CUS263" s="1132"/>
      <c r="CUT263" s="1132"/>
      <c r="CUU263" s="1132"/>
      <c r="CUV263" s="1132"/>
      <c r="CUW263" s="1132"/>
      <c r="CUX263" s="1132"/>
      <c r="CUY263" s="1132"/>
      <c r="CUZ263" s="1186"/>
      <c r="CVA263" s="1132"/>
      <c r="CVB263" s="1132"/>
      <c r="CVC263" s="1132"/>
      <c r="CVD263" s="1132"/>
      <c r="CVE263" s="1132"/>
      <c r="CVF263" s="1132"/>
      <c r="CVG263" s="1132"/>
      <c r="CVH263" s="1132"/>
      <c r="CVI263" s="1132"/>
      <c r="CVJ263" s="1132"/>
      <c r="CVK263" s="1132"/>
      <c r="CVL263" s="1132"/>
      <c r="CVM263" s="1132"/>
      <c r="CVN263" s="1132"/>
      <c r="CVO263" s="1132"/>
      <c r="CVP263" s="1132"/>
      <c r="CVQ263" s="1132"/>
      <c r="CVR263" s="1132"/>
      <c r="CVS263" s="1132"/>
      <c r="CVT263" s="1186"/>
      <c r="CVU263" s="1132"/>
      <c r="CVV263" s="1132"/>
      <c r="CVW263" s="1132"/>
      <c r="CVX263" s="1132"/>
      <c r="CVY263" s="1132"/>
      <c r="CVZ263" s="1132"/>
      <c r="CWA263" s="1132"/>
      <c r="CWB263" s="1132"/>
      <c r="CWC263" s="1132"/>
      <c r="CWD263" s="1132"/>
      <c r="CWE263" s="1132"/>
      <c r="CWF263" s="1132"/>
      <c r="CWG263" s="1132"/>
      <c r="CWH263" s="1132"/>
      <c r="CWI263" s="1132"/>
      <c r="CWJ263" s="1132"/>
      <c r="CWK263" s="1132"/>
      <c r="CWL263" s="1132"/>
      <c r="CWM263" s="1132"/>
      <c r="CWN263" s="1186"/>
      <c r="CWO263" s="1132"/>
      <c r="CWP263" s="1132"/>
      <c r="CWQ263" s="1132"/>
      <c r="CWR263" s="1132"/>
      <c r="CWS263" s="1132"/>
      <c r="CWT263" s="1132"/>
      <c r="CWU263" s="1132"/>
      <c r="CWV263" s="1132"/>
      <c r="CWW263" s="1132"/>
      <c r="CWX263" s="1132"/>
      <c r="CWY263" s="1132"/>
      <c r="CWZ263" s="1132"/>
      <c r="CXA263" s="1132"/>
      <c r="CXB263" s="1132"/>
      <c r="CXC263" s="1132"/>
      <c r="CXD263" s="1132"/>
      <c r="CXE263" s="1132"/>
      <c r="CXF263" s="1132"/>
      <c r="CXG263" s="1132"/>
      <c r="CXH263" s="1186"/>
      <c r="CXI263" s="1132"/>
      <c r="CXJ263" s="1132"/>
      <c r="CXK263" s="1132"/>
      <c r="CXL263" s="1132"/>
      <c r="CXM263" s="1132"/>
      <c r="CXN263" s="1132"/>
      <c r="CXO263" s="1132"/>
      <c r="CXP263" s="1132"/>
      <c r="CXQ263" s="1132"/>
      <c r="CXR263" s="1132"/>
      <c r="CXS263" s="1132"/>
      <c r="CXT263" s="1132"/>
      <c r="CXU263" s="1132"/>
      <c r="CXV263" s="1132"/>
      <c r="CXW263" s="1132"/>
      <c r="CXX263" s="1132"/>
      <c r="CXY263" s="1132"/>
      <c r="CXZ263" s="1132"/>
      <c r="CYA263" s="1132"/>
      <c r="CYB263" s="1186"/>
      <c r="CYC263" s="1132"/>
      <c r="CYD263" s="1132"/>
      <c r="CYE263" s="1132"/>
      <c r="CYF263" s="1132"/>
      <c r="CYG263" s="1132"/>
      <c r="CYH263" s="1132"/>
      <c r="CYI263" s="1132"/>
      <c r="CYJ263" s="1132"/>
      <c r="CYK263" s="1132"/>
      <c r="CYL263" s="1132"/>
      <c r="CYM263" s="1132"/>
      <c r="CYN263" s="1132"/>
      <c r="CYO263" s="1132"/>
      <c r="CYP263" s="1132"/>
      <c r="CYQ263" s="1132"/>
      <c r="CYR263" s="1132"/>
      <c r="CYS263" s="1132"/>
      <c r="CYT263" s="1132"/>
      <c r="CYU263" s="1132"/>
      <c r="CYV263" s="1186"/>
      <c r="CYW263" s="1132"/>
      <c r="CYX263" s="1132"/>
      <c r="CYY263" s="1132"/>
      <c r="CYZ263" s="1132"/>
      <c r="CZA263" s="1132"/>
      <c r="CZB263" s="1132"/>
      <c r="CZC263" s="1132"/>
      <c r="CZD263" s="1132"/>
      <c r="CZE263" s="1132"/>
      <c r="CZF263" s="1132"/>
      <c r="CZG263" s="1132"/>
      <c r="CZH263" s="1132"/>
      <c r="CZI263" s="1132"/>
      <c r="CZJ263" s="1132"/>
      <c r="CZK263" s="1132"/>
      <c r="CZL263" s="1132"/>
      <c r="CZM263" s="1132"/>
      <c r="CZN263" s="1132"/>
      <c r="CZO263" s="1132"/>
      <c r="CZP263" s="1186"/>
      <c r="CZQ263" s="1132"/>
      <c r="CZR263" s="1132"/>
      <c r="CZS263" s="1132"/>
      <c r="CZT263" s="1132"/>
      <c r="CZU263" s="1132"/>
      <c r="CZV263" s="1132"/>
      <c r="CZW263" s="1132"/>
      <c r="CZX263" s="1132"/>
      <c r="CZY263" s="1132"/>
      <c r="CZZ263" s="1132"/>
      <c r="DAA263" s="1132"/>
      <c r="DAB263" s="1132"/>
      <c r="DAC263" s="1132"/>
      <c r="DAD263" s="1132"/>
      <c r="DAE263" s="1132"/>
      <c r="DAF263" s="1132"/>
      <c r="DAG263" s="1132"/>
      <c r="DAH263" s="1132"/>
      <c r="DAI263" s="1132"/>
      <c r="DAJ263" s="1186"/>
      <c r="DAK263" s="1132"/>
      <c r="DAL263" s="1132"/>
      <c r="DAM263" s="1132"/>
      <c r="DAN263" s="1132"/>
      <c r="DAO263" s="1132"/>
      <c r="DAP263" s="1132"/>
      <c r="DAQ263" s="1132"/>
      <c r="DAR263" s="1132"/>
      <c r="DAS263" s="1132"/>
      <c r="DAT263" s="1132"/>
      <c r="DAU263" s="1132"/>
      <c r="DAV263" s="1132"/>
      <c r="DAW263" s="1132"/>
      <c r="DAX263" s="1132"/>
      <c r="DAY263" s="1132"/>
      <c r="DAZ263" s="1132"/>
      <c r="DBA263" s="1132"/>
      <c r="DBB263" s="1132"/>
      <c r="DBC263" s="1132"/>
      <c r="DBD263" s="1186"/>
      <c r="DBE263" s="1132"/>
      <c r="DBF263" s="1132"/>
      <c r="DBG263" s="1132"/>
      <c r="DBH263" s="1132"/>
      <c r="DBI263" s="1132"/>
      <c r="DBJ263" s="1132"/>
      <c r="DBK263" s="1132"/>
      <c r="DBL263" s="1132"/>
      <c r="DBM263" s="1132"/>
      <c r="DBN263" s="1132"/>
      <c r="DBO263" s="1132"/>
      <c r="DBP263" s="1132"/>
      <c r="DBQ263" s="1132"/>
      <c r="DBR263" s="1132"/>
      <c r="DBS263" s="1132"/>
      <c r="DBT263" s="1132"/>
      <c r="DBU263" s="1132"/>
      <c r="DBV263" s="1132"/>
      <c r="DBW263" s="1132"/>
      <c r="DBX263" s="1186"/>
      <c r="DBY263" s="1132"/>
      <c r="DBZ263" s="1132"/>
      <c r="DCA263" s="1132"/>
      <c r="DCB263" s="1132"/>
      <c r="DCC263" s="1132"/>
      <c r="DCD263" s="1132"/>
      <c r="DCE263" s="1132"/>
      <c r="DCF263" s="1132"/>
      <c r="DCG263" s="1132"/>
      <c r="DCH263" s="1132"/>
      <c r="DCI263" s="1132"/>
      <c r="DCJ263" s="1132"/>
      <c r="DCK263" s="1132"/>
      <c r="DCL263" s="1132"/>
      <c r="DCM263" s="1132"/>
      <c r="DCN263" s="1132"/>
      <c r="DCO263" s="1132"/>
      <c r="DCP263" s="1132"/>
      <c r="DCQ263" s="1132"/>
      <c r="DCR263" s="1186"/>
      <c r="DCS263" s="1132"/>
      <c r="DCT263" s="1132"/>
      <c r="DCU263" s="1132"/>
      <c r="DCV263" s="1132"/>
      <c r="DCW263" s="1132"/>
      <c r="DCX263" s="1132"/>
      <c r="DCY263" s="1132"/>
      <c r="DCZ263" s="1132"/>
      <c r="DDA263" s="1132"/>
      <c r="DDB263" s="1132"/>
      <c r="DDC263" s="1132"/>
      <c r="DDD263" s="1132"/>
      <c r="DDE263" s="1132"/>
      <c r="DDF263" s="1132"/>
      <c r="DDG263" s="1132"/>
      <c r="DDH263" s="1132"/>
      <c r="DDI263" s="1132"/>
      <c r="DDJ263" s="1132"/>
      <c r="DDK263" s="1132"/>
      <c r="DDL263" s="1186"/>
      <c r="DDM263" s="1132"/>
      <c r="DDN263" s="1132"/>
      <c r="DDO263" s="1132"/>
      <c r="DDP263" s="1132"/>
      <c r="DDQ263" s="1132"/>
      <c r="DDR263" s="1132"/>
      <c r="DDS263" s="1132"/>
      <c r="DDT263" s="1132"/>
      <c r="DDU263" s="1132"/>
      <c r="DDV263" s="1132"/>
      <c r="DDW263" s="1132"/>
      <c r="DDX263" s="1132"/>
      <c r="DDY263" s="1132"/>
      <c r="DDZ263" s="1132"/>
      <c r="DEA263" s="1132"/>
      <c r="DEB263" s="1132"/>
      <c r="DEC263" s="1132"/>
      <c r="DED263" s="1132"/>
      <c r="DEE263" s="1132"/>
      <c r="DEF263" s="1186"/>
      <c r="DEG263" s="1132"/>
      <c r="DEH263" s="1132"/>
      <c r="DEI263" s="1132"/>
      <c r="DEJ263" s="1132"/>
      <c r="DEK263" s="1132"/>
      <c r="DEL263" s="1132"/>
      <c r="DEM263" s="1132"/>
      <c r="DEN263" s="1132"/>
      <c r="DEO263" s="1132"/>
      <c r="DEP263" s="1132"/>
      <c r="DEQ263" s="1132"/>
      <c r="DER263" s="1132"/>
      <c r="DES263" s="1132"/>
      <c r="DET263" s="1132"/>
      <c r="DEU263" s="1132"/>
      <c r="DEV263" s="1132"/>
      <c r="DEW263" s="1132"/>
      <c r="DEX263" s="1132"/>
      <c r="DEY263" s="1132"/>
      <c r="DEZ263" s="1186"/>
      <c r="DFA263" s="1132"/>
      <c r="DFB263" s="1132"/>
      <c r="DFC263" s="1132"/>
      <c r="DFD263" s="1132"/>
      <c r="DFE263" s="1132"/>
      <c r="DFF263" s="1132"/>
      <c r="DFG263" s="1132"/>
      <c r="DFH263" s="1132"/>
      <c r="DFI263" s="1132"/>
      <c r="DFJ263" s="1132"/>
      <c r="DFK263" s="1132"/>
      <c r="DFL263" s="1132"/>
      <c r="DFM263" s="1132"/>
      <c r="DFN263" s="1132"/>
      <c r="DFO263" s="1132"/>
      <c r="DFP263" s="1132"/>
      <c r="DFQ263" s="1132"/>
      <c r="DFR263" s="1132"/>
      <c r="DFS263" s="1132"/>
      <c r="DFT263" s="1186"/>
      <c r="DFU263" s="1132"/>
      <c r="DFV263" s="1132"/>
      <c r="DFW263" s="1132"/>
      <c r="DFX263" s="1132"/>
      <c r="DFY263" s="1132"/>
      <c r="DFZ263" s="1132"/>
      <c r="DGA263" s="1132"/>
      <c r="DGB263" s="1132"/>
      <c r="DGC263" s="1132"/>
      <c r="DGD263" s="1132"/>
      <c r="DGE263" s="1132"/>
      <c r="DGF263" s="1132"/>
      <c r="DGG263" s="1132"/>
      <c r="DGH263" s="1132"/>
      <c r="DGI263" s="1132"/>
      <c r="DGJ263" s="1132"/>
      <c r="DGK263" s="1132"/>
      <c r="DGL263" s="1132"/>
      <c r="DGM263" s="1132"/>
      <c r="DGN263" s="1186"/>
      <c r="DGO263" s="1132"/>
      <c r="DGP263" s="1132"/>
      <c r="DGQ263" s="1132"/>
      <c r="DGR263" s="1132"/>
      <c r="DGS263" s="1132"/>
      <c r="DGT263" s="1132"/>
      <c r="DGU263" s="1132"/>
      <c r="DGV263" s="1132"/>
      <c r="DGW263" s="1132"/>
      <c r="DGX263" s="1132"/>
      <c r="DGY263" s="1132"/>
      <c r="DGZ263" s="1132"/>
      <c r="DHA263" s="1132"/>
      <c r="DHB263" s="1132"/>
      <c r="DHC263" s="1132"/>
      <c r="DHD263" s="1132"/>
      <c r="DHE263" s="1132"/>
      <c r="DHF263" s="1132"/>
      <c r="DHG263" s="1132"/>
      <c r="DHH263" s="1186"/>
      <c r="DHI263" s="1132"/>
      <c r="DHJ263" s="1132"/>
      <c r="DHK263" s="1132"/>
      <c r="DHL263" s="1132"/>
      <c r="DHM263" s="1132"/>
      <c r="DHN263" s="1132"/>
      <c r="DHO263" s="1132"/>
      <c r="DHP263" s="1132"/>
      <c r="DHQ263" s="1132"/>
      <c r="DHR263" s="1132"/>
      <c r="DHS263" s="1132"/>
      <c r="DHT263" s="1132"/>
      <c r="DHU263" s="1132"/>
      <c r="DHV263" s="1132"/>
      <c r="DHW263" s="1132"/>
      <c r="DHX263" s="1132"/>
      <c r="DHY263" s="1132"/>
      <c r="DHZ263" s="1132"/>
      <c r="DIA263" s="1132"/>
      <c r="DIB263" s="1186"/>
      <c r="DIC263" s="1132"/>
      <c r="DID263" s="1132"/>
      <c r="DIE263" s="1132"/>
      <c r="DIF263" s="1132"/>
      <c r="DIG263" s="1132"/>
      <c r="DIH263" s="1132"/>
      <c r="DII263" s="1132"/>
      <c r="DIJ263" s="1132"/>
      <c r="DIK263" s="1132"/>
      <c r="DIL263" s="1132"/>
      <c r="DIM263" s="1132"/>
      <c r="DIN263" s="1132"/>
      <c r="DIO263" s="1132"/>
      <c r="DIP263" s="1132"/>
      <c r="DIQ263" s="1132"/>
      <c r="DIR263" s="1132"/>
      <c r="DIS263" s="1132"/>
      <c r="DIT263" s="1132"/>
      <c r="DIU263" s="1132"/>
      <c r="DIV263" s="1186"/>
      <c r="DIW263" s="1132"/>
      <c r="DIX263" s="1132"/>
      <c r="DIY263" s="1132"/>
      <c r="DIZ263" s="1132"/>
      <c r="DJA263" s="1132"/>
      <c r="DJB263" s="1132"/>
      <c r="DJC263" s="1132"/>
      <c r="DJD263" s="1132"/>
      <c r="DJE263" s="1132"/>
      <c r="DJF263" s="1132"/>
      <c r="DJG263" s="1132"/>
      <c r="DJH263" s="1132"/>
      <c r="DJI263" s="1132"/>
      <c r="DJJ263" s="1132"/>
      <c r="DJK263" s="1132"/>
      <c r="DJL263" s="1132"/>
      <c r="DJM263" s="1132"/>
      <c r="DJN263" s="1132"/>
      <c r="DJO263" s="1132"/>
      <c r="DJP263" s="1186"/>
      <c r="DJQ263" s="1132"/>
      <c r="DJR263" s="1132"/>
      <c r="DJS263" s="1132"/>
      <c r="DJT263" s="1132"/>
      <c r="DJU263" s="1132"/>
      <c r="DJV263" s="1132"/>
      <c r="DJW263" s="1132"/>
      <c r="DJX263" s="1132"/>
      <c r="DJY263" s="1132"/>
      <c r="DJZ263" s="1132"/>
      <c r="DKA263" s="1132"/>
      <c r="DKB263" s="1132"/>
      <c r="DKC263" s="1132"/>
      <c r="DKD263" s="1132"/>
      <c r="DKE263" s="1132"/>
      <c r="DKF263" s="1132"/>
      <c r="DKG263" s="1132"/>
      <c r="DKH263" s="1132"/>
      <c r="DKI263" s="1132"/>
      <c r="DKJ263" s="1186"/>
      <c r="DKK263" s="1132"/>
      <c r="DKL263" s="1132"/>
      <c r="DKM263" s="1132"/>
      <c r="DKN263" s="1132"/>
      <c r="DKO263" s="1132"/>
      <c r="DKP263" s="1132"/>
      <c r="DKQ263" s="1132"/>
      <c r="DKR263" s="1132"/>
      <c r="DKS263" s="1132"/>
      <c r="DKT263" s="1132"/>
      <c r="DKU263" s="1132"/>
      <c r="DKV263" s="1132"/>
      <c r="DKW263" s="1132"/>
      <c r="DKX263" s="1132"/>
      <c r="DKY263" s="1132"/>
      <c r="DKZ263" s="1132"/>
      <c r="DLA263" s="1132"/>
      <c r="DLB263" s="1132"/>
      <c r="DLC263" s="1132"/>
      <c r="DLD263" s="1186"/>
      <c r="DLE263" s="1132"/>
      <c r="DLF263" s="1132"/>
      <c r="DLG263" s="1132"/>
      <c r="DLH263" s="1132"/>
      <c r="DLI263" s="1132"/>
      <c r="DLJ263" s="1132"/>
      <c r="DLK263" s="1132"/>
      <c r="DLL263" s="1132"/>
      <c r="DLM263" s="1132"/>
      <c r="DLN263" s="1132"/>
      <c r="DLO263" s="1132"/>
      <c r="DLP263" s="1132"/>
      <c r="DLQ263" s="1132"/>
      <c r="DLR263" s="1132"/>
      <c r="DLS263" s="1132"/>
      <c r="DLT263" s="1132"/>
      <c r="DLU263" s="1132"/>
      <c r="DLV263" s="1132"/>
      <c r="DLW263" s="1132"/>
      <c r="DLX263" s="1186"/>
      <c r="DLY263" s="1132"/>
      <c r="DLZ263" s="1132"/>
      <c r="DMA263" s="1132"/>
      <c r="DMB263" s="1132"/>
      <c r="DMC263" s="1132"/>
      <c r="DMD263" s="1132"/>
      <c r="DME263" s="1132"/>
      <c r="DMF263" s="1132"/>
      <c r="DMG263" s="1132"/>
      <c r="DMH263" s="1132"/>
      <c r="DMI263" s="1132"/>
      <c r="DMJ263" s="1132"/>
      <c r="DMK263" s="1132"/>
      <c r="DML263" s="1132"/>
      <c r="DMM263" s="1132"/>
      <c r="DMN263" s="1132"/>
      <c r="DMO263" s="1132"/>
      <c r="DMP263" s="1132"/>
      <c r="DMQ263" s="1132"/>
      <c r="DMR263" s="1186"/>
      <c r="DMS263" s="1132"/>
      <c r="DMT263" s="1132"/>
      <c r="DMU263" s="1132"/>
      <c r="DMV263" s="1132"/>
      <c r="DMW263" s="1132"/>
      <c r="DMX263" s="1132"/>
      <c r="DMY263" s="1132"/>
      <c r="DMZ263" s="1132"/>
      <c r="DNA263" s="1132"/>
      <c r="DNB263" s="1132"/>
      <c r="DNC263" s="1132"/>
      <c r="DND263" s="1132"/>
      <c r="DNE263" s="1132"/>
      <c r="DNF263" s="1132"/>
      <c r="DNG263" s="1132"/>
      <c r="DNH263" s="1132"/>
      <c r="DNI263" s="1132"/>
      <c r="DNJ263" s="1132"/>
      <c r="DNK263" s="1132"/>
      <c r="DNL263" s="1186"/>
      <c r="DNM263" s="1132"/>
      <c r="DNN263" s="1132"/>
      <c r="DNO263" s="1132"/>
      <c r="DNP263" s="1132"/>
      <c r="DNQ263" s="1132"/>
      <c r="DNR263" s="1132"/>
      <c r="DNS263" s="1132"/>
      <c r="DNT263" s="1132"/>
      <c r="DNU263" s="1132"/>
      <c r="DNV263" s="1132"/>
      <c r="DNW263" s="1132"/>
      <c r="DNX263" s="1132"/>
      <c r="DNY263" s="1132"/>
      <c r="DNZ263" s="1132"/>
      <c r="DOA263" s="1132"/>
      <c r="DOB263" s="1132"/>
      <c r="DOC263" s="1132"/>
      <c r="DOD263" s="1132"/>
      <c r="DOE263" s="1132"/>
      <c r="DOF263" s="1186"/>
      <c r="DOG263" s="1132"/>
      <c r="DOH263" s="1132"/>
      <c r="DOI263" s="1132"/>
      <c r="DOJ263" s="1132"/>
      <c r="DOK263" s="1132"/>
      <c r="DOL263" s="1132"/>
      <c r="DOM263" s="1132"/>
      <c r="DON263" s="1132"/>
      <c r="DOO263" s="1132"/>
      <c r="DOP263" s="1132"/>
      <c r="DOQ263" s="1132"/>
      <c r="DOR263" s="1132"/>
      <c r="DOS263" s="1132"/>
      <c r="DOT263" s="1132"/>
      <c r="DOU263" s="1132"/>
      <c r="DOV263" s="1132"/>
      <c r="DOW263" s="1132"/>
      <c r="DOX263" s="1132"/>
      <c r="DOY263" s="1132"/>
      <c r="DOZ263" s="1186"/>
      <c r="DPA263" s="1132"/>
      <c r="DPB263" s="1132"/>
      <c r="DPC263" s="1132"/>
      <c r="DPD263" s="1132"/>
      <c r="DPE263" s="1132"/>
      <c r="DPF263" s="1132"/>
      <c r="DPG263" s="1132"/>
      <c r="DPH263" s="1132"/>
      <c r="DPI263" s="1132"/>
      <c r="DPJ263" s="1132"/>
      <c r="DPK263" s="1132"/>
      <c r="DPL263" s="1132"/>
      <c r="DPM263" s="1132"/>
      <c r="DPN263" s="1132"/>
      <c r="DPO263" s="1132"/>
      <c r="DPP263" s="1132"/>
      <c r="DPQ263" s="1132"/>
      <c r="DPR263" s="1132"/>
      <c r="DPS263" s="1132"/>
      <c r="DPT263" s="1186"/>
      <c r="DPU263" s="1132"/>
      <c r="DPV263" s="1132"/>
      <c r="DPW263" s="1132"/>
      <c r="DPX263" s="1132"/>
      <c r="DPY263" s="1132"/>
      <c r="DPZ263" s="1132"/>
      <c r="DQA263" s="1132"/>
      <c r="DQB263" s="1132"/>
      <c r="DQC263" s="1132"/>
      <c r="DQD263" s="1132"/>
      <c r="DQE263" s="1132"/>
      <c r="DQF263" s="1132"/>
      <c r="DQG263" s="1132"/>
      <c r="DQH263" s="1132"/>
      <c r="DQI263" s="1132"/>
      <c r="DQJ263" s="1132"/>
      <c r="DQK263" s="1132"/>
      <c r="DQL263" s="1132"/>
      <c r="DQM263" s="1132"/>
      <c r="DQN263" s="1186"/>
      <c r="DQO263" s="1132"/>
      <c r="DQP263" s="1132"/>
      <c r="DQQ263" s="1132"/>
      <c r="DQR263" s="1132"/>
      <c r="DQS263" s="1132"/>
      <c r="DQT263" s="1132"/>
      <c r="DQU263" s="1132"/>
      <c r="DQV263" s="1132"/>
      <c r="DQW263" s="1132"/>
      <c r="DQX263" s="1132"/>
      <c r="DQY263" s="1132"/>
      <c r="DQZ263" s="1132"/>
      <c r="DRA263" s="1132"/>
      <c r="DRB263" s="1132"/>
      <c r="DRC263" s="1132"/>
      <c r="DRD263" s="1132"/>
      <c r="DRE263" s="1132"/>
      <c r="DRF263" s="1132"/>
      <c r="DRG263" s="1132"/>
      <c r="DRH263" s="1186"/>
      <c r="DRI263" s="1132"/>
      <c r="DRJ263" s="1132"/>
      <c r="DRK263" s="1132"/>
      <c r="DRL263" s="1132"/>
      <c r="DRM263" s="1132"/>
      <c r="DRN263" s="1132"/>
      <c r="DRO263" s="1132"/>
      <c r="DRP263" s="1132"/>
      <c r="DRQ263" s="1132"/>
      <c r="DRR263" s="1132"/>
      <c r="DRS263" s="1132"/>
      <c r="DRT263" s="1132"/>
      <c r="DRU263" s="1132"/>
      <c r="DRV263" s="1132"/>
      <c r="DRW263" s="1132"/>
      <c r="DRX263" s="1132"/>
      <c r="DRY263" s="1132"/>
      <c r="DRZ263" s="1132"/>
      <c r="DSA263" s="1132"/>
      <c r="DSB263" s="1186"/>
      <c r="DSC263" s="1132"/>
      <c r="DSD263" s="1132"/>
      <c r="DSE263" s="1132"/>
      <c r="DSF263" s="1132"/>
      <c r="DSG263" s="1132"/>
      <c r="DSH263" s="1132"/>
      <c r="DSI263" s="1132"/>
      <c r="DSJ263" s="1132"/>
      <c r="DSK263" s="1132"/>
      <c r="DSL263" s="1132"/>
      <c r="DSM263" s="1132"/>
      <c r="DSN263" s="1132"/>
      <c r="DSO263" s="1132"/>
      <c r="DSP263" s="1132"/>
      <c r="DSQ263" s="1132"/>
      <c r="DSR263" s="1132"/>
      <c r="DSS263" s="1132"/>
      <c r="DST263" s="1132"/>
      <c r="DSU263" s="1132"/>
      <c r="DSV263" s="1186"/>
      <c r="DSW263" s="1132"/>
      <c r="DSX263" s="1132"/>
      <c r="DSY263" s="1132"/>
      <c r="DSZ263" s="1132"/>
      <c r="DTA263" s="1132"/>
      <c r="DTB263" s="1132"/>
      <c r="DTC263" s="1132"/>
      <c r="DTD263" s="1132"/>
      <c r="DTE263" s="1132"/>
      <c r="DTF263" s="1132"/>
      <c r="DTG263" s="1132"/>
      <c r="DTH263" s="1132"/>
      <c r="DTI263" s="1132"/>
      <c r="DTJ263" s="1132"/>
      <c r="DTK263" s="1132"/>
      <c r="DTL263" s="1132"/>
      <c r="DTM263" s="1132"/>
      <c r="DTN263" s="1132"/>
      <c r="DTO263" s="1132"/>
      <c r="DTP263" s="1186"/>
      <c r="DTQ263" s="1132"/>
      <c r="DTR263" s="1132"/>
      <c r="DTS263" s="1132"/>
      <c r="DTT263" s="1132"/>
      <c r="DTU263" s="1132"/>
      <c r="DTV263" s="1132"/>
      <c r="DTW263" s="1132"/>
      <c r="DTX263" s="1132"/>
      <c r="DTY263" s="1132"/>
      <c r="DTZ263" s="1132"/>
      <c r="DUA263" s="1132"/>
      <c r="DUB263" s="1132"/>
      <c r="DUC263" s="1132"/>
      <c r="DUD263" s="1132"/>
      <c r="DUE263" s="1132"/>
      <c r="DUF263" s="1132"/>
      <c r="DUG263" s="1132"/>
      <c r="DUH263" s="1132"/>
      <c r="DUI263" s="1132"/>
      <c r="DUJ263" s="1186"/>
      <c r="DUK263" s="1132"/>
      <c r="DUL263" s="1132"/>
      <c r="DUM263" s="1132"/>
      <c r="DUN263" s="1132"/>
      <c r="DUO263" s="1132"/>
      <c r="DUP263" s="1132"/>
      <c r="DUQ263" s="1132"/>
      <c r="DUR263" s="1132"/>
      <c r="DUS263" s="1132"/>
      <c r="DUT263" s="1132"/>
      <c r="DUU263" s="1132"/>
      <c r="DUV263" s="1132"/>
      <c r="DUW263" s="1132"/>
      <c r="DUX263" s="1132"/>
      <c r="DUY263" s="1132"/>
      <c r="DUZ263" s="1132"/>
      <c r="DVA263" s="1132"/>
      <c r="DVB263" s="1132"/>
      <c r="DVC263" s="1132"/>
      <c r="DVD263" s="1186"/>
      <c r="DVE263" s="1132"/>
      <c r="DVF263" s="1132"/>
      <c r="DVG263" s="1132"/>
      <c r="DVH263" s="1132"/>
      <c r="DVI263" s="1132"/>
      <c r="DVJ263" s="1132"/>
      <c r="DVK263" s="1132"/>
      <c r="DVL263" s="1132"/>
      <c r="DVM263" s="1132"/>
      <c r="DVN263" s="1132"/>
      <c r="DVO263" s="1132"/>
      <c r="DVP263" s="1132"/>
      <c r="DVQ263" s="1132"/>
      <c r="DVR263" s="1132"/>
      <c r="DVS263" s="1132"/>
      <c r="DVT263" s="1132"/>
      <c r="DVU263" s="1132"/>
      <c r="DVV263" s="1132"/>
      <c r="DVW263" s="1132"/>
      <c r="DVX263" s="1186"/>
      <c r="DVY263" s="1132"/>
      <c r="DVZ263" s="1132"/>
      <c r="DWA263" s="1132"/>
      <c r="DWB263" s="1132"/>
      <c r="DWC263" s="1132"/>
      <c r="DWD263" s="1132"/>
      <c r="DWE263" s="1132"/>
      <c r="DWF263" s="1132"/>
      <c r="DWG263" s="1132"/>
      <c r="DWH263" s="1132"/>
      <c r="DWI263" s="1132"/>
      <c r="DWJ263" s="1132"/>
      <c r="DWK263" s="1132"/>
      <c r="DWL263" s="1132"/>
      <c r="DWM263" s="1132"/>
      <c r="DWN263" s="1132"/>
      <c r="DWO263" s="1132"/>
      <c r="DWP263" s="1132"/>
      <c r="DWQ263" s="1132"/>
      <c r="DWR263" s="1186"/>
      <c r="DWS263" s="1132"/>
      <c r="DWT263" s="1132"/>
      <c r="DWU263" s="1132"/>
      <c r="DWV263" s="1132"/>
      <c r="DWW263" s="1132"/>
      <c r="DWX263" s="1132"/>
      <c r="DWY263" s="1132"/>
      <c r="DWZ263" s="1132"/>
      <c r="DXA263" s="1132"/>
      <c r="DXB263" s="1132"/>
      <c r="DXC263" s="1132"/>
      <c r="DXD263" s="1132"/>
      <c r="DXE263" s="1132"/>
      <c r="DXF263" s="1132"/>
      <c r="DXG263" s="1132"/>
      <c r="DXH263" s="1132"/>
      <c r="DXI263" s="1132"/>
      <c r="DXJ263" s="1132"/>
      <c r="DXK263" s="1132"/>
      <c r="DXL263" s="1186"/>
      <c r="DXM263" s="1132"/>
      <c r="DXN263" s="1132"/>
      <c r="DXO263" s="1132"/>
      <c r="DXP263" s="1132"/>
      <c r="DXQ263" s="1132"/>
      <c r="DXR263" s="1132"/>
      <c r="DXS263" s="1132"/>
      <c r="DXT263" s="1132"/>
      <c r="DXU263" s="1132"/>
      <c r="DXV263" s="1132"/>
      <c r="DXW263" s="1132"/>
      <c r="DXX263" s="1132"/>
      <c r="DXY263" s="1132"/>
      <c r="DXZ263" s="1132"/>
      <c r="DYA263" s="1132"/>
      <c r="DYB263" s="1132"/>
      <c r="DYC263" s="1132"/>
      <c r="DYD263" s="1132"/>
      <c r="DYE263" s="1132"/>
      <c r="DYF263" s="1186"/>
      <c r="DYG263" s="1132"/>
      <c r="DYH263" s="1132"/>
      <c r="DYI263" s="1132"/>
      <c r="DYJ263" s="1132"/>
      <c r="DYK263" s="1132"/>
      <c r="DYL263" s="1132"/>
      <c r="DYM263" s="1132"/>
      <c r="DYN263" s="1132"/>
      <c r="DYO263" s="1132"/>
      <c r="DYP263" s="1132"/>
      <c r="DYQ263" s="1132"/>
      <c r="DYR263" s="1132"/>
      <c r="DYS263" s="1132"/>
      <c r="DYT263" s="1132"/>
      <c r="DYU263" s="1132"/>
      <c r="DYV263" s="1132"/>
      <c r="DYW263" s="1132"/>
      <c r="DYX263" s="1132"/>
      <c r="DYY263" s="1132"/>
      <c r="DYZ263" s="1186"/>
      <c r="DZA263" s="1132"/>
      <c r="DZB263" s="1132"/>
      <c r="DZC263" s="1132"/>
      <c r="DZD263" s="1132"/>
      <c r="DZE263" s="1132"/>
      <c r="DZF263" s="1132"/>
      <c r="DZG263" s="1132"/>
      <c r="DZH263" s="1132"/>
      <c r="DZI263" s="1132"/>
      <c r="DZJ263" s="1132"/>
      <c r="DZK263" s="1132"/>
      <c r="DZL263" s="1132"/>
      <c r="DZM263" s="1132"/>
      <c r="DZN263" s="1132"/>
      <c r="DZO263" s="1132"/>
      <c r="DZP263" s="1132"/>
      <c r="DZQ263" s="1132"/>
      <c r="DZR263" s="1132"/>
      <c r="DZS263" s="1132"/>
      <c r="DZT263" s="1186"/>
      <c r="DZU263" s="1132"/>
      <c r="DZV263" s="1132"/>
      <c r="DZW263" s="1132"/>
      <c r="DZX263" s="1132"/>
      <c r="DZY263" s="1132"/>
      <c r="DZZ263" s="1132"/>
      <c r="EAA263" s="1132"/>
      <c r="EAB263" s="1132"/>
      <c r="EAC263" s="1132"/>
      <c r="EAD263" s="1132"/>
      <c r="EAE263" s="1132"/>
      <c r="EAF263" s="1132"/>
      <c r="EAG263" s="1132"/>
      <c r="EAH263" s="1132"/>
      <c r="EAI263" s="1132"/>
      <c r="EAJ263" s="1132"/>
      <c r="EAK263" s="1132"/>
      <c r="EAL263" s="1132"/>
      <c r="EAM263" s="1132"/>
      <c r="EAN263" s="1186"/>
      <c r="EAO263" s="1132"/>
      <c r="EAP263" s="1132"/>
      <c r="EAQ263" s="1132"/>
      <c r="EAR263" s="1132"/>
      <c r="EAS263" s="1132"/>
      <c r="EAT263" s="1132"/>
      <c r="EAU263" s="1132"/>
      <c r="EAV263" s="1132"/>
      <c r="EAW263" s="1132"/>
      <c r="EAX263" s="1132"/>
      <c r="EAY263" s="1132"/>
      <c r="EAZ263" s="1132"/>
      <c r="EBA263" s="1132"/>
      <c r="EBB263" s="1132"/>
      <c r="EBC263" s="1132"/>
      <c r="EBD263" s="1132"/>
      <c r="EBE263" s="1132"/>
      <c r="EBF263" s="1132"/>
      <c r="EBG263" s="1132"/>
      <c r="EBH263" s="1186"/>
      <c r="EBI263" s="1132"/>
      <c r="EBJ263" s="1132"/>
      <c r="EBK263" s="1132"/>
      <c r="EBL263" s="1132"/>
      <c r="EBM263" s="1132"/>
      <c r="EBN263" s="1132"/>
      <c r="EBO263" s="1132"/>
      <c r="EBP263" s="1132"/>
      <c r="EBQ263" s="1132"/>
      <c r="EBR263" s="1132"/>
      <c r="EBS263" s="1132"/>
      <c r="EBT263" s="1132"/>
      <c r="EBU263" s="1132"/>
      <c r="EBV263" s="1132"/>
      <c r="EBW263" s="1132"/>
      <c r="EBX263" s="1132"/>
      <c r="EBY263" s="1132"/>
      <c r="EBZ263" s="1132"/>
      <c r="ECA263" s="1132"/>
      <c r="ECB263" s="1186"/>
      <c r="ECC263" s="1132"/>
      <c r="ECD263" s="1132"/>
      <c r="ECE263" s="1132"/>
      <c r="ECF263" s="1132"/>
      <c r="ECG263" s="1132"/>
      <c r="ECH263" s="1132"/>
      <c r="ECI263" s="1132"/>
      <c r="ECJ263" s="1132"/>
      <c r="ECK263" s="1132"/>
      <c r="ECL263" s="1132"/>
      <c r="ECM263" s="1132"/>
      <c r="ECN263" s="1132"/>
      <c r="ECO263" s="1132"/>
      <c r="ECP263" s="1132"/>
      <c r="ECQ263" s="1132"/>
      <c r="ECR263" s="1132"/>
      <c r="ECS263" s="1132"/>
      <c r="ECT263" s="1132"/>
      <c r="ECU263" s="1132"/>
      <c r="ECV263" s="1186"/>
      <c r="ECW263" s="1132"/>
      <c r="ECX263" s="1132"/>
      <c r="ECY263" s="1132"/>
      <c r="ECZ263" s="1132"/>
      <c r="EDA263" s="1132"/>
      <c r="EDB263" s="1132"/>
      <c r="EDC263" s="1132"/>
      <c r="EDD263" s="1132"/>
      <c r="EDE263" s="1132"/>
      <c r="EDF263" s="1132"/>
      <c r="EDG263" s="1132"/>
      <c r="EDH263" s="1132"/>
      <c r="EDI263" s="1132"/>
      <c r="EDJ263" s="1132"/>
      <c r="EDK263" s="1132"/>
      <c r="EDL263" s="1132"/>
      <c r="EDM263" s="1132"/>
      <c r="EDN263" s="1132"/>
      <c r="EDO263" s="1132"/>
      <c r="EDP263" s="1186"/>
      <c r="EDQ263" s="1132"/>
      <c r="EDR263" s="1132"/>
      <c r="EDS263" s="1132"/>
      <c r="EDT263" s="1132"/>
      <c r="EDU263" s="1132"/>
      <c r="EDV263" s="1132"/>
      <c r="EDW263" s="1132"/>
      <c r="EDX263" s="1132"/>
      <c r="EDY263" s="1132"/>
      <c r="EDZ263" s="1132"/>
      <c r="EEA263" s="1132"/>
      <c r="EEB263" s="1132"/>
      <c r="EEC263" s="1132"/>
      <c r="EED263" s="1132"/>
      <c r="EEE263" s="1132"/>
      <c r="EEF263" s="1132"/>
      <c r="EEG263" s="1132"/>
      <c r="EEH263" s="1132"/>
      <c r="EEI263" s="1132"/>
      <c r="EEJ263" s="1186"/>
      <c r="EEK263" s="1132"/>
      <c r="EEL263" s="1132"/>
      <c r="EEM263" s="1132"/>
      <c r="EEN263" s="1132"/>
      <c r="EEO263" s="1132"/>
      <c r="EEP263" s="1132"/>
      <c r="EEQ263" s="1132"/>
      <c r="EER263" s="1132"/>
      <c r="EES263" s="1132"/>
      <c r="EET263" s="1132"/>
      <c r="EEU263" s="1132"/>
      <c r="EEV263" s="1132"/>
      <c r="EEW263" s="1132"/>
      <c r="EEX263" s="1132"/>
      <c r="EEY263" s="1132"/>
      <c r="EEZ263" s="1132"/>
      <c r="EFA263" s="1132"/>
      <c r="EFB263" s="1132"/>
      <c r="EFC263" s="1132"/>
      <c r="EFD263" s="1186"/>
      <c r="EFE263" s="1132"/>
      <c r="EFF263" s="1132"/>
      <c r="EFG263" s="1132"/>
      <c r="EFH263" s="1132"/>
      <c r="EFI263" s="1132"/>
      <c r="EFJ263" s="1132"/>
      <c r="EFK263" s="1132"/>
      <c r="EFL263" s="1132"/>
      <c r="EFM263" s="1132"/>
      <c r="EFN263" s="1132"/>
      <c r="EFO263" s="1132"/>
      <c r="EFP263" s="1132"/>
      <c r="EFQ263" s="1132"/>
      <c r="EFR263" s="1132"/>
      <c r="EFS263" s="1132"/>
      <c r="EFT263" s="1132"/>
      <c r="EFU263" s="1132"/>
      <c r="EFV263" s="1132"/>
      <c r="EFW263" s="1132"/>
      <c r="EFX263" s="1186"/>
      <c r="EFY263" s="1132"/>
      <c r="EFZ263" s="1132"/>
      <c r="EGA263" s="1132"/>
      <c r="EGB263" s="1132"/>
      <c r="EGC263" s="1132"/>
      <c r="EGD263" s="1132"/>
      <c r="EGE263" s="1132"/>
      <c r="EGF263" s="1132"/>
      <c r="EGG263" s="1132"/>
      <c r="EGH263" s="1132"/>
      <c r="EGI263" s="1132"/>
      <c r="EGJ263" s="1132"/>
      <c r="EGK263" s="1132"/>
      <c r="EGL263" s="1132"/>
      <c r="EGM263" s="1132"/>
      <c r="EGN263" s="1132"/>
      <c r="EGO263" s="1132"/>
      <c r="EGP263" s="1132"/>
      <c r="EGQ263" s="1132"/>
      <c r="EGR263" s="1186"/>
      <c r="EGS263" s="1132"/>
      <c r="EGT263" s="1132"/>
      <c r="EGU263" s="1132"/>
      <c r="EGV263" s="1132"/>
      <c r="EGW263" s="1132"/>
      <c r="EGX263" s="1132"/>
      <c r="EGY263" s="1132"/>
      <c r="EGZ263" s="1132"/>
      <c r="EHA263" s="1132"/>
      <c r="EHB263" s="1132"/>
      <c r="EHC263" s="1132"/>
      <c r="EHD263" s="1132"/>
      <c r="EHE263" s="1132"/>
      <c r="EHF263" s="1132"/>
      <c r="EHG263" s="1132"/>
      <c r="EHH263" s="1132"/>
      <c r="EHI263" s="1132"/>
      <c r="EHJ263" s="1132"/>
      <c r="EHK263" s="1132"/>
      <c r="EHL263" s="1186"/>
      <c r="EHM263" s="1132"/>
      <c r="EHN263" s="1132"/>
      <c r="EHO263" s="1132"/>
      <c r="EHP263" s="1132"/>
      <c r="EHQ263" s="1132"/>
      <c r="EHR263" s="1132"/>
      <c r="EHS263" s="1132"/>
      <c r="EHT263" s="1132"/>
      <c r="EHU263" s="1132"/>
      <c r="EHV263" s="1132"/>
      <c r="EHW263" s="1132"/>
      <c r="EHX263" s="1132"/>
      <c r="EHY263" s="1132"/>
      <c r="EHZ263" s="1132"/>
      <c r="EIA263" s="1132"/>
      <c r="EIB263" s="1132"/>
      <c r="EIC263" s="1132"/>
      <c r="EID263" s="1132"/>
      <c r="EIE263" s="1132"/>
      <c r="EIF263" s="1186"/>
      <c r="EIG263" s="1132"/>
      <c r="EIH263" s="1132"/>
      <c r="EII263" s="1132"/>
      <c r="EIJ263" s="1132"/>
      <c r="EIK263" s="1132"/>
      <c r="EIL263" s="1132"/>
      <c r="EIM263" s="1132"/>
      <c r="EIN263" s="1132"/>
      <c r="EIO263" s="1132"/>
      <c r="EIP263" s="1132"/>
      <c r="EIQ263" s="1132"/>
      <c r="EIR263" s="1132"/>
      <c r="EIS263" s="1132"/>
      <c r="EIT263" s="1132"/>
      <c r="EIU263" s="1132"/>
      <c r="EIV263" s="1132"/>
      <c r="EIW263" s="1132"/>
      <c r="EIX263" s="1132"/>
      <c r="EIY263" s="1132"/>
      <c r="EIZ263" s="1186"/>
      <c r="EJA263" s="1132"/>
      <c r="EJB263" s="1132"/>
      <c r="EJC263" s="1132"/>
      <c r="EJD263" s="1132"/>
      <c r="EJE263" s="1132"/>
      <c r="EJF263" s="1132"/>
      <c r="EJG263" s="1132"/>
      <c r="EJH263" s="1132"/>
      <c r="EJI263" s="1132"/>
      <c r="EJJ263" s="1132"/>
      <c r="EJK263" s="1132"/>
      <c r="EJL263" s="1132"/>
      <c r="EJM263" s="1132"/>
      <c r="EJN263" s="1132"/>
      <c r="EJO263" s="1132"/>
      <c r="EJP263" s="1132"/>
      <c r="EJQ263" s="1132"/>
      <c r="EJR263" s="1132"/>
      <c r="EJS263" s="1132"/>
      <c r="EJT263" s="1186"/>
      <c r="EJU263" s="1132"/>
      <c r="EJV263" s="1132"/>
      <c r="EJW263" s="1132"/>
      <c r="EJX263" s="1132"/>
      <c r="EJY263" s="1132"/>
      <c r="EJZ263" s="1132"/>
      <c r="EKA263" s="1132"/>
      <c r="EKB263" s="1132"/>
      <c r="EKC263" s="1132"/>
      <c r="EKD263" s="1132"/>
      <c r="EKE263" s="1132"/>
      <c r="EKF263" s="1132"/>
      <c r="EKG263" s="1132"/>
      <c r="EKH263" s="1132"/>
      <c r="EKI263" s="1132"/>
      <c r="EKJ263" s="1132"/>
      <c r="EKK263" s="1132"/>
      <c r="EKL263" s="1132"/>
      <c r="EKM263" s="1132"/>
      <c r="EKN263" s="1186"/>
      <c r="EKO263" s="1132"/>
      <c r="EKP263" s="1132"/>
      <c r="EKQ263" s="1132"/>
      <c r="EKR263" s="1132"/>
      <c r="EKS263" s="1132"/>
      <c r="EKT263" s="1132"/>
      <c r="EKU263" s="1132"/>
      <c r="EKV263" s="1132"/>
      <c r="EKW263" s="1132"/>
      <c r="EKX263" s="1132"/>
      <c r="EKY263" s="1132"/>
      <c r="EKZ263" s="1132"/>
      <c r="ELA263" s="1132"/>
      <c r="ELB263" s="1132"/>
      <c r="ELC263" s="1132"/>
      <c r="ELD263" s="1132"/>
      <c r="ELE263" s="1132"/>
      <c r="ELF263" s="1132"/>
      <c r="ELG263" s="1132"/>
      <c r="ELH263" s="1186"/>
      <c r="ELI263" s="1132"/>
      <c r="ELJ263" s="1132"/>
      <c r="ELK263" s="1132"/>
      <c r="ELL263" s="1132"/>
      <c r="ELM263" s="1132"/>
      <c r="ELN263" s="1132"/>
      <c r="ELO263" s="1132"/>
      <c r="ELP263" s="1132"/>
      <c r="ELQ263" s="1132"/>
      <c r="ELR263" s="1132"/>
      <c r="ELS263" s="1132"/>
      <c r="ELT263" s="1132"/>
      <c r="ELU263" s="1132"/>
      <c r="ELV263" s="1132"/>
      <c r="ELW263" s="1132"/>
      <c r="ELX263" s="1132"/>
      <c r="ELY263" s="1132"/>
      <c r="ELZ263" s="1132"/>
      <c r="EMA263" s="1132"/>
      <c r="EMB263" s="1186"/>
      <c r="EMC263" s="1132"/>
      <c r="EMD263" s="1132"/>
      <c r="EME263" s="1132"/>
      <c r="EMF263" s="1132"/>
      <c r="EMG263" s="1132"/>
      <c r="EMH263" s="1132"/>
      <c r="EMI263" s="1132"/>
      <c r="EMJ263" s="1132"/>
      <c r="EMK263" s="1132"/>
      <c r="EML263" s="1132"/>
      <c r="EMM263" s="1132"/>
      <c r="EMN263" s="1132"/>
      <c r="EMO263" s="1132"/>
      <c r="EMP263" s="1132"/>
      <c r="EMQ263" s="1132"/>
      <c r="EMR263" s="1132"/>
      <c r="EMS263" s="1132"/>
      <c r="EMT263" s="1132"/>
      <c r="EMU263" s="1132"/>
      <c r="EMV263" s="1186"/>
      <c r="EMW263" s="1132"/>
      <c r="EMX263" s="1132"/>
      <c r="EMY263" s="1132"/>
      <c r="EMZ263" s="1132"/>
      <c r="ENA263" s="1132"/>
      <c r="ENB263" s="1132"/>
      <c r="ENC263" s="1132"/>
      <c r="END263" s="1132"/>
      <c r="ENE263" s="1132"/>
      <c r="ENF263" s="1132"/>
      <c r="ENG263" s="1132"/>
      <c r="ENH263" s="1132"/>
      <c r="ENI263" s="1132"/>
      <c r="ENJ263" s="1132"/>
      <c r="ENK263" s="1132"/>
      <c r="ENL263" s="1132"/>
      <c r="ENM263" s="1132"/>
      <c r="ENN263" s="1132"/>
      <c r="ENO263" s="1132"/>
      <c r="ENP263" s="1186"/>
      <c r="ENQ263" s="1132"/>
      <c r="ENR263" s="1132"/>
      <c r="ENS263" s="1132"/>
      <c r="ENT263" s="1132"/>
      <c r="ENU263" s="1132"/>
      <c r="ENV263" s="1132"/>
      <c r="ENW263" s="1132"/>
      <c r="ENX263" s="1132"/>
      <c r="ENY263" s="1132"/>
      <c r="ENZ263" s="1132"/>
      <c r="EOA263" s="1132"/>
      <c r="EOB263" s="1132"/>
      <c r="EOC263" s="1132"/>
      <c r="EOD263" s="1132"/>
      <c r="EOE263" s="1132"/>
      <c r="EOF263" s="1132"/>
      <c r="EOG263" s="1132"/>
      <c r="EOH263" s="1132"/>
      <c r="EOI263" s="1132"/>
      <c r="EOJ263" s="1186"/>
      <c r="EOK263" s="1132"/>
      <c r="EOL263" s="1132"/>
      <c r="EOM263" s="1132"/>
      <c r="EON263" s="1132"/>
      <c r="EOO263" s="1132"/>
      <c r="EOP263" s="1132"/>
      <c r="EOQ263" s="1132"/>
      <c r="EOR263" s="1132"/>
      <c r="EOS263" s="1132"/>
      <c r="EOT263" s="1132"/>
      <c r="EOU263" s="1132"/>
      <c r="EOV263" s="1132"/>
      <c r="EOW263" s="1132"/>
      <c r="EOX263" s="1132"/>
      <c r="EOY263" s="1132"/>
      <c r="EOZ263" s="1132"/>
      <c r="EPA263" s="1132"/>
      <c r="EPB263" s="1132"/>
      <c r="EPC263" s="1132"/>
      <c r="EPD263" s="1186"/>
      <c r="EPE263" s="1132"/>
      <c r="EPF263" s="1132"/>
      <c r="EPG263" s="1132"/>
      <c r="EPH263" s="1132"/>
      <c r="EPI263" s="1132"/>
      <c r="EPJ263" s="1132"/>
      <c r="EPK263" s="1132"/>
      <c r="EPL263" s="1132"/>
      <c r="EPM263" s="1132"/>
      <c r="EPN263" s="1132"/>
      <c r="EPO263" s="1132"/>
      <c r="EPP263" s="1132"/>
      <c r="EPQ263" s="1132"/>
      <c r="EPR263" s="1132"/>
      <c r="EPS263" s="1132"/>
      <c r="EPT263" s="1132"/>
      <c r="EPU263" s="1132"/>
      <c r="EPV263" s="1132"/>
      <c r="EPW263" s="1132"/>
      <c r="EPX263" s="1186"/>
      <c r="EPY263" s="1132"/>
      <c r="EPZ263" s="1132"/>
      <c r="EQA263" s="1132"/>
      <c r="EQB263" s="1132"/>
      <c r="EQC263" s="1132"/>
      <c r="EQD263" s="1132"/>
      <c r="EQE263" s="1132"/>
      <c r="EQF263" s="1132"/>
      <c r="EQG263" s="1132"/>
      <c r="EQH263" s="1132"/>
      <c r="EQI263" s="1132"/>
      <c r="EQJ263" s="1132"/>
      <c r="EQK263" s="1132"/>
      <c r="EQL263" s="1132"/>
      <c r="EQM263" s="1132"/>
      <c r="EQN263" s="1132"/>
      <c r="EQO263" s="1132"/>
      <c r="EQP263" s="1132"/>
      <c r="EQQ263" s="1132"/>
      <c r="EQR263" s="1186"/>
      <c r="EQS263" s="1132"/>
      <c r="EQT263" s="1132"/>
      <c r="EQU263" s="1132"/>
      <c r="EQV263" s="1132"/>
      <c r="EQW263" s="1132"/>
      <c r="EQX263" s="1132"/>
      <c r="EQY263" s="1132"/>
      <c r="EQZ263" s="1132"/>
      <c r="ERA263" s="1132"/>
      <c r="ERB263" s="1132"/>
      <c r="ERC263" s="1132"/>
      <c r="ERD263" s="1132"/>
      <c r="ERE263" s="1132"/>
      <c r="ERF263" s="1132"/>
      <c r="ERG263" s="1132"/>
      <c r="ERH263" s="1132"/>
      <c r="ERI263" s="1132"/>
      <c r="ERJ263" s="1132"/>
      <c r="ERK263" s="1132"/>
      <c r="ERL263" s="1186"/>
      <c r="ERM263" s="1132"/>
      <c r="ERN263" s="1132"/>
      <c r="ERO263" s="1132"/>
      <c r="ERP263" s="1132"/>
      <c r="ERQ263" s="1132"/>
      <c r="ERR263" s="1132"/>
      <c r="ERS263" s="1132"/>
      <c r="ERT263" s="1132"/>
      <c r="ERU263" s="1132"/>
      <c r="ERV263" s="1132"/>
      <c r="ERW263" s="1132"/>
      <c r="ERX263" s="1132"/>
      <c r="ERY263" s="1132"/>
      <c r="ERZ263" s="1132"/>
      <c r="ESA263" s="1132"/>
      <c r="ESB263" s="1132"/>
      <c r="ESC263" s="1132"/>
      <c r="ESD263" s="1132"/>
      <c r="ESE263" s="1132"/>
      <c r="ESF263" s="1186"/>
      <c r="ESG263" s="1132"/>
      <c r="ESH263" s="1132"/>
      <c r="ESI263" s="1132"/>
      <c r="ESJ263" s="1132"/>
      <c r="ESK263" s="1132"/>
      <c r="ESL263" s="1132"/>
      <c r="ESM263" s="1132"/>
      <c r="ESN263" s="1132"/>
      <c r="ESO263" s="1132"/>
      <c r="ESP263" s="1132"/>
      <c r="ESQ263" s="1132"/>
      <c r="ESR263" s="1132"/>
      <c r="ESS263" s="1132"/>
      <c r="EST263" s="1132"/>
      <c r="ESU263" s="1132"/>
      <c r="ESV263" s="1132"/>
      <c r="ESW263" s="1132"/>
      <c r="ESX263" s="1132"/>
      <c r="ESY263" s="1132"/>
      <c r="ESZ263" s="1186"/>
      <c r="ETA263" s="1132"/>
      <c r="ETB263" s="1132"/>
      <c r="ETC263" s="1132"/>
      <c r="ETD263" s="1132"/>
      <c r="ETE263" s="1132"/>
      <c r="ETF263" s="1132"/>
      <c r="ETG263" s="1132"/>
      <c r="ETH263" s="1132"/>
      <c r="ETI263" s="1132"/>
      <c r="ETJ263" s="1132"/>
      <c r="ETK263" s="1132"/>
      <c r="ETL263" s="1132"/>
      <c r="ETM263" s="1132"/>
      <c r="ETN263" s="1132"/>
      <c r="ETO263" s="1132"/>
      <c r="ETP263" s="1132"/>
      <c r="ETQ263" s="1132"/>
      <c r="ETR263" s="1132"/>
      <c r="ETS263" s="1132"/>
      <c r="ETT263" s="1186"/>
      <c r="ETU263" s="1132"/>
      <c r="ETV263" s="1132"/>
      <c r="ETW263" s="1132"/>
      <c r="ETX263" s="1132"/>
      <c r="ETY263" s="1132"/>
      <c r="ETZ263" s="1132"/>
      <c r="EUA263" s="1132"/>
      <c r="EUB263" s="1132"/>
      <c r="EUC263" s="1132"/>
      <c r="EUD263" s="1132"/>
      <c r="EUE263" s="1132"/>
      <c r="EUF263" s="1132"/>
      <c r="EUG263" s="1132"/>
      <c r="EUH263" s="1132"/>
      <c r="EUI263" s="1132"/>
      <c r="EUJ263" s="1132"/>
      <c r="EUK263" s="1132"/>
      <c r="EUL263" s="1132"/>
      <c r="EUM263" s="1132"/>
      <c r="EUN263" s="1186"/>
      <c r="EUO263" s="1132"/>
      <c r="EUP263" s="1132"/>
      <c r="EUQ263" s="1132"/>
      <c r="EUR263" s="1132"/>
      <c r="EUS263" s="1132"/>
      <c r="EUT263" s="1132"/>
      <c r="EUU263" s="1132"/>
      <c r="EUV263" s="1132"/>
      <c r="EUW263" s="1132"/>
      <c r="EUX263" s="1132"/>
      <c r="EUY263" s="1132"/>
      <c r="EUZ263" s="1132"/>
      <c r="EVA263" s="1132"/>
      <c r="EVB263" s="1132"/>
      <c r="EVC263" s="1132"/>
      <c r="EVD263" s="1132"/>
      <c r="EVE263" s="1132"/>
      <c r="EVF263" s="1132"/>
      <c r="EVG263" s="1132"/>
      <c r="EVH263" s="1186"/>
      <c r="EVI263" s="1132"/>
      <c r="EVJ263" s="1132"/>
      <c r="EVK263" s="1132"/>
      <c r="EVL263" s="1132"/>
      <c r="EVM263" s="1132"/>
      <c r="EVN263" s="1132"/>
      <c r="EVO263" s="1132"/>
      <c r="EVP263" s="1132"/>
      <c r="EVQ263" s="1132"/>
      <c r="EVR263" s="1132"/>
      <c r="EVS263" s="1132"/>
      <c r="EVT263" s="1132"/>
      <c r="EVU263" s="1132"/>
      <c r="EVV263" s="1132"/>
      <c r="EVW263" s="1132"/>
      <c r="EVX263" s="1132"/>
      <c r="EVY263" s="1132"/>
      <c r="EVZ263" s="1132"/>
      <c r="EWA263" s="1132"/>
      <c r="EWB263" s="1186"/>
      <c r="EWC263" s="1132"/>
      <c r="EWD263" s="1132"/>
      <c r="EWE263" s="1132"/>
      <c r="EWF263" s="1132"/>
      <c r="EWG263" s="1132"/>
      <c r="EWH263" s="1132"/>
      <c r="EWI263" s="1132"/>
      <c r="EWJ263" s="1132"/>
      <c r="EWK263" s="1132"/>
      <c r="EWL263" s="1132"/>
      <c r="EWM263" s="1132"/>
      <c r="EWN263" s="1132"/>
      <c r="EWO263" s="1132"/>
      <c r="EWP263" s="1132"/>
      <c r="EWQ263" s="1132"/>
      <c r="EWR263" s="1132"/>
      <c r="EWS263" s="1132"/>
      <c r="EWT263" s="1132"/>
      <c r="EWU263" s="1132"/>
      <c r="EWV263" s="1186"/>
      <c r="EWW263" s="1132"/>
      <c r="EWX263" s="1132"/>
      <c r="EWY263" s="1132"/>
      <c r="EWZ263" s="1132"/>
      <c r="EXA263" s="1132"/>
      <c r="EXB263" s="1132"/>
      <c r="EXC263" s="1132"/>
      <c r="EXD263" s="1132"/>
      <c r="EXE263" s="1132"/>
      <c r="EXF263" s="1132"/>
      <c r="EXG263" s="1132"/>
      <c r="EXH263" s="1132"/>
      <c r="EXI263" s="1132"/>
      <c r="EXJ263" s="1132"/>
      <c r="EXK263" s="1132"/>
      <c r="EXL263" s="1132"/>
      <c r="EXM263" s="1132"/>
      <c r="EXN263" s="1132"/>
      <c r="EXO263" s="1132"/>
      <c r="EXP263" s="1186"/>
      <c r="EXQ263" s="1132"/>
      <c r="EXR263" s="1132"/>
      <c r="EXS263" s="1132"/>
      <c r="EXT263" s="1132"/>
      <c r="EXU263" s="1132"/>
      <c r="EXV263" s="1132"/>
      <c r="EXW263" s="1132"/>
      <c r="EXX263" s="1132"/>
      <c r="EXY263" s="1132"/>
      <c r="EXZ263" s="1132"/>
      <c r="EYA263" s="1132"/>
      <c r="EYB263" s="1132"/>
      <c r="EYC263" s="1132"/>
      <c r="EYD263" s="1132"/>
      <c r="EYE263" s="1132"/>
      <c r="EYF263" s="1132"/>
      <c r="EYG263" s="1132"/>
      <c r="EYH263" s="1132"/>
      <c r="EYI263" s="1132"/>
      <c r="EYJ263" s="1186"/>
      <c r="EYK263" s="1132"/>
      <c r="EYL263" s="1132"/>
      <c r="EYM263" s="1132"/>
      <c r="EYN263" s="1132"/>
      <c r="EYO263" s="1132"/>
      <c r="EYP263" s="1132"/>
      <c r="EYQ263" s="1132"/>
      <c r="EYR263" s="1132"/>
      <c r="EYS263" s="1132"/>
      <c r="EYT263" s="1132"/>
      <c r="EYU263" s="1132"/>
      <c r="EYV263" s="1132"/>
      <c r="EYW263" s="1132"/>
      <c r="EYX263" s="1132"/>
      <c r="EYY263" s="1132"/>
      <c r="EYZ263" s="1132"/>
      <c r="EZA263" s="1132"/>
      <c r="EZB263" s="1132"/>
      <c r="EZC263" s="1132"/>
      <c r="EZD263" s="1186"/>
      <c r="EZE263" s="1132"/>
      <c r="EZF263" s="1132"/>
      <c r="EZG263" s="1132"/>
      <c r="EZH263" s="1132"/>
      <c r="EZI263" s="1132"/>
      <c r="EZJ263" s="1132"/>
      <c r="EZK263" s="1132"/>
      <c r="EZL263" s="1132"/>
      <c r="EZM263" s="1132"/>
      <c r="EZN263" s="1132"/>
      <c r="EZO263" s="1132"/>
      <c r="EZP263" s="1132"/>
      <c r="EZQ263" s="1132"/>
      <c r="EZR263" s="1132"/>
      <c r="EZS263" s="1132"/>
      <c r="EZT263" s="1132"/>
      <c r="EZU263" s="1132"/>
      <c r="EZV263" s="1132"/>
      <c r="EZW263" s="1132"/>
      <c r="EZX263" s="1186"/>
      <c r="EZY263" s="1132"/>
      <c r="EZZ263" s="1132"/>
      <c r="FAA263" s="1132"/>
      <c r="FAB263" s="1132"/>
      <c r="FAC263" s="1132"/>
      <c r="FAD263" s="1132"/>
      <c r="FAE263" s="1132"/>
      <c r="FAF263" s="1132"/>
      <c r="FAG263" s="1132"/>
      <c r="FAH263" s="1132"/>
      <c r="FAI263" s="1132"/>
      <c r="FAJ263" s="1132"/>
      <c r="FAK263" s="1132"/>
      <c r="FAL263" s="1132"/>
      <c r="FAM263" s="1132"/>
      <c r="FAN263" s="1132"/>
      <c r="FAO263" s="1132"/>
      <c r="FAP263" s="1132"/>
      <c r="FAQ263" s="1132"/>
      <c r="FAR263" s="1186"/>
      <c r="FAS263" s="1132"/>
      <c r="FAT263" s="1132"/>
      <c r="FAU263" s="1132"/>
      <c r="FAV263" s="1132"/>
      <c r="FAW263" s="1132"/>
      <c r="FAX263" s="1132"/>
      <c r="FAY263" s="1132"/>
      <c r="FAZ263" s="1132"/>
      <c r="FBA263" s="1132"/>
      <c r="FBB263" s="1132"/>
      <c r="FBC263" s="1132"/>
      <c r="FBD263" s="1132"/>
      <c r="FBE263" s="1132"/>
      <c r="FBF263" s="1132"/>
      <c r="FBG263" s="1132"/>
      <c r="FBH263" s="1132"/>
      <c r="FBI263" s="1132"/>
      <c r="FBJ263" s="1132"/>
      <c r="FBK263" s="1132"/>
      <c r="FBL263" s="1186"/>
      <c r="FBM263" s="1132"/>
      <c r="FBN263" s="1132"/>
      <c r="FBO263" s="1132"/>
      <c r="FBP263" s="1132"/>
      <c r="FBQ263" s="1132"/>
      <c r="FBR263" s="1132"/>
      <c r="FBS263" s="1132"/>
      <c r="FBT263" s="1132"/>
      <c r="FBU263" s="1132"/>
      <c r="FBV263" s="1132"/>
      <c r="FBW263" s="1132"/>
      <c r="FBX263" s="1132"/>
      <c r="FBY263" s="1132"/>
      <c r="FBZ263" s="1132"/>
      <c r="FCA263" s="1132"/>
      <c r="FCB263" s="1132"/>
      <c r="FCC263" s="1132"/>
      <c r="FCD263" s="1132"/>
      <c r="FCE263" s="1132"/>
      <c r="FCF263" s="1186"/>
      <c r="FCG263" s="1132"/>
      <c r="FCH263" s="1132"/>
      <c r="FCI263" s="1132"/>
      <c r="FCJ263" s="1132"/>
      <c r="FCK263" s="1132"/>
      <c r="FCL263" s="1132"/>
      <c r="FCM263" s="1132"/>
      <c r="FCN263" s="1132"/>
      <c r="FCO263" s="1132"/>
      <c r="FCP263" s="1132"/>
      <c r="FCQ263" s="1132"/>
      <c r="FCR263" s="1132"/>
      <c r="FCS263" s="1132"/>
      <c r="FCT263" s="1132"/>
      <c r="FCU263" s="1132"/>
      <c r="FCV263" s="1132"/>
      <c r="FCW263" s="1132"/>
      <c r="FCX263" s="1132"/>
      <c r="FCY263" s="1132"/>
      <c r="FCZ263" s="1186"/>
      <c r="FDA263" s="1132"/>
      <c r="FDB263" s="1132"/>
      <c r="FDC263" s="1132"/>
      <c r="FDD263" s="1132"/>
      <c r="FDE263" s="1132"/>
      <c r="FDF263" s="1132"/>
      <c r="FDG263" s="1132"/>
      <c r="FDH263" s="1132"/>
      <c r="FDI263" s="1132"/>
      <c r="FDJ263" s="1132"/>
      <c r="FDK263" s="1132"/>
      <c r="FDL263" s="1132"/>
      <c r="FDM263" s="1132"/>
      <c r="FDN263" s="1132"/>
      <c r="FDO263" s="1132"/>
      <c r="FDP263" s="1132"/>
      <c r="FDQ263" s="1132"/>
      <c r="FDR263" s="1132"/>
      <c r="FDS263" s="1132"/>
      <c r="FDT263" s="1186"/>
      <c r="FDU263" s="1132"/>
      <c r="FDV263" s="1132"/>
      <c r="FDW263" s="1132"/>
      <c r="FDX263" s="1132"/>
      <c r="FDY263" s="1132"/>
      <c r="FDZ263" s="1132"/>
      <c r="FEA263" s="1132"/>
      <c r="FEB263" s="1132"/>
      <c r="FEC263" s="1132"/>
      <c r="FED263" s="1132"/>
      <c r="FEE263" s="1132"/>
      <c r="FEF263" s="1132"/>
      <c r="FEG263" s="1132"/>
      <c r="FEH263" s="1132"/>
      <c r="FEI263" s="1132"/>
      <c r="FEJ263" s="1132"/>
      <c r="FEK263" s="1132"/>
      <c r="FEL263" s="1132"/>
      <c r="FEM263" s="1132"/>
      <c r="FEN263" s="1186"/>
      <c r="FEO263" s="1132"/>
      <c r="FEP263" s="1132"/>
      <c r="FEQ263" s="1132"/>
      <c r="FER263" s="1132"/>
      <c r="FES263" s="1132"/>
      <c r="FET263" s="1132"/>
      <c r="FEU263" s="1132"/>
      <c r="FEV263" s="1132"/>
      <c r="FEW263" s="1132"/>
      <c r="FEX263" s="1132"/>
      <c r="FEY263" s="1132"/>
      <c r="FEZ263" s="1132"/>
      <c r="FFA263" s="1132"/>
      <c r="FFB263" s="1132"/>
      <c r="FFC263" s="1132"/>
      <c r="FFD263" s="1132"/>
      <c r="FFE263" s="1132"/>
      <c r="FFF263" s="1132"/>
      <c r="FFG263" s="1132"/>
      <c r="FFH263" s="1186"/>
      <c r="FFI263" s="1132"/>
      <c r="FFJ263" s="1132"/>
      <c r="FFK263" s="1132"/>
      <c r="FFL263" s="1132"/>
      <c r="FFM263" s="1132"/>
      <c r="FFN263" s="1132"/>
      <c r="FFO263" s="1132"/>
      <c r="FFP263" s="1132"/>
      <c r="FFQ263" s="1132"/>
      <c r="FFR263" s="1132"/>
      <c r="FFS263" s="1132"/>
      <c r="FFT263" s="1132"/>
      <c r="FFU263" s="1132"/>
      <c r="FFV263" s="1132"/>
      <c r="FFW263" s="1132"/>
      <c r="FFX263" s="1132"/>
      <c r="FFY263" s="1132"/>
      <c r="FFZ263" s="1132"/>
      <c r="FGA263" s="1132"/>
      <c r="FGB263" s="1186"/>
      <c r="FGC263" s="1132"/>
      <c r="FGD263" s="1132"/>
      <c r="FGE263" s="1132"/>
      <c r="FGF263" s="1132"/>
      <c r="FGG263" s="1132"/>
      <c r="FGH263" s="1132"/>
      <c r="FGI263" s="1132"/>
      <c r="FGJ263" s="1132"/>
      <c r="FGK263" s="1132"/>
      <c r="FGL263" s="1132"/>
      <c r="FGM263" s="1132"/>
      <c r="FGN263" s="1132"/>
      <c r="FGO263" s="1132"/>
      <c r="FGP263" s="1132"/>
      <c r="FGQ263" s="1132"/>
      <c r="FGR263" s="1132"/>
      <c r="FGS263" s="1132"/>
      <c r="FGT263" s="1132"/>
      <c r="FGU263" s="1132"/>
      <c r="FGV263" s="1186"/>
      <c r="FGW263" s="1132"/>
      <c r="FGX263" s="1132"/>
      <c r="FGY263" s="1132"/>
      <c r="FGZ263" s="1132"/>
      <c r="FHA263" s="1132"/>
      <c r="FHB263" s="1132"/>
      <c r="FHC263" s="1132"/>
      <c r="FHD263" s="1132"/>
      <c r="FHE263" s="1132"/>
      <c r="FHF263" s="1132"/>
      <c r="FHG263" s="1132"/>
      <c r="FHH263" s="1132"/>
      <c r="FHI263" s="1132"/>
      <c r="FHJ263" s="1132"/>
      <c r="FHK263" s="1132"/>
      <c r="FHL263" s="1132"/>
      <c r="FHM263" s="1132"/>
      <c r="FHN263" s="1132"/>
      <c r="FHO263" s="1132"/>
      <c r="FHP263" s="1186"/>
      <c r="FHQ263" s="1132"/>
      <c r="FHR263" s="1132"/>
      <c r="FHS263" s="1132"/>
      <c r="FHT263" s="1132"/>
      <c r="FHU263" s="1132"/>
      <c r="FHV263" s="1132"/>
      <c r="FHW263" s="1132"/>
      <c r="FHX263" s="1132"/>
      <c r="FHY263" s="1132"/>
      <c r="FHZ263" s="1132"/>
      <c r="FIA263" s="1132"/>
      <c r="FIB263" s="1132"/>
      <c r="FIC263" s="1132"/>
      <c r="FID263" s="1132"/>
      <c r="FIE263" s="1132"/>
      <c r="FIF263" s="1132"/>
      <c r="FIG263" s="1132"/>
      <c r="FIH263" s="1132"/>
      <c r="FII263" s="1132"/>
      <c r="FIJ263" s="1186"/>
      <c r="FIK263" s="1132"/>
      <c r="FIL263" s="1132"/>
      <c r="FIM263" s="1132"/>
      <c r="FIN263" s="1132"/>
      <c r="FIO263" s="1132"/>
      <c r="FIP263" s="1132"/>
      <c r="FIQ263" s="1132"/>
      <c r="FIR263" s="1132"/>
      <c r="FIS263" s="1132"/>
      <c r="FIT263" s="1132"/>
      <c r="FIU263" s="1132"/>
      <c r="FIV263" s="1132"/>
      <c r="FIW263" s="1132"/>
      <c r="FIX263" s="1132"/>
      <c r="FIY263" s="1132"/>
      <c r="FIZ263" s="1132"/>
      <c r="FJA263" s="1132"/>
      <c r="FJB263" s="1132"/>
      <c r="FJC263" s="1132"/>
      <c r="FJD263" s="1186"/>
      <c r="FJE263" s="1132"/>
      <c r="FJF263" s="1132"/>
      <c r="FJG263" s="1132"/>
      <c r="FJH263" s="1132"/>
      <c r="FJI263" s="1132"/>
      <c r="FJJ263" s="1132"/>
      <c r="FJK263" s="1132"/>
      <c r="FJL263" s="1132"/>
      <c r="FJM263" s="1132"/>
      <c r="FJN263" s="1132"/>
      <c r="FJO263" s="1132"/>
      <c r="FJP263" s="1132"/>
      <c r="FJQ263" s="1132"/>
      <c r="FJR263" s="1132"/>
      <c r="FJS263" s="1132"/>
      <c r="FJT263" s="1132"/>
      <c r="FJU263" s="1132"/>
      <c r="FJV263" s="1132"/>
      <c r="FJW263" s="1132"/>
      <c r="FJX263" s="1186"/>
      <c r="FJY263" s="1132"/>
      <c r="FJZ263" s="1132"/>
      <c r="FKA263" s="1132"/>
      <c r="FKB263" s="1132"/>
      <c r="FKC263" s="1132"/>
      <c r="FKD263" s="1132"/>
      <c r="FKE263" s="1132"/>
      <c r="FKF263" s="1132"/>
      <c r="FKG263" s="1132"/>
      <c r="FKH263" s="1132"/>
      <c r="FKI263" s="1132"/>
      <c r="FKJ263" s="1132"/>
      <c r="FKK263" s="1132"/>
      <c r="FKL263" s="1132"/>
      <c r="FKM263" s="1132"/>
      <c r="FKN263" s="1132"/>
      <c r="FKO263" s="1132"/>
      <c r="FKP263" s="1132"/>
      <c r="FKQ263" s="1132"/>
      <c r="FKR263" s="1186"/>
      <c r="FKS263" s="1132"/>
      <c r="FKT263" s="1132"/>
      <c r="FKU263" s="1132"/>
      <c r="FKV263" s="1132"/>
      <c r="FKW263" s="1132"/>
      <c r="FKX263" s="1132"/>
      <c r="FKY263" s="1132"/>
      <c r="FKZ263" s="1132"/>
      <c r="FLA263" s="1132"/>
      <c r="FLB263" s="1132"/>
      <c r="FLC263" s="1132"/>
      <c r="FLD263" s="1132"/>
      <c r="FLE263" s="1132"/>
      <c r="FLF263" s="1132"/>
      <c r="FLG263" s="1132"/>
      <c r="FLH263" s="1132"/>
      <c r="FLI263" s="1132"/>
      <c r="FLJ263" s="1132"/>
      <c r="FLK263" s="1132"/>
      <c r="FLL263" s="1186"/>
      <c r="FLM263" s="1132"/>
      <c r="FLN263" s="1132"/>
      <c r="FLO263" s="1132"/>
      <c r="FLP263" s="1132"/>
      <c r="FLQ263" s="1132"/>
      <c r="FLR263" s="1132"/>
      <c r="FLS263" s="1132"/>
      <c r="FLT263" s="1132"/>
      <c r="FLU263" s="1132"/>
      <c r="FLV263" s="1132"/>
      <c r="FLW263" s="1132"/>
      <c r="FLX263" s="1132"/>
      <c r="FLY263" s="1132"/>
      <c r="FLZ263" s="1132"/>
      <c r="FMA263" s="1132"/>
      <c r="FMB263" s="1132"/>
      <c r="FMC263" s="1132"/>
      <c r="FMD263" s="1132"/>
      <c r="FME263" s="1132"/>
      <c r="FMF263" s="1186"/>
      <c r="FMG263" s="1132"/>
      <c r="FMH263" s="1132"/>
      <c r="FMI263" s="1132"/>
      <c r="FMJ263" s="1132"/>
      <c r="FMK263" s="1132"/>
      <c r="FML263" s="1132"/>
      <c r="FMM263" s="1132"/>
      <c r="FMN263" s="1132"/>
      <c r="FMO263" s="1132"/>
      <c r="FMP263" s="1132"/>
      <c r="FMQ263" s="1132"/>
      <c r="FMR263" s="1132"/>
      <c r="FMS263" s="1132"/>
      <c r="FMT263" s="1132"/>
      <c r="FMU263" s="1132"/>
      <c r="FMV263" s="1132"/>
      <c r="FMW263" s="1132"/>
      <c r="FMX263" s="1132"/>
      <c r="FMY263" s="1132"/>
      <c r="FMZ263" s="1186"/>
      <c r="FNA263" s="1132"/>
      <c r="FNB263" s="1132"/>
      <c r="FNC263" s="1132"/>
      <c r="FND263" s="1132"/>
      <c r="FNE263" s="1132"/>
      <c r="FNF263" s="1132"/>
      <c r="FNG263" s="1132"/>
      <c r="FNH263" s="1132"/>
      <c r="FNI263" s="1132"/>
      <c r="FNJ263" s="1132"/>
      <c r="FNK263" s="1132"/>
      <c r="FNL263" s="1132"/>
      <c r="FNM263" s="1132"/>
      <c r="FNN263" s="1132"/>
      <c r="FNO263" s="1132"/>
      <c r="FNP263" s="1132"/>
      <c r="FNQ263" s="1132"/>
      <c r="FNR263" s="1132"/>
      <c r="FNS263" s="1132"/>
      <c r="FNT263" s="1186"/>
      <c r="FNU263" s="1132"/>
      <c r="FNV263" s="1132"/>
      <c r="FNW263" s="1132"/>
      <c r="FNX263" s="1132"/>
      <c r="FNY263" s="1132"/>
      <c r="FNZ263" s="1132"/>
      <c r="FOA263" s="1132"/>
      <c r="FOB263" s="1132"/>
      <c r="FOC263" s="1132"/>
      <c r="FOD263" s="1132"/>
      <c r="FOE263" s="1132"/>
      <c r="FOF263" s="1132"/>
      <c r="FOG263" s="1132"/>
      <c r="FOH263" s="1132"/>
      <c r="FOI263" s="1132"/>
      <c r="FOJ263" s="1132"/>
      <c r="FOK263" s="1132"/>
      <c r="FOL263" s="1132"/>
      <c r="FOM263" s="1132"/>
      <c r="FON263" s="1186"/>
      <c r="FOO263" s="1132"/>
      <c r="FOP263" s="1132"/>
      <c r="FOQ263" s="1132"/>
      <c r="FOR263" s="1132"/>
      <c r="FOS263" s="1132"/>
      <c r="FOT263" s="1132"/>
      <c r="FOU263" s="1132"/>
      <c r="FOV263" s="1132"/>
      <c r="FOW263" s="1132"/>
      <c r="FOX263" s="1132"/>
      <c r="FOY263" s="1132"/>
      <c r="FOZ263" s="1132"/>
      <c r="FPA263" s="1132"/>
      <c r="FPB263" s="1132"/>
      <c r="FPC263" s="1132"/>
      <c r="FPD263" s="1132"/>
      <c r="FPE263" s="1132"/>
      <c r="FPF263" s="1132"/>
      <c r="FPG263" s="1132"/>
      <c r="FPH263" s="1186"/>
      <c r="FPI263" s="1132"/>
      <c r="FPJ263" s="1132"/>
      <c r="FPK263" s="1132"/>
      <c r="FPL263" s="1132"/>
      <c r="FPM263" s="1132"/>
      <c r="FPN263" s="1132"/>
      <c r="FPO263" s="1132"/>
      <c r="FPP263" s="1132"/>
      <c r="FPQ263" s="1132"/>
      <c r="FPR263" s="1132"/>
      <c r="FPS263" s="1132"/>
      <c r="FPT263" s="1132"/>
      <c r="FPU263" s="1132"/>
      <c r="FPV263" s="1132"/>
      <c r="FPW263" s="1132"/>
      <c r="FPX263" s="1132"/>
      <c r="FPY263" s="1132"/>
      <c r="FPZ263" s="1132"/>
      <c r="FQA263" s="1132"/>
      <c r="FQB263" s="1186"/>
      <c r="FQC263" s="1132"/>
      <c r="FQD263" s="1132"/>
      <c r="FQE263" s="1132"/>
      <c r="FQF263" s="1132"/>
      <c r="FQG263" s="1132"/>
      <c r="FQH263" s="1132"/>
      <c r="FQI263" s="1132"/>
      <c r="FQJ263" s="1132"/>
      <c r="FQK263" s="1132"/>
      <c r="FQL263" s="1132"/>
      <c r="FQM263" s="1132"/>
      <c r="FQN263" s="1132"/>
      <c r="FQO263" s="1132"/>
      <c r="FQP263" s="1132"/>
      <c r="FQQ263" s="1132"/>
      <c r="FQR263" s="1132"/>
      <c r="FQS263" s="1132"/>
      <c r="FQT263" s="1132"/>
      <c r="FQU263" s="1132"/>
      <c r="FQV263" s="1186"/>
      <c r="FQW263" s="1132"/>
      <c r="FQX263" s="1132"/>
      <c r="FQY263" s="1132"/>
      <c r="FQZ263" s="1132"/>
      <c r="FRA263" s="1132"/>
      <c r="FRB263" s="1132"/>
      <c r="FRC263" s="1132"/>
      <c r="FRD263" s="1132"/>
      <c r="FRE263" s="1132"/>
      <c r="FRF263" s="1132"/>
      <c r="FRG263" s="1132"/>
      <c r="FRH263" s="1132"/>
      <c r="FRI263" s="1132"/>
      <c r="FRJ263" s="1132"/>
      <c r="FRK263" s="1132"/>
      <c r="FRL263" s="1132"/>
      <c r="FRM263" s="1132"/>
      <c r="FRN263" s="1132"/>
      <c r="FRO263" s="1132"/>
      <c r="FRP263" s="1186"/>
      <c r="FRQ263" s="1132"/>
      <c r="FRR263" s="1132"/>
      <c r="FRS263" s="1132"/>
      <c r="FRT263" s="1132"/>
      <c r="FRU263" s="1132"/>
      <c r="FRV263" s="1132"/>
      <c r="FRW263" s="1132"/>
      <c r="FRX263" s="1132"/>
      <c r="FRY263" s="1132"/>
      <c r="FRZ263" s="1132"/>
      <c r="FSA263" s="1132"/>
      <c r="FSB263" s="1132"/>
      <c r="FSC263" s="1132"/>
      <c r="FSD263" s="1132"/>
      <c r="FSE263" s="1132"/>
      <c r="FSF263" s="1132"/>
      <c r="FSG263" s="1132"/>
      <c r="FSH263" s="1132"/>
      <c r="FSI263" s="1132"/>
      <c r="FSJ263" s="1186"/>
      <c r="FSK263" s="1132"/>
      <c r="FSL263" s="1132"/>
      <c r="FSM263" s="1132"/>
      <c r="FSN263" s="1132"/>
      <c r="FSO263" s="1132"/>
      <c r="FSP263" s="1132"/>
      <c r="FSQ263" s="1132"/>
      <c r="FSR263" s="1132"/>
      <c r="FSS263" s="1132"/>
      <c r="FST263" s="1132"/>
      <c r="FSU263" s="1132"/>
      <c r="FSV263" s="1132"/>
      <c r="FSW263" s="1132"/>
      <c r="FSX263" s="1132"/>
      <c r="FSY263" s="1132"/>
      <c r="FSZ263" s="1132"/>
      <c r="FTA263" s="1132"/>
      <c r="FTB263" s="1132"/>
      <c r="FTC263" s="1132"/>
      <c r="FTD263" s="1186"/>
      <c r="FTE263" s="1132"/>
      <c r="FTF263" s="1132"/>
      <c r="FTG263" s="1132"/>
      <c r="FTH263" s="1132"/>
      <c r="FTI263" s="1132"/>
      <c r="FTJ263" s="1132"/>
      <c r="FTK263" s="1132"/>
      <c r="FTL263" s="1132"/>
      <c r="FTM263" s="1132"/>
      <c r="FTN263" s="1132"/>
      <c r="FTO263" s="1132"/>
      <c r="FTP263" s="1132"/>
      <c r="FTQ263" s="1132"/>
      <c r="FTR263" s="1132"/>
      <c r="FTS263" s="1132"/>
      <c r="FTT263" s="1132"/>
      <c r="FTU263" s="1132"/>
      <c r="FTV263" s="1132"/>
      <c r="FTW263" s="1132"/>
      <c r="FTX263" s="1186"/>
      <c r="FTY263" s="1132"/>
      <c r="FTZ263" s="1132"/>
      <c r="FUA263" s="1132"/>
      <c r="FUB263" s="1132"/>
      <c r="FUC263" s="1132"/>
      <c r="FUD263" s="1132"/>
      <c r="FUE263" s="1132"/>
      <c r="FUF263" s="1132"/>
      <c r="FUG263" s="1132"/>
      <c r="FUH263" s="1132"/>
      <c r="FUI263" s="1132"/>
      <c r="FUJ263" s="1132"/>
      <c r="FUK263" s="1132"/>
      <c r="FUL263" s="1132"/>
      <c r="FUM263" s="1132"/>
      <c r="FUN263" s="1132"/>
      <c r="FUO263" s="1132"/>
      <c r="FUP263" s="1132"/>
      <c r="FUQ263" s="1132"/>
      <c r="FUR263" s="1186"/>
      <c r="FUS263" s="1132"/>
      <c r="FUT263" s="1132"/>
      <c r="FUU263" s="1132"/>
      <c r="FUV263" s="1132"/>
      <c r="FUW263" s="1132"/>
      <c r="FUX263" s="1132"/>
      <c r="FUY263" s="1132"/>
      <c r="FUZ263" s="1132"/>
      <c r="FVA263" s="1132"/>
      <c r="FVB263" s="1132"/>
      <c r="FVC263" s="1132"/>
      <c r="FVD263" s="1132"/>
      <c r="FVE263" s="1132"/>
      <c r="FVF263" s="1132"/>
      <c r="FVG263" s="1132"/>
      <c r="FVH263" s="1132"/>
      <c r="FVI263" s="1132"/>
      <c r="FVJ263" s="1132"/>
      <c r="FVK263" s="1132"/>
      <c r="FVL263" s="1186"/>
      <c r="FVM263" s="1132"/>
      <c r="FVN263" s="1132"/>
      <c r="FVO263" s="1132"/>
      <c r="FVP263" s="1132"/>
      <c r="FVQ263" s="1132"/>
      <c r="FVR263" s="1132"/>
      <c r="FVS263" s="1132"/>
      <c r="FVT263" s="1132"/>
      <c r="FVU263" s="1132"/>
      <c r="FVV263" s="1132"/>
      <c r="FVW263" s="1132"/>
      <c r="FVX263" s="1132"/>
      <c r="FVY263" s="1132"/>
      <c r="FVZ263" s="1132"/>
      <c r="FWA263" s="1132"/>
      <c r="FWB263" s="1132"/>
      <c r="FWC263" s="1132"/>
      <c r="FWD263" s="1132"/>
      <c r="FWE263" s="1132"/>
      <c r="FWF263" s="1186"/>
      <c r="FWG263" s="1132"/>
      <c r="FWH263" s="1132"/>
      <c r="FWI263" s="1132"/>
      <c r="FWJ263" s="1132"/>
      <c r="FWK263" s="1132"/>
      <c r="FWL263" s="1132"/>
      <c r="FWM263" s="1132"/>
      <c r="FWN263" s="1132"/>
      <c r="FWO263" s="1132"/>
      <c r="FWP263" s="1132"/>
      <c r="FWQ263" s="1132"/>
      <c r="FWR263" s="1132"/>
      <c r="FWS263" s="1132"/>
      <c r="FWT263" s="1132"/>
      <c r="FWU263" s="1132"/>
      <c r="FWV263" s="1132"/>
      <c r="FWW263" s="1132"/>
      <c r="FWX263" s="1132"/>
      <c r="FWY263" s="1132"/>
      <c r="FWZ263" s="1186"/>
      <c r="FXA263" s="1132"/>
      <c r="FXB263" s="1132"/>
      <c r="FXC263" s="1132"/>
      <c r="FXD263" s="1132"/>
      <c r="FXE263" s="1132"/>
      <c r="FXF263" s="1132"/>
      <c r="FXG263" s="1132"/>
      <c r="FXH263" s="1132"/>
      <c r="FXI263" s="1132"/>
      <c r="FXJ263" s="1132"/>
      <c r="FXK263" s="1132"/>
      <c r="FXL263" s="1132"/>
      <c r="FXM263" s="1132"/>
      <c r="FXN263" s="1132"/>
      <c r="FXO263" s="1132"/>
      <c r="FXP263" s="1132"/>
      <c r="FXQ263" s="1132"/>
      <c r="FXR263" s="1132"/>
      <c r="FXS263" s="1132"/>
      <c r="FXT263" s="1186"/>
      <c r="FXU263" s="1132"/>
      <c r="FXV263" s="1132"/>
      <c r="FXW263" s="1132"/>
      <c r="FXX263" s="1132"/>
      <c r="FXY263" s="1132"/>
      <c r="FXZ263" s="1132"/>
      <c r="FYA263" s="1132"/>
      <c r="FYB263" s="1132"/>
      <c r="FYC263" s="1132"/>
      <c r="FYD263" s="1132"/>
      <c r="FYE263" s="1132"/>
      <c r="FYF263" s="1132"/>
      <c r="FYG263" s="1132"/>
      <c r="FYH263" s="1132"/>
      <c r="FYI263" s="1132"/>
      <c r="FYJ263" s="1132"/>
      <c r="FYK263" s="1132"/>
      <c r="FYL263" s="1132"/>
      <c r="FYM263" s="1132"/>
      <c r="FYN263" s="1186"/>
      <c r="FYO263" s="1132"/>
      <c r="FYP263" s="1132"/>
      <c r="FYQ263" s="1132"/>
      <c r="FYR263" s="1132"/>
      <c r="FYS263" s="1132"/>
      <c r="FYT263" s="1132"/>
      <c r="FYU263" s="1132"/>
      <c r="FYV263" s="1132"/>
      <c r="FYW263" s="1132"/>
      <c r="FYX263" s="1132"/>
      <c r="FYY263" s="1132"/>
      <c r="FYZ263" s="1132"/>
      <c r="FZA263" s="1132"/>
      <c r="FZB263" s="1132"/>
      <c r="FZC263" s="1132"/>
      <c r="FZD263" s="1132"/>
      <c r="FZE263" s="1132"/>
      <c r="FZF263" s="1132"/>
      <c r="FZG263" s="1132"/>
      <c r="FZH263" s="1186"/>
      <c r="FZI263" s="1132"/>
      <c r="FZJ263" s="1132"/>
      <c r="FZK263" s="1132"/>
      <c r="FZL263" s="1132"/>
      <c r="FZM263" s="1132"/>
      <c r="FZN263" s="1132"/>
      <c r="FZO263" s="1132"/>
      <c r="FZP263" s="1132"/>
      <c r="FZQ263" s="1132"/>
      <c r="FZR263" s="1132"/>
      <c r="FZS263" s="1132"/>
      <c r="FZT263" s="1132"/>
      <c r="FZU263" s="1132"/>
      <c r="FZV263" s="1132"/>
      <c r="FZW263" s="1132"/>
      <c r="FZX263" s="1132"/>
      <c r="FZY263" s="1132"/>
      <c r="FZZ263" s="1132"/>
      <c r="GAA263" s="1132"/>
      <c r="GAB263" s="1186"/>
      <c r="GAC263" s="1132"/>
      <c r="GAD263" s="1132"/>
      <c r="GAE263" s="1132"/>
      <c r="GAF263" s="1132"/>
      <c r="GAG263" s="1132"/>
      <c r="GAH263" s="1132"/>
      <c r="GAI263" s="1132"/>
      <c r="GAJ263" s="1132"/>
      <c r="GAK263" s="1132"/>
      <c r="GAL263" s="1132"/>
      <c r="GAM263" s="1132"/>
      <c r="GAN263" s="1132"/>
      <c r="GAO263" s="1132"/>
      <c r="GAP263" s="1132"/>
      <c r="GAQ263" s="1132"/>
      <c r="GAR263" s="1132"/>
      <c r="GAS263" s="1132"/>
      <c r="GAT263" s="1132"/>
      <c r="GAU263" s="1132"/>
      <c r="GAV263" s="1186"/>
      <c r="GAW263" s="1132"/>
      <c r="GAX263" s="1132"/>
      <c r="GAY263" s="1132"/>
      <c r="GAZ263" s="1132"/>
      <c r="GBA263" s="1132"/>
      <c r="GBB263" s="1132"/>
      <c r="GBC263" s="1132"/>
      <c r="GBD263" s="1132"/>
      <c r="GBE263" s="1132"/>
      <c r="GBF263" s="1132"/>
      <c r="GBG263" s="1132"/>
      <c r="GBH263" s="1132"/>
      <c r="GBI263" s="1132"/>
      <c r="GBJ263" s="1132"/>
      <c r="GBK263" s="1132"/>
      <c r="GBL263" s="1132"/>
      <c r="GBM263" s="1132"/>
      <c r="GBN263" s="1132"/>
      <c r="GBO263" s="1132"/>
      <c r="GBP263" s="1186"/>
      <c r="GBQ263" s="1132"/>
      <c r="GBR263" s="1132"/>
      <c r="GBS263" s="1132"/>
      <c r="GBT263" s="1132"/>
      <c r="GBU263" s="1132"/>
      <c r="GBV263" s="1132"/>
      <c r="GBW263" s="1132"/>
      <c r="GBX263" s="1132"/>
      <c r="GBY263" s="1132"/>
      <c r="GBZ263" s="1132"/>
      <c r="GCA263" s="1132"/>
      <c r="GCB263" s="1132"/>
      <c r="GCC263" s="1132"/>
      <c r="GCD263" s="1132"/>
      <c r="GCE263" s="1132"/>
      <c r="GCF263" s="1132"/>
      <c r="GCG263" s="1132"/>
      <c r="GCH263" s="1132"/>
      <c r="GCI263" s="1132"/>
      <c r="GCJ263" s="1186"/>
      <c r="GCK263" s="1132"/>
      <c r="GCL263" s="1132"/>
      <c r="GCM263" s="1132"/>
      <c r="GCN263" s="1132"/>
      <c r="GCO263" s="1132"/>
      <c r="GCP263" s="1132"/>
      <c r="GCQ263" s="1132"/>
      <c r="GCR263" s="1132"/>
      <c r="GCS263" s="1132"/>
      <c r="GCT263" s="1132"/>
      <c r="GCU263" s="1132"/>
      <c r="GCV263" s="1132"/>
      <c r="GCW263" s="1132"/>
      <c r="GCX263" s="1132"/>
      <c r="GCY263" s="1132"/>
      <c r="GCZ263" s="1132"/>
      <c r="GDA263" s="1132"/>
      <c r="GDB263" s="1132"/>
      <c r="GDC263" s="1132"/>
      <c r="GDD263" s="1186"/>
      <c r="GDE263" s="1132"/>
      <c r="GDF263" s="1132"/>
      <c r="GDG263" s="1132"/>
      <c r="GDH263" s="1132"/>
      <c r="GDI263" s="1132"/>
      <c r="GDJ263" s="1132"/>
      <c r="GDK263" s="1132"/>
      <c r="GDL263" s="1132"/>
      <c r="GDM263" s="1132"/>
      <c r="GDN263" s="1132"/>
      <c r="GDO263" s="1132"/>
      <c r="GDP263" s="1132"/>
      <c r="GDQ263" s="1132"/>
      <c r="GDR263" s="1132"/>
      <c r="GDS263" s="1132"/>
      <c r="GDT263" s="1132"/>
      <c r="GDU263" s="1132"/>
      <c r="GDV263" s="1132"/>
      <c r="GDW263" s="1132"/>
      <c r="GDX263" s="1186"/>
      <c r="GDY263" s="1132"/>
      <c r="GDZ263" s="1132"/>
      <c r="GEA263" s="1132"/>
      <c r="GEB263" s="1132"/>
      <c r="GEC263" s="1132"/>
      <c r="GED263" s="1132"/>
      <c r="GEE263" s="1132"/>
      <c r="GEF263" s="1132"/>
      <c r="GEG263" s="1132"/>
      <c r="GEH263" s="1132"/>
      <c r="GEI263" s="1132"/>
      <c r="GEJ263" s="1132"/>
      <c r="GEK263" s="1132"/>
      <c r="GEL263" s="1132"/>
      <c r="GEM263" s="1132"/>
      <c r="GEN263" s="1132"/>
      <c r="GEO263" s="1132"/>
      <c r="GEP263" s="1132"/>
      <c r="GEQ263" s="1132"/>
      <c r="GER263" s="1186"/>
      <c r="GES263" s="1132"/>
      <c r="GET263" s="1132"/>
      <c r="GEU263" s="1132"/>
      <c r="GEV263" s="1132"/>
      <c r="GEW263" s="1132"/>
      <c r="GEX263" s="1132"/>
      <c r="GEY263" s="1132"/>
      <c r="GEZ263" s="1132"/>
      <c r="GFA263" s="1132"/>
      <c r="GFB263" s="1132"/>
      <c r="GFC263" s="1132"/>
      <c r="GFD263" s="1132"/>
      <c r="GFE263" s="1132"/>
      <c r="GFF263" s="1132"/>
      <c r="GFG263" s="1132"/>
      <c r="GFH263" s="1132"/>
      <c r="GFI263" s="1132"/>
      <c r="GFJ263" s="1132"/>
      <c r="GFK263" s="1132"/>
      <c r="GFL263" s="1186"/>
      <c r="GFM263" s="1132"/>
      <c r="GFN263" s="1132"/>
      <c r="GFO263" s="1132"/>
      <c r="GFP263" s="1132"/>
      <c r="GFQ263" s="1132"/>
      <c r="GFR263" s="1132"/>
      <c r="GFS263" s="1132"/>
      <c r="GFT263" s="1132"/>
      <c r="GFU263" s="1132"/>
      <c r="GFV263" s="1132"/>
      <c r="GFW263" s="1132"/>
      <c r="GFX263" s="1132"/>
      <c r="GFY263" s="1132"/>
      <c r="GFZ263" s="1132"/>
      <c r="GGA263" s="1132"/>
      <c r="GGB263" s="1132"/>
      <c r="GGC263" s="1132"/>
      <c r="GGD263" s="1132"/>
      <c r="GGE263" s="1132"/>
      <c r="GGF263" s="1186"/>
      <c r="GGG263" s="1132"/>
      <c r="GGH263" s="1132"/>
      <c r="GGI263" s="1132"/>
      <c r="GGJ263" s="1132"/>
      <c r="GGK263" s="1132"/>
      <c r="GGL263" s="1132"/>
      <c r="GGM263" s="1132"/>
      <c r="GGN263" s="1132"/>
      <c r="GGO263" s="1132"/>
      <c r="GGP263" s="1132"/>
      <c r="GGQ263" s="1132"/>
      <c r="GGR263" s="1132"/>
      <c r="GGS263" s="1132"/>
      <c r="GGT263" s="1132"/>
      <c r="GGU263" s="1132"/>
      <c r="GGV263" s="1132"/>
      <c r="GGW263" s="1132"/>
      <c r="GGX263" s="1132"/>
      <c r="GGY263" s="1132"/>
      <c r="GGZ263" s="1186"/>
      <c r="GHA263" s="1132"/>
      <c r="GHB263" s="1132"/>
      <c r="GHC263" s="1132"/>
      <c r="GHD263" s="1132"/>
      <c r="GHE263" s="1132"/>
      <c r="GHF263" s="1132"/>
      <c r="GHG263" s="1132"/>
      <c r="GHH263" s="1132"/>
      <c r="GHI263" s="1132"/>
      <c r="GHJ263" s="1132"/>
      <c r="GHK263" s="1132"/>
      <c r="GHL263" s="1132"/>
      <c r="GHM263" s="1132"/>
      <c r="GHN263" s="1132"/>
      <c r="GHO263" s="1132"/>
      <c r="GHP263" s="1132"/>
      <c r="GHQ263" s="1132"/>
      <c r="GHR263" s="1132"/>
      <c r="GHS263" s="1132"/>
      <c r="GHT263" s="1186"/>
      <c r="GHU263" s="1132"/>
      <c r="GHV263" s="1132"/>
      <c r="GHW263" s="1132"/>
      <c r="GHX263" s="1132"/>
      <c r="GHY263" s="1132"/>
      <c r="GHZ263" s="1132"/>
      <c r="GIA263" s="1132"/>
      <c r="GIB263" s="1132"/>
      <c r="GIC263" s="1132"/>
      <c r="GID263" s="1132"/>
      <c r="GIE263" s="1132"/>
      <c r="GIF263" s="1132"/>
      <c r="GIG263" s="1132"/>
      <c r="GIH263" s="1132"/>
      <c r="GII263" s="1132"/>
      <c r="GIJ263" s="1132"/>
      <c r="GIK263" s="1132"/>
      <c r="GIL263" s="1132"/>
      <c r="GIM263" s="1132"/>
      <c r="GIN263" s="1186"/>
      <c r="GIO263" s="1132"/>
      <c r="GIP263" s="1132"/>
      <c r="GIQ263" s="1132"/>
      <c r="GIR263" s="1132"/>
      <c r="GIS263" s="1132"/>
      <c r="GIT263" s="1132"/>
      <c r="GIU263" s="1132"/>
      <c r="GIV263" s="1132"/>
      <c r="GIW263" s="1132"/>
      <c r="GIX263" s="1132"/>
      <c r="GIY263" s="1132"/>
      <c r="GIZ263" s="1132"/>
      <c r="GJA263" s="1132"/>
      <c r="GJB263" s="1132"/>
      <c r="GJC263" s="1132"/>
      <c r="GJD263" s="1132"/>
      <c r="GJE263" s="1132"/>
      <c r="GJF263" s="1132"/>
      <c r="GJG263" s="1132"/>
      <c r="GJH263" s="1186"/>
      <c r="GJI263" s="1132"/>
      <c r="GJJ263" s="1132"/>
      <c r="GJK263" s="1132"/>
      <c r="GJL263" s="1132"/>
      <c r="GJM263" s="1132"/>
      <c r="GJN263" s="1132"/>
      <c r="GJO263" s="1132"/>
      <c r="GJP263" s="1132"/>
      <c r="GJQ263" s="1132"/>
      <c r="GJR263" s="1132"/>
      <c r="GJS263" s="1132"/>
      <c r="GJT263" s="1132"/>
      <c r="GJU263" s="1132"/>
      <c r="GJV263" s="1132"/>
      <c r="GJW263" s="1132"/>
      <c r="GJX263" s="1132"/>
      <c r="GJY263" s="1132"/>
      <c r="GJZ263" s="1132"/>
      <c r="GKA263" s="1132"/>
      <c r="GKB263" s="1186"/>
      <c r="GKC263" s="1132"/>
      <c r="GKD263" s="1132"/>
      <c r="GKE263" s="1132"/>
      <c r="GKF263" s="1132"/>
      <c r="GKG263" s="1132"/>
      <c r="GKH263" s="1132"/>
      <c r="GKI263" s="1132"/>
      <c r="GKJ263" s="1132"/>
      <c r="GKK263" s="1132"/>
      <c r="GKL263" s="1132"/>
      <c r="GKM263" s="1132"/>
      <c r="GKN263" s="1132"/>
      <c r="GKO263" s="1132"/>
      <c r="GKP263" s="1132"/>
      <c r="GKQ263" s="1132"/>
      <c r="GKR263" s="1132"/>
      <c r="GKS263" s="1132"/>
      <c r="GKT263" s="1132"/>
      <c r="GKU263" s="1132"/>
      <c r="GKV263" s="1186"/>
      <c r="GKW263" s="1132"/>
      <c r="GKX263" s="1132"/>
      <c r="GKY263" s="1132"/>
      <c r="GKZ263" s="1132"/>
      <c r="GLA263" s="1132"/>
      <c r="GLB263" s="1132"/>
      <c r="GLC263" s="1132"/>
      <c r="GLD263" s="1132"/>
      <c r="GLE263" s="1132"/>
      <c r="GLF263" s="1132"/>
      <c r="GLG263" s="1132"/>
      <c r="GLH263" s="1132"/>
      <c r="GLI263" s="1132"/>
      <c r="GLJ263" s="1132"/>
      <c r="GLK263" s="1132"/>
      <c r="GLL263" s="1132"/>
      <c r="GLM263" s="1132"/>
      <c r="GLN263" s="1132"/>
      <c r="GLO263" s="1132"/>
      <c r="GLP263" s="1186"/>
      <c r="GLQ263" s="1132"/>
      <c r="GLR263" s="1132"/>
      <c r="GLS263" s="1132"/>
      <c r="GLT263" s="1132"/>
      <c r="GLU263" s="1132"/>
      <c r="GLV263" s="1132"/>
      <c r="GLW263" s="1132"/>
      <c r="GLX263" s="1132"/>
      <c r="GLY263" s="1132"/>
      <c r="GLZ263" s="1132"/>
      <c r="GMA263" s="1132"/>
      <c r="GMB263" s="1132"/>
      <c r="GMC263" s="1132"/>
      <c r="GMD263" s="1132"/>
      <c r="GME263" s="1132"/>
      <c r="GMF263" s="1132"/>
      <c r="GMG263" s="1132"/>
      <c r="GMH263" s="1132"/>
      <c r="GMI263" s="1132"/>
      <c r="GMJ263" s="1186"/>
      <c r="GMK263" s="1132"/>
      <c r="GML263" s="1132"/>
      <c r="GMM263" s="1132"/>
      <c r="GMN263" s="1132"/>
      <c r="GMO263" s="1132"/>
      <c r="GMP263" s="1132"/>
      <c r="GMQ263" s="1132"/>
      <c r="GMR263" s="1132"/>
      <c r="GMS263" s="1132"/>
      <c r="GMT263" s="1132"/>
      <c r="GMU263" s="1132"/>
      <c r="GMV263" s="1132"/>
      <c r="GMW263" s="1132"/>
      <c r="GMX263" s="1132"/>
      <c r="GMY263" s="1132"/>
      <c r="GMZ263" s="1132"/>
      <c r="GNA263" s="1132"/>
      <c r="GNB263" s="1132"/>
      <c r="GNC263" s="1132"/>
      <c r="GND263" s="1186"/>
      <c r="GNE263" s="1132"/>
      <c r="GNF263" s="1132"/>
      <c r="GNG263" s="1132"/>
      <c r="GNH263" s="1132"/>
      <c r="GNI263" s="1132"/>
      <c r="GNJ263" s="1132"/>
      <c r="GNK263" s="1132"/>
      <c r="GNL263" s="1132"/>
      <c r="GNM263" s="1132"/>
      <c r="GNN263" s="1132"/>
      <c r="GNO263" s="1132"/>
      <c r="GNP263" s="1132"/>
      <c r="GNQ263" s="1132"/>
      <c r="GNR263" s="1132"/>
      <c r="GNS263" s="1132"/>
      <c r="GNT263" s="1132"/>
      <c r="GNU263" s="1132"/>
      <c r="GNV263" s="1132"/>
      <c r="GNW263" s="1132"/>
      <c r="GNX263" s="1186"/>
      <c r="GNY263" s="1132"/>
      <c r="GNZ263" s="1132"/>
      <c r="GOA263" s="1132"/>
      <c r="GOB263" s="1132"/>
      <c r="GOC263" s="1132"/>
      <c r="GOD263" s="1132"/>
      <c r="GOE263" s="1132"/>
      <c r="GOF263" s="1132"/>
      <c r="GOG263" s="1132"/>
      <c r="GOH263" s="1132"/>
      <c r="GOI263" s="1132"/>
      <c r="GOJ263" s="1132"/>
      <c r="GOK263" s="1132"/>
      <c r="GOL263" s="1132"/>
      <c r="GOM263" s="1132"/>
      <c r="GON263" s="1132"/>
      <c r="GOO263" s="1132"/>
      <c r="GOP263" s="1132"/>
      <c r="GOQ263" s="1132"/>
      <c r="GOR263" s="1186"/>
      <c r="GOS263" s="1132"/>
      <c r="GOT263" s="1132"/>
      <c r="GOU263" s="1132"/>
      <c r="GOV263" s="1132"/>
      <c r="GOW263" s="1132"/>
      <c r="GOX263" s="1132"/>
      <c r="GOY263" s="1132"/>
      <c r="GOZ263" s="1132"/>
      <c r="GPA263" s="1132"/>
      <c r="GPB263" s="1132"/>
      <c r="GPC263" s="1132"/>
      <c r="GPD263" s="1132"/>
      <c r="GPE263" s="1132"/>
      <c r="GPF263" s="1132"/>
      <c r="GPG263" s="1132"/>
      <c r="GPH263" s="1132"/>
      <c r="GPI263" s="1132"/>
      <c r="GPJ263" s="1132"/>
      <c r="GPK263" s="1132"/>
      <c r="GPL263" s="1186"/>
      <c r="GPM263" s="1132"/>
      <c r="GPN263" s="1132"/>
      <c r="GPO263" s="1132"/>
      <c r="GPP263" s="1132"/>
      <c r="GPQ263" s="1132"/>
      <c r="GPR263" s="1132"/>
      <c r="GPS263" s="1132"/>
      <c r="GPT263" s="1132"/>
      <c r="GPU263" s="1132"/>
      <c r="GPV263" s="1132"/>
      <c r="GPW263" s="1132"/>
      <c r="GPX263" s="1132"/>
      <c r="GPY263" s="1132"/>
      <c r="GPZ263" s="1132"/>
      <c r="GQA263" s="1132"/>
      <c r="GQB263" s="1132"/>
      <c r="GQC263" s="1132"/>
      <c r="GQD263" s="1132"/>
      <c r="GQE263" s="1132"/>
      <c r="GQF263" s="1186"/>
      <c r="GQG263" s="1132"/>
      <c r="GQH263" s="1132"/>
      <c r="GQI263" s="1132"/>
      <c r="GQJ263" s="1132"/>
      <c r="GQK263" s="1132"/>
      <c r="GQL263" s="1132"/>
      <c r="GQM263" s="1132"/>
      <c r="GQN263" s="1132"/>
      <c r="GQO263" s="1132"/>
      <c r="GQP263" s="1132"/>
      <c r="GQQ263" s="1132"/>
      <c r="GQR263" s="1132"/>
      <c r="GQS263" s="1132"/>
      <c r="GQT263" s="1132"/>
      <c r="GQU263" s="1132"/>
      <c r="GQV263" s="1132"/>
      <c r="GQW263" s="1132"/>
      <c r="GQX263" s="1132"/>
      <c r="GQY263" s="1132"/>
      <c r="GQZ263" s="1186"/>
      <c r="GRA263" s="1132"/>
      <c r="GRB263" s="1132"/>
      <c r="GRC263" s="1132"/>
      <c r="GRD263" s="1132"/>
      <c r="GRE263" s="1132"/>
      <c r="GRF263" s="1132"/>
      <c r="GRG263" s="1132"/>
      <c r="GRH263" s="1132"/>
      <c r="GRI263" s="1132"/>
      <c r="GRJ263" s="1132"/>
      <c r="GRK263" s="1132"/>
      <c r="GRL263" s="1132"/>
      <c r="GRM263" s="1132"/>
      <c r="GRN263" s="1132"/>
      <c r="GRO263" s="1132"/>
      <c r="GRP263" s="1132"/>
      <c r="GRQ263" s="1132"/>
      <c r="GRR263" s="1132"/>
      <c r="GRS263" s="1132"/>
      <c r="GRT263" s="1186"/>
      <c r="GRU263" s="1132"/>
      <c r="GRV263" s="1132"/>
      <c r="GRW263" s="1132"/>
      <c r="GRX263" s="1132"/>
      <c r="GRY263" s="1132"/>
      <c r="GRZ263" s="1132"/>
      <c r="GSA263" s="1132"/>
      <c r="GSB263" s="1132"/>
      <c r="GSC263" s="1132"/>
      <c r="GSD263" s="1132"/>
      <c r="GSE263" s="1132"/>
      <c r="GSF263" s="1132"/>
      <c r="GSG263" s="1132"/>
      <c r="GSH263" s="1132"/>
      <c r="GSI263" s="1132"/>
      <c r="GSJ263" s="1132"/>
      <c r="GSK263" s="1132"/>
      <c r="GSL263" s="1132"/>
      <c r="GSM263" s="1132"/>
      <c r="GSN263" s="1186"/>
      <c r="GSO263" s="1132"/>
      <c r="GSP263" s="1132"/>
      <c r="GSQ263" s="1132"/>
      <c r="GSR263" s="1132"/>
      <c r="GSS263" s="1132"/>
      <c r="GST263" s="1132"/>
      <c r="GSU263" s="1132"/>
      <c r="GSV263" s="1132"/>
      <c r="GSW263" s="1132"/>
      <c r="GSX263" s="1132"/>
      <c r="GSY263" s="1132"/>
      <c r="GSZ263" s="1132"/>
      <c r="GTA263" s="1132"/>
      <c r="GTB263" s="1132"/>
      <c r="GTC263" s="1132"/>
      <c r="GTD263" s="1132"/>
      <c r="GTE263" s="1132"/>
      <c r="GTF263" s="1132"/>
      <c r="GTG263" s="1132"/>
      <c r="GTH263" s="1186"/>
      <c r="GTI263" s="1132"/>
      <c r="GTJ263" s="1132"/>
      <c r="GTK263" s="1132"/>
      <c r="GTL263" s="1132"/>
      <c r="GTM263" s="1132"/>
      <c r="GTN263" s="1132"/>
      <c r="GTO263" s="1132"/>
      <c r="GTP263" s="1132"/>
      <c r="GTQ263" s="1132"/>
      <c r="GTR263" s="1132"/>
      <c r="GTS263" s="1132"/>
      <c r="GTT263" s="1132"/>
      <c r="GTU263" s="1132"/>
      <c r="GTV263" s="1132"/>
      <c r="GTW263" s="1132"/>
      <c r="GTX263" s="1132"/>
      <c r="GTY263" s="1132"/>
      <c r="GTZ263" s="1132"/>
      <c r="GUA263" s="1132"/>
      <c r="GUB263" s="1186"/>
      <c r="GUC263" s="1132"/>
      <c r="GUD263" s="1132"/>
      <c r="GUE263" s="1132"/>
      <c r="GUF263" s="1132"/>
      <c r="GUG263" s="1132"/>
      <c r="GUH263" s="1132"/>
      <c r="GUI263" s="1132"/>
      <c r="GUJ263" s="1132"/>
      <c r="GUK263" s="1132"/>
      <c r="GUL263" s="1132"/>
      <c r="GUM263" s="1132"/>
      <c r="GUN263" s="1132"/>
      <c r="GUO263" s="1132"/>
      <c r="GUP263" s="1132"/>
      <c r="GUQ263" s="1132"/>
      <c r="GUR263" s="1132"/>
      <c r="GUS263" s="1132"/>
      <c r="GUT263" s="1132"/>
      <c r="GUU263" s="1132"/>
      <c r="GUV263" s="1186"/>
      <c r="GUW263" s="1132"/>
      <c r="GUX263" s="1132"/>
      <c r="GUY263" s="1132"/>
      <c r="GUZ263" s="1132"/>
      <c r="GVA263" s="1132"/>
      <c r="GVB263" s="1132"/>
      <c r="GVC263" s="1132"/>
      <c r="GVD263" s="1132"/>
      <c r="GVE263" s="1132"/>
      <c r="GVF263" s="1132"/>
      <c r="GVG263" s="1132"/>
      <c r="GVH263" s="1132"/>
      <c r="GVI263" s="1132"/>
      <c r="GVJ263" s="1132"/>
      <c r="GVK263" s="1132"/>
      <c r="GVL263" s="1132"/>
      <c r="GVM263" s="1132"/>
      <c r="GVN263" s="1132"/>
      <c r="GVO263" s="1132"/>
      <c r="GVP263" s="1186"/>
      <c r="GVQ263" s="1132"/>
      <c r="GVR263" s="1132"/>
      <c r="GVS263" s="1132"/>
      <c r="GVT263" s="1132"/>
      <c r="GVU263" s="1132"/>
      <c r="GVV263" s="1132"/>
      <c r="GVW263" s="1132"/>
      <c r="GVX263" s="1132"/>
      <c r="GVY263" s="1132"/>
      <c r="GVZ263" s="1132"/>
      <c r="GWA263" s="1132"/>
      <c r="GWB263" s="1132"/>
      <c r="GWC263" s="1132"/>
      <c r="GWD263" s="1132"/>
      <c r="GWE263" s="1132"/>
      <c r="GWF263" s="1132"/>
      <c r="GWG263" s="1132"/>
      <c r="GWH263" s="1132"/>
      <c r="GWI263" s="1132"/>
      <c r="GWJ263" s="1186"/>
      <c r="GWK263" s="1132"/>
      <c r="GWL263" s="1132"/>
      <c r="GWM263" s="1132"/>
      <c r="GWN263" s="1132"/>
      <c r="GWO263" s="1132"/>
      <c r="GWP263" s="1132"/>
      <c r="GWQ263" s="1132"/>
      <c r="GWR263" s="1132"/>
      <c r="GWS263" s="1132"/>
      <c r="GWT263" s="1132"/>
      <c r="GWU263" s="1132"/>
      <c r="GWV263" s="1132"/>
      <c r="GWW263" s="1132"/>
      <c r="GWX263" s="1132"/>
      <c r="GWY263" s="1132"/>
      <c r="GWZ263" s="1132"/>
      <c r="GXA263" s="1132"/>
      <c r="GXB263" s="1132"/>
      <c r="GXC263" s="1132"/>
      <c r="GXD263" s="1186"/>
      <c r="GXE263" s="1132"/>
      <c r="GXF263" s="1132"/>
      <c r="GXG263" s="1132"/>
      <c r="GXH263" s="1132"/>
      <c r="GXI263" s="1132"/>
      <c r="GXJ263" s="1132"/>
      <c r="GXK263" s="1132"/>
      <c r="GXL263" s="1132"/>
      <c r="GXM263" s="1132"/>
      <c r="GXN263" s="1132"/>
      <c r="GXO263" s="1132"/>
      <c r="GXP263" s="1132"/>
      <c r="GXQ263" s="1132"/>
      <c r="GXR263" s="1132"/>
      <c r="GXS263" s="1132"/>
      <c r="GXT263" s="1132"/>
      <c r="GXU263" s="1132"/>
      <c r="GXV263" s="1132"/>
      <c r="GXW263" s="1132"/>
      <c r="GXX263" s="1186"/>
      <c r="GXY263" s="1132"/>
      <c r="GXZ263" s="1132"/>
      <c r="GYA263" s="1132"/>
      <c r="GYB263" s="1132"/>
      <c r="GYC263" s="1132"/>
      <c r="GYD263" s="1132"/>
      <c r="GYE263" s="1132"/>
      <c r="GYF263" s="1132"/>
      <c r="GYG263" s="1132"/>
      <c r="GYH263" s="1132"/>
      <c r="GYI263" s="1132"/>
      <c r="GYJ263" s="1132"/>
      <c r="GYK263" s="1132"/>
      <c r="GYL263" s="1132"/>
      <c r="GYM263" s="1132"/>
      <c r="GYN263" s="1132"/>
      <c r="GYO263" s="1132"/>
      <c r="GYP263" s="1132"/>
      <c r="GYQ263" s="1132"/>
      <c r="GYR263" s="1186"/>
      <c r="GYS263" s="1132"/>
      <c r="GYT263" s="1132"/>
      <c r="GYU263" s="1132"/>
      <c r="GYV263" s="1132"/>
      <c r="GYW263" s="1132"/>
      <c r="GYX263" s="1132"/>
      <c r="GYY263" s="1132"/>
      <c r="GYZ263" s="1132"/>
      <c r="GZA263" s="1132"/>
      <c r="GZB263" s="1132"/>
      <c r="GZC263" s="1132"/>
      <c r="GZD263" s="1132"/>
      <c r="GZE263" s="1132"/>
      <c r="GZF263" s="1132"/>
      <c r="GZG263" s="1132"/>
      <c r="GZH263" s="1132"/>
      <c r="GZI263" s="1132"/>
      <c r="GZJ263" s="1132"/>
      <c r="GZK263" s="1132"/>
      <c r="GZL263" s="1186"/>
      <c r="GZM263" s="1132"/>
      <c r="GZN263" s="1132"/>
      <c r="GZO263" s="1132"/>
      <c r="GZP263" s="1132"/>
      <c r="GZQ263" s="1132"/>
      <c r="GZR263" s="1132"/>
      <c r="GZS263" s="1132"/>
      <c r="GZT263" s="1132"/>
      <c r="GZU263" s="1132"/>
      <c r="GZV263" s="1132"/>
      <c r="GZW263" s="1132"/>
      <c r="GZX263" s="1132"/>
      <c r="GZY263" s="1132"/>
      <c r="GZZ263" s="1132"/>
      <c r="HAA263" s="1132"/>
      <c r="HAB263" s="1132"/>
      <c r="HAC263" s="1132"/>
      <c r="HAD263" s="1132"/>
      <c r="HAE263" s="1132"/>
      <c r="HAF263" s="1186"/>
      <c r="HAG263" s="1132"/>
      <c r="HAH263" s="1132"/>
      <c r="HAI263" s="1132"/>
      <c r="HAJ263" s="1132"/>
      <c r="HAK263" s="1132"/>
      <c r="HAL263" s="1132"/>
      <c r="HAM263" s="1132"/>
      <c r="HAN263" s="1132"/>
      <c r="HAO263" s="1132"/>
      <c r="HAP263" s="1132"/>
      <c r="HAQ263" s="1132"/>
      <c r="HAR263" s="1132"/>
      <c r="HAS263" s="1132"/>
      <c r="HAT263" s="1132"/>
      <c r="HAU263" s="1132"/>
      <c r="HAV263" s="1132"/>
      <c r="HAW263" s="1132"/>
      <c r="HAX263" s="1132"/>
      <c r="HAY263" s="1132"/>
      <c r="HAZ263" s="1186"/>
      <c r="HBA263" s="1132"/>
      <c r="HBB263" s="1132"/>
      <c r="HBC263" s="1132"/>
      <c r="HBD263" s="1132"/>
      <c r="HBE263" s="1132"/>
      <c r="HBF263" s="1132"/>
      <c r="HBG263" s="1132"/>
      <c r="HBH263" s="1132"/>
      <c r="HBI263" s="1132"/>
      <c r="HBJ263" s="1132"/>
      <c r="HBK263" s="1132"/>
      <c r="HBL263" s="1132"/>
      <c r="HBM263" s="1132"/>
      <c r="HBN263" s="1132"/>
      <c r="HBO263" s="1132"/>
      <c r="HBP263" s="1132"/>
      <c r="HBQ263" s="1132"/>
      <c r="HBR263" s="1132"/>
      <c r="HBS263" s="1132"/>
      <c r="HBT263" s="1186"/>
      <c r="HBU263" s="1132"/>
      <c r="HBV263" s="1132"/>
      <c r="HBW263" s="1132"/>
      <c r="HBX263" s="1132"/>
      <c r="HBY263" s="1132"/>
      <c r="HBZ263" s="1132"/>
      <c r="HCA263" s="1132"/>
      <c r="HCB263" s="1132"/>
      <c r="HCC263" s="1132"/>
      <c r="HCD263" s="1132"/>
      <c r="HCE263" s="1132"/>
      <c r="HCF263" s="1132"/>
      <c r="HCG263" s="1132"/>
      <c r="HCH263" s="1132"/>
      <c r="HCI263" s="1132"/>
      <c r="HCJ263" s="1132"/>
      <c r="HCK263" s="1132"/>
      <c r="HCL263" s="1132"/>
      <c r="HCM263" s="1132"/>
      <c r="HCN263" s="1186"/>
      <c r="HCO263" s="1132"/>
      <c r="HCP263" s="1132"/>
      <c r="HCQ263" s="1132"/>
      <c r="HCR263" s="1132"/>
      <c r="HCS263" s="1132"/>
      <c r="HCT263" s="1132"/>
      <c r="HCU263" s="1132"/>
      <c r="HCV263" s="1132"/>
      <c r="HCW263" s="1132"/>
      <c r="HCX263" s="1132"/>
      <c r="HCY263" s="1132"/>
      <c r="HCZ263" s="1132"/>
      <c r="HDA263" s="1132"/>
      <c r="HDB263" s="1132"/>
      <c r="HDC263" s="1132"/>
      <c r="HDD263" s="1132"/>
      <c r="HDE263" s="1132"/>
      <c r="HDF263" s="1132"/>
      <c r="HDG263" s="1132"/>
      <c r="HDH263" s="1186"/>
      <c r="HDI263" s="1132"/>
      <c r="HDJ263" s="1132"/>
      <c r="HDK263" s="1132"/>
      <c r="HDL263" s="1132"/>
      <c r="HDM263" s="1132"/>
      <c r="HDN263" s="1132"/>
      <c r="HDO263" s="1132"/>
      <c r="HDP263" s="1132"/>
      <c r="HDQ263" s="1132"/>
      <c r="HDR263" s="1132"/>
      <c r="HDS263" s="1132"/>
      <c r="HDT263" s="1132"/>
      <c r="HDU263" s="1132"/>
      <c r="HDV263" s="1132"/>
      <c r="HDW263" s="1132"/>
      <c r="HDX263" s="1132"/>
      <c r="HDY263" s="1132"/>
      <c r="HDZ263" s="1132"/>
      <c r="HEA263" s="1132"/>
      <c r="HEB263" s="1186"/>
      <c r="HEC263" s="1132"/>
      <c r="HED263" s="1132"/>
      <c r="HEE263" s="1132"/>
      <c r="HEF263" s="1132"/>
      <c r="HEG263" s="1132"/>
      <c r="HEH263" s="1132"/>
      <c r="HEI263" s="1132"/>
      <c r="HEJ263" s="1132"/>
      <c r="HEK263" s="1132"/>
      <c r="HEL263" s="1132"/>
      <c r="HEM263" s="1132"/>
      <c r="HEN263" s="1132"/>
      <c r="HEO263" s="1132"/>
      <c r="HEP263" s="1132"/>
      <c r="HEQ263" s="1132"/>
      <c r="HER263" s="1132"/>
      <c r="HES263" s="1132"/>
      <c r="HET263" s="1132"/>
      <c r="HEU263" s="1132"/>
      <c r="HEV263" s="1186"/>
      <c r="HEW263" s="1132"/>
      <c r="HEX263" s="1132"/>
      <c r="HEY263" s="1132"/>
      <c r="HEZ263" s="1132"/>
      <c r="HFA263" s="1132"/>
      <c r="HFB263" s="1132"/>
      <c r="HFC263" s="1132"/>
      <c r="HFD263" s="1132"/>
      <c r="HFE263" s="1132"/>
      <c r="HFF263" s="1132"/>
      <c r="HFG263" s="1132"/>
      <c r="HFH263" s="1132"/>
      <c r="HFI263" s="1132"/>
      <c r="HFJ263" s="1132"/>
      <c r="HFK263" s="1132"/>
      <c r="HFL263" s="1132"/>
      <c r="HFM263" s="1132"/>
      <c r="HFN263" s="1132"/>
      <c r="HFO263" s="1132"/>
      <c r="HFP263" s="1186"/>
      <c r="HFQ263" s="1132"/>
      <c r="HFR263" s="1132"/>
      <c r="HFS263" s="1132"/>
      <c r="HFT263" s="1132"/>
      <c r="HFU263" s="1132"/>
      <c r="HFV263" s="1132"/>
      <c r="HFW263" s="1132"/>
      <c r="HFX263" s="1132"/>
      <c r="HFY263" s="1132"/>
      <c r="HFZ263" s="1132"/>
      <c r="HGA263" s="1132"/>
      <c r="HGB263" s="1132"/>
      <c r="HGC263" s="1132"/>
      <c r="HGD263" s="1132"/>
      <c r="HGE263" s="1132"/>
      <c r="HGF263" s="1132"/>
      <c r="HGG263" s="1132"/>
      <c r="HGH263" s="1132"/>
      <c r="HGI263" s="1132"/>
      <c r="HGJ263" s="1186"/>
      <c r="HGK263" s="1132"/>
      <c r="HGL263" s="1132"/>
      <c r="HGM263" s="1132"/>
      <c r="HGN263" s="1132"/>
      <c r="HGO263" s="1132"/>
      <c r="HGP263" s="1132"/>
      <c r="HGQ263" s="1132"/>
      <c r="HGR263" s="1132"/>
      <c r="HGS263" s="1132"/>
      <c r="HGT263" s="1132"/>
      <c r="HGU263" s="1132"/>
      <c r="HGV263" s="1132"/>
      <c r="HGW263" s="1132"/>
      <c r="HGX263" s="1132"/>
      <c r="HGY263" s="1132"/>
      <c r="HGZ263" s="1132"/>
      <c r="HHA263" s="1132"/>
      <c r="HHB263" s="1132"/>
      <c r="HHC263" s="1132"/>
      <c r="HHD263" s="1186"/>
      <c r="HHE263" s="1132"/>
      <c r="HHF263" s="1132"/>
      <c r="HHG263" s="1132"/>
      <c r="HHH263" s="1132"/>
      <c r="HHI263" s="1132"/>
      <c r="HHJ263" s="1132"/>
      <c r="HHK263" s="1132"/>
      <c r="HHL263" s="1132"/>
      <c r="HHM263" s="1132"/>
      <c r="HHN263" s="1132"/>
      <c r="HHO263" s="1132"/>
      <c r="HHP263" s="1132"/>
      <c r="HHQ263" s="1132"/>
      <c r="HHR263" s="1132"/>
      <c r="HHS263" s="1132"/>
      <c r="HHT263" s="1132"/>
      <c r="HHU263" s="1132"/>
      <c r="HHV263" s="1132"/>
      <c r="HHW263" s="1132"/>
      <c r="HHX263" s="1186"/>
      <c r="HHY263" s="1132"/>
      <c r="HHZ263" s="1132"/>
      <c r="HIA263" s="1132"/>
      <c r="HIB263" s="1132"/>
      <c r="HIC263" s="1132"/>
      <c r="HID263" s="1132"/>
      <c r="HIE263" s="1132"/>
      <c r="HIF263" s="1132"/>
      <c r="HIG263" s="1132"/>
      <c r="HIH263" s="1132"/>
      <c r="HII263" s="1132"/>
      <c r="HIJ263" s="1132"/>
      <c r="HIK263" s="1132"/>
      <c r="HIL263" s="1132"/>
      <c r="HIM263" s="1132"/>
      <c r="HIN263" s="1132"/>
      <c r="HIO263" s="1132"/>
      <c r="HIP263" s="1132"/>
      <c r="HIQ263" s="1132"/>
      <c r="HIR263" s="1186"/>
      <c r="HIS263" s="1132"/>
      <c r="HIT263" s="1132"/>
      <c r="HIU263" s="1132"/>
      <c r="HIV263" s="1132"/>
      <c r="HIW263" s="1132"/>
      <c r="HIX263" s="1132"/>
      <c r="HIY263" s="1132"/>
      <c r="HIZ263" s="1132"/>
      <c r="HJA263" s="1132"/>
      <c r="HJB263" s="1132"/>
      <c r="HJC263" s="1132"/>
      <c r="HJD263" s="1132"/>
      <c r="HJE263" s="1132"/>
      <c r="HJF263" s="1132"/>
      <c r="HJG263" s="1132"/>
      <c r="HJH263" s="1132"/>
      <c r="HJI263" s="1132"/>
      <c r="HJJ263" s="1132"/>
      <c r="HJK263" s="1132"/>
      <c r="HJL263" s="1186"/>
      <c r="HJM263" s="1132"/>
      <c r="HJN263" s="1132"/>
      <c r="HJO263" s="1132"/>
      <c r="HJP263" s="1132"/>
      <c r="HJQ263" s="1132"/>
      <c r="HJR263" s="1132"/>
      <c r="HJS263" s="1132"/>
      <c r="HJT263" s="1132"/>
      <c r="HJU263" s="1132"/>
      <c r="HJV263" s="1132"/>
      <c r="HJW263" s="1132"/>
      <c r="HJX263" s="1132"/>
      <c r="HJY263" s="1132"/>
      <c r="HJZ263" s="1132"/>
      <c r="HKA263" s="1132"/>
      <c r="HKB263" s="1132"/>
      <c r="HKC263" s="1132"/>
      <c r="HKD263" s="1132"/>
      <c r="HKE263" s="1132"/>
      <c r="HKF263" s="1186"/>
      <c r="HKG263" s="1132"/>
      <c r="HKH263" s="1132"/>
      <c r="HKI263" s="1132"/>
      <c r="HKJ263" s="1132"/>
      <c r="HKK263" s="1132"/>
      <c r="HKL263" s="1132"/>
      <c r="HKM263" s="1132"/>
      <c r="HKN263" s="1132"/>
      <c r="HKO263" s="1132"/>
      <c r="HKP263" s="1132"/>
      <c r="HKQ263" s="1132"/>
      <c r="HKR263" s="1132"/>
      <c r="HKS263" s="1132"/>
      <c r="HKT263" s="1132"/>
      <c r="HKU263" s="1132"/>
      <c r="HKV263" s="1132"/>
      <c r="HKW263" s="1132"/>
      <c r="HKX263" s="1132"/>
      <c r="HKY263" s="1132"/>
      <c r="HKZ263" s="1186"/>
      <c r="HLA263" s="1132"/>
      <c r="HLB263" s="1132"/>
      <c r="HLC263" s="1132"/>
      <c r="HLD263" s="1132"/>
      <c r="HLE263" s="1132"/>
      <c r="HLF263" s="1132"/>
      <c r="HLG263" s="1132"/>
      <c r="HLH263" s="1132"/>
      <c r="HLI263" s="1132"/>
      <c r="HLJ263" s="1132"/>
      <c r="HLK263" s="1132"/>
      <c r="HLL263" s="1132"/>
      <c r="HLM263" s="1132"/>
      <c r="HLN263" s="1132"/>
      <c r="HLO263" s="1132"/>
      <c r="HLP263" s="1132"/>
      <c r="HLQ263" s="1132"/>
      <c r="HLR263" s="1132"/>
      <c r="HLS263" s="1132"/>
      <c r="HLT263" s="1186"/>
      <c r="HLU263" s="1132"/>
      <c r="HLV263" s="1132"/>
      <c r="HLW263" s="1132"/>
      <c r="HLX263" s="1132"/>
      <c r="HLY263" s="1132"/>
      <c r="HLZ263" s="1132"/>
      <c r="HMA263" s="1132"/>
      <c r="HMB263" s="1132"/>
      <c r="HMC263" s="1132"/>
      <c r="HMD263" s="1132"/>
      <c r="HME263" s="1132"/>
      <c r="HMF263" s="1132"/>
      <c r="HMG263" s="1132"/>
      <c r="HMH263" s="1132"/>
      <c r="HMI263" s="1132"/>
      <c r="HMJ263" s="1132"/>
      <c r="HMK263" s="1132"/>
      <c r="HML263" s="1132"/>
      <c r="HMM263" s="1132"/>
      <c r="HMN263" s="1186"/>
      <c r="HMO263" s="1132"/>
      <c r="HMP263" s="1132"/>
      <c r="HMQ263" s="1132"/>
      <c r="HMR263" s="1132"/>
      <c r="HMS263" s="1132"/>
      <c r="HMT263" s="1132"/>
      <c r="HMU263" s="1132"/>
      <c r="HMV263" s="1132"/>
      <c r="HMW263" s="1132"/>
      <c r="HMX263" s="1132"/>
      <c r="HMY263" s="1132"/>
      <c r="HMZ263" s="1132"/>
      <c r="HNA263" s="1132"/>
      <c r="HNB263" s="1132"/>
      <c r="HNC263" s="1132"/>
      <c r="HND263" s="1132"/>
      <c r="HNE263" s="1132"/>
      <c r="HNF263" s="1132"/>
      <c r="HNG263" s="1132"/>
      <c r="HNH263" s="1186"/>
      <c r="HNI263" s="1132"/>
      <c r="HNJ263" s="1132"/>
      <c r="HNK263" s="1132"/>
      <c r="HNL263" s="1132"/>
      <c r="HNM263" s="1132"/>
      <c r="HNN263" s="1132"/>
      <c r="HNO263" s="1132"/>
      <c r="HNP263" s="1132"/>
      <c r="HNQ263" s="1132"/>
      <c r="HNR263" s="1132"/>
      <c r="HNS263" s="1132"/>
      <c r="HNT263" s="1132"/>
      <c r="HNU263" s="1132"/>
      <c r="HNV263" s="1132"/>
      <c r="HNW263" s="1132"/>
      <c r="HNX263" s="1132"/>
      <c r="HNY263" s="1132"/>
      <c r="HNZ263" s="1132"/>
      <c r="HOA263" s="1132"/>
      <c r="HOB263" s="1186"/>
      <c r="HOC263" s="1132"/>
      <c r="HOD263" s="1132"/>
      <c r="HOE263" s="1132"/>
      <c r="HOF263" s="1132"/>
      <c r="HOG263" s="1132"/>
      <c r="HOH263" s="1132"/>
      <c r="HOI263" s="1132"/>
      <c r="HOJ263" s="1132"/>
      <c r="HOK263" s="1132"/>
      <c r="HOL263" s="1132"/>
      <c r="HOM263" s="1132"/>
      <c r="HON263" s="1132"/>
      <c r="HOO263" s="1132"/>
      <c r="HOP263" s="1132"/>
      <c r="HOQ263" s="1132"/>
      <c r="HOR263" s="1132"/>
      <c r="HOS263" s="1132"/>
      <c r="HOT263" s="1132"/>
      <c r="HOU263" s="1132"/>
      <c r="HOV263" s="1186"/>
      <c r="HOW263" s="1132"/>
      <c r="HOX263" s="1132"/>
      <c r="HOY263" s="1132"/>
      <c r="HOZ263" s="1132"/>
      <c r="HPA263" s="1132"/>
      <c r="HPB263" s="1132"/>
      <c r="HPC263" s="1132"/>
      <c r="HPD263" s="1132"/>
      <c r="HPE263" s="1132"/>
      <c r="HPF263" s="1132"/>
      <c r="HPG263" s="1132"/>
      <c r="HPH263" s="1132"/>
      <c r="HPI263" s="1132"/>
      <c r="HPJ263" s="1132"/>
      <c r="HPK263" s="1132"/>
      <c r="HPL263" s="1132"/>
      <c r="HPM263" s="1132"/>
      <c r="HPN263" s="1132"/>
      <c r="HPO263" s="1132"/>
      <c r="HPP263" s="1186"/>
      <c r="HPQ263" s="1132"/>
      <c r="HPR263" s="1132"/>
      <c r="HPS263" s="1132"/>
      <c r="HPT263" s="1132"/>
      <c r="HPU263" s="1132"/>
      <c r="HPV263" s="1132"/>
      <c r="HPW263" s="1132"/>
      <c r="HPX263" s="1132"/>
      <c r="HPY263" s="1132"/>
      <c r="HPZ263" s="1132"/>
      <c r="HQA263" s="1132"/>
      <c r="HQB263" s="1132"/>
      <c r="HQC263" s="1132"/>
      <c r="HQD263" s="1132"/>
      <c r="HQE263" s="1132"/>
      <c r="HQF263" s="1132"/>
      <c r="HQG263" s="1132"/>
      <c r="HQH263" s="1132"/>
      <c r="HQI263" s="1132"/>
      <c r="HQJ263" s="1186"/>
      <c r="HQK263" s="1132"/>
      <c r="HQL263" s="1132"/>
      <c r="HQM263" s="1132"/>
      <c r="HQN263" s="1132"/>
      <c r="HQO263" s="1132"/>
      <c r="HQP263" s="1132"/>
      <c r="HQQ263" s="1132"/>
      <c r="HQR263" s="1132"/>
      <c r="HQS263" s="1132"/>
      <c r="HQT263" s="1132"/>
      <c r="HQU263" s="1132"/>
      <c r="HQV263" s="1132"/>
      <c r="HQW263" s="1132"/>
      <c r="HQX263" s="1132"/>
      <c r="HQY263" s="1132"/>
      <c r="HQZ263" s="1132"/>
      <c r="HRA263" s="1132"/>
      <c r="HRB263" s="1132"/>
      <c r="HRC263" s="1132"/>
      <c r="HRD263" s="1186"/>
      <c r="HRE263" s="1132"/>
      <c r="HRF263" s="1132"/>
      <c r="HRG263" s="1132"/>
      <c r="HRH263" s="1132"/>
      <c r="HRI263" s="1132"/>
      <c r="HRJ263" s="1132"/>
      <c r="HRK263" s="1132"/>
      <c r="HRL263" s="1132"/>
      <c r="HRM263" s="1132"/>
      <c r="HRN263" s="1132"/>
      <c r="HRO263" s="1132"/>
      <c r="HRP263" s="1132"/>
      <c r="HRQ263" s="1132"/>
      <c r="HRR263" s="1132"/>
      <c r="HRS263" s="1132"/>
      <c r="HRT263" s="1132"/>
      <c r="HRU263" s="1132"/>
      <c r="HRV263" s="1132"/>
      <c r="HRW263" s="1132"/>
      <c r="HRX263" s="1186"/>
      <c r="HRY263" s="1132"/>
      <c r="HRZ263" s="1132"/>
      <c r="HSA263" s="1132"/>
      <c r="HSB263" s="1132"/>
      <c r="HSC263" s="1132"/>
      <c r="HSD263" s="1132"/>
      <c r="HSE263" s="1132"/>
      <c r="HSF263" s="1132"/>
      <c r="HSG263" s="1132"/>
      <c r="HSH263" s="1132"/>
      <c r="HSI263" s="1132"/>
      <c r="HSJ263" s="1132"/>
      <c r="HSK263" s="1132"/>
      <c r="HSL263" s="1132"/>
      <c r="HSM263" s="1132"/>
      <c r="HSN263" s="1132"/>
      <c r="HSO263" s="1132"/>
      <c r="HSP263" s="1132"/>
      <c r="HSQ263" s="1132"/>
      <c r="HSR263" s="1186"/>
      <c r="HSS263" s="1132"/>
      <c r="HST263" s="1132"/>
      <c r="HSU263" s="1132"/>
      <c r="HSV263" s="1132"/>
      <c r="HSW263" s="1132"/>
      <c r="HSX263" s="1132"/>
      <c r="HSY263" s="1132"/>
      <c r="HSZ263" s="1132"/>
      <c r="HTA263" s="1132"/>
      <c r="HTB263" s="1132"/>
      <c r="HTC263" s="1132"/>
      <c r="HTD263" s="1132"/>
      <c r="HTE263" s="1132"/>
      <c r="HTF263" s="1132"/>
      <c r="HTG263" s="1132"/>
      <c r="HTH263" s="1132"/>
      <c r="HTI263" s="1132"/>
      <c r="HTJ263" s="1132"/>
      <c r="HTK263" s="1132"/>
      <c r="HTL263" s="1186"/>
      <c r="HTM263" s="1132"/>
      <c r="HTN263" s="1132"/>
      <c r="HTO263" s="1132"/>
      <c r="HTP263" s="1132"/>
      <c r="HTQ263" s="1132"/>
      <c r="HTR263" s="1132"/>
      <c r="HTS263" s="1132"/>
      <c r="HTT263" s="1132"/>
      <c r="HTU263" s="1132"/>
      <c r="HTV263" s="1132"/>
      <c r="HTW263" s="1132"/>
      <c r="HTX263" s="1132"/>
      <c r="HTY263" s="1132"/>
      <c r="HTZ263" s="1132"/>
      <c r="HUA263" s="1132"/>
      <c r="HUB263" s="1132"/>
      <c r="HUC263" s="1132"/>
      <c r="HUD263" s="1132"/>
      <c r="HUE263" s="1132"/>
      <c r="HUF263" s="1186"/>
      <c r="HUG263" s="1132"/>
      <c r="HUH263" s="1132"/>
      <c r="HUI263" s="1132"/>
      <c r="HUJ263" s="1132"/>
      <c r="HUK263" s="1132"/>
      <c r="HUL263" s="1132"/>
      <c r="HUM263" s="1132"/>
      <c r="HUN263" s="1132"/>
      <c r="HUO263" s="1132"/>
      <c r="HUP263" s="1132"/>
      <c r="HUQ263" s="1132"/>
      <c r="HUR263" s="1132"/>
      <c r="HUS263" s="1132"/>
      <c r="HUT263" s="1132"/>
      <c r="HUU263" s="1132"/>
      <c r="HUV263" s="1132"/>
      <c r="HUW263" s="1132"/>
      <c r="HUX263" s="1132"/>
      <c r="HUY263" s="1132"/>
      <c r="HUZ263" s="1186"/>
      <c r="HVA263" s="1132"/>
      <c r="HVB263" s="1132"/>
      <c r="HVC263" s="1132"/>
      <c r="HVD263" s="1132"/>
      <c r="HVE263" s="1132"/>
      <c r="HVF263" s="1132"/>
      <c r="HVG263" s="1132"/>
      <c r="HVH263" s="1132"/>
      <c r="HVI263" s="1132"/>
      <c r="HVJ263" s="1132"/>
      <c r="HVK263" s="1132"/>
      <c r="HVL263" s="1132"/>
      <c r="HVM263" s="1132"/>
      <c r="HVN263" s="1132"/>
      <c r="HVO263" s="1132"/>
      <c r="HVP263" s="1132"/>
      <c r="HVQ263" s="1132"/>
      <c r="HVR263" s="1132"/>
      <c r="HVS263" s="1132"/>
      <c r="HVT263" s="1186"/>
      <c r="HVU263" s="1132"/>
      <c r="HVV263" s="1132"/>
      <c r="HVW263" s="1132"/>
      <c r="HVX263" s="1132"/>
      <c r="HVY263" s="1132"/>
      <c r="HVZ263" s="1132"/>
      <c r="HWA263" s="1132"/>
      <c r="HWB263" s="1132"/>
      <c r="HWC263" s="1132"/>
      <c r="HWD263" s="1132"/>
      <c r="HWE263" s="1132"/>
      <c r="HWF263" s="1132"/>
      <c r="HWG263" s="1132"/>
      <c r="HWH263" s="1132"/>
      <c r="HWI263" s="1132"/>
      <c r="HWJ263" s="1132"/>
      <c r="HWK263" s="1132"/>
      <c r="HWL263" s="1132"/>
      <c r="HWM263" s="1132"/>
      <c r="HWN263" s="1186"/>
      <c r="HWO263" s="1132"/>
      <c r="HWP263" s="1132"/>
      <c r="HWQ263" s="1132"/>
      <c r="HWR263" s="1132"/>
      <c r="HWS263" s="1132"/>
      <c r="HWT263" s="1132"/>
      <c r="HWU263" s="1132"/>
      <c r="HWV263" s="1132"/>
      <c r="HWW263" s="1132"/>
      <c r="HWX263" s="1132"/>
      <c r="HWY263" s="1132"/>
      <c r="HWZ263" s="1132"/>
      <c r="HXA263" s="1132"/>
      <c r="HXB263" s="1132"/>
      <c r="HXC263" s="1132"/>
      <c r="HXD263" s="1132"/>
      <c r="HXE263" s="1132"/>
      <c r="HXF263" s="1132"/>
      <c r="HXG263" s="1132"/>
      <c r="HXH263" s="1186"/>
      <c r="HXI263" s="1132"/>
      <c r="HXJ263" s="1132"/>
      <c r="HXK263" s="1132"/>
      <c r="HXL263" s="1132"/>
      <c r="HXM263" s="1132"/>
      <c r="HXN263" s="1132"/>
      <c r="HXO263" s="1132"/>
      <c r="HXP263" s="1132"/>
      <c r="HXQ263" s="1132"/>
      <c r="HXR263" s="1132"/>
      <c r="HXS263" s="1132"/>
      <c r="HXT263" s="1132"/>
      <c r="HXU263" s="1132"/>
      <c r="HXV263" s="1132"/>
      <c r="HXW263" s="1132"/>
      <c r="HXX263" s="1132"/>
      <c r="HXY263" s="1132"/>
      <c r="HXZ263" s="1132"/>
      <c r="HYA263" s="1132"/>
      <c r="HYB263" s="1186"/>
      <c r="HYC263" s="1132"/>
      <c r="HYD263" s="1132"/>
      <c r="HYE263" s="1132"/>
      <c r="HYF263" s="1132"/>
      <c r="HYG263" s="1132"/>
      <c r="HYH263" s="1132"/>
      <c r="HYI263" s="1132"/>
      <c r="HYJ263" s="1132"/>
      <c r="HYK263" s="1132"/>
      <c r="HYL263" s="1132"/>
      <c r="HYM263" s="1132"/>
      <c r="HYN263" s="1132"/>
      <c r="HYO263" s="1132"/>
      <c r="HYP263" s="1132"/>
      <c r="HYQ263" s="1132"/>
      <c r="HYR263" s="1132"/>
      <c r="HYS263" s="1132"/>
      <c r="HYT263" s="1132"/>
      <c r="HYU263" s="1132"/>
      <c r="HYV263" s="1186"/>
      <c r="HYW263" s="1132"/>
      <c r="HYX263" s="1132"/>
      <c r="HYY263" s="1132"/>
      <c r="HYZ263" s="1132"/>
      <c r="HZA263" s="1132"/>
      <c r="HZB263" s="1132"/>
      <c r="HZC263" s="1132"/>
      <c r="HZD263" s="1132"/>
      <c r="HZE263" s="1132"/>
      <c r="HZF263" s="1132"/>
      <c r="HZG263" s="1132"/>
      <c r="HZH263" s="1132"/>
      <c r="HZI263" s="1132"/>
      <c r="HZJ263" s="1132"/>
      <c r="HZK263" s="1132"/>
      <c r="HZL263" s="1132"/>
      <c r="HZM263" s="1132"/>
      <c r="HZN263" s="1132"/>
      <c r="HZO263" s="1132"/>
      <c r="HZP263" s="1186"/>
      <c r="HZQ263" s="1132"/>
      <c r="HZR263" s="1132"/>
      <c r="HZS263" s="1132"/>
      <c r="HZT263" s="1132"/>
      <c r="HZU263" s="1132"/>
      <c r="HZV263" s="1132"/>
      <c r="HZW263" s="1132"/>
      <c r="HZX263" s="1132"/>
      <c r="HZY263" s="1132"/>
      <c r="HZZ263" s="1132"/>
      <c r="IAA263" s="1132"/>
      <c r="IAB263" s="1132"/>
      <c r="IAC263" s="1132"/>
      <c r="IAD263" s="1132"/>
      <c r="IAE263" s="1132"/>
      <c r="IAF263" s="1132"/>
      <c r="IAG263" s="1132"/>
      <c r="IAH263" s="1132"/>
      <c r="IAI263" s="1132"/>
      <c r="IAJ263" s="1186"/>
      <c r="IAK263" s="1132"/>
      <c r="IAL263" s="1132"/>
      <c r="IAM263" s="1132"/>
      <c r="IAN263" s="1132"/>
      <c r="IAO263" s="1132"/>
      <c r="IAP263" s="1132"/>
      <c r="IAQ263" s="1132"/>
      <c r="IAR263" s="1132"/>
      <c r="IAS263" s="1132"/>
      <c r="IAT263" s="1132"/>
      <c r="IAU263" s="1132"/>
      <c r="IAV263" s="1132"/>
      <c r="IAW263" s="1132"/>
      <c r="IAX263" s="1132"/>
      <c r="IAY263" s="1132"/>
      <c r="IAZ263" s="1132"/>
      <c r="IBA263" s="1132"/>
      <c r="IBB263" s="1132"/>
      <c r="IBC263" s="1132"/>
      <c r="IBD263" s="1186"/>
      <c r="IBE263" s="1132"/>
      <c r="IBF263" s="1132"/>
      <c r="IBG263" s="1132"/>
      <c r="IBH263" s="1132"/>
      <c r="IBI263" s="1132"/>
      <c r="IBJ263" s="1132"/>
      <c r="IBK263" s="1132"/>
      <c r="IBL263" s="1132"/>
      <c r="IBM263" s="1132"/>
      <c r="IBN263" s="1132"/>
      <c r="IBO263" s="1132"/>
      <c r="IBP263" s="1132"/>
      <c r="IBQ263" s="1132"/>
      <c r="IBR263" s="1132"/>
      <c r="IBS263" s="1132"/>
      <c r="IBT263" s="1132"/>
      <c r="IBU263" s="1132"/>
      <c r="IBV263" s="1132"/>
      <c r="IBW263" s="1132"/>
      <c r="IBX263" s="1186"/>
      <c r="IBY263" s="1132"/>
      <c r="IBZ263" s="1132"/>
      <c r="ICA263" s="1132"/>
      <c r="ICB263" s="1132"/>
      <c r="ICC263" s="1132"/>
      <c r="ICD263" s="1132"/>
      <c r="ICE263" s="1132"/>
      <c r="ICF263" s="1132"/>
      <c r="ICG263" s="1132"/>
      <c r="ICH263" s="1132"/>
      <c r="ICI263" s="1132"/>
      <c r="ICJ263" s="1132"/>
      <c r="ICK263" s="1132"/>
      <c r="ICL263" s="1132"/>
      <c r="ICM263" s="1132"/>
      <c r="ICN263" s="1132"/>
      <c r="ICO263" s="1132"/>
      <c r="ICP263" s="1132"/>
      <c r="ICQ263" s="1132"/>
      <c r="ICR263" s="1186"/>
      <c r="ICS263" s="1132"/>
      <c r="ICT263" s="1132"/>
      <c r="ICU263" s="1132"/>
      <c r="ICV263" s="1132"/>
      <c r="ICW263" s="1132"/>
      <c r="ICX263" s="1132"/>
      <c r="ICY263" s="1132"/>
      <c r="ICZ263" s="1132"/>
      <c r="IDA263" s="1132"/>
      <c r="IDB263" s="1132"/>
      <c r="IDC263" s="1132"/>
      <c r="IDD263" s="1132"/>
      <c r="IDE263" s="1132"/>
      <c r="IDF263" s="1132"/>
      <c r="IDG263" s="1132"/>
      <c r="IDH263" s="1132"/>
      <c r="IDI263" s="1132"/>
      <c r="IDJ263" s="1132"/>
      <c r="IDK263" s="1132"/>
      <c r="IDL263" s="1186"/>
      <c r="IDM263" s="1132"/>
      <c r="IDN263" s="1132"/>
      <c r="IDO263" s="1132"/>
      <c r="IDP263" s="1132"/>
      <c r="IDQ263" s="1132"/>
      <c r="IDR263" s="1132"/>
      <c r="IDS263" s="1132"/>
      <c r="IDT263" s="1132"/>
      <c r="IDU263" s="1132"/>
      <c r="IDV263" s="1132"/>
      <c r="IDW263" s="1132"/>
      <c r="IDX263" s="1132"/>
      <c r="IDY263" s="1132"/>
      <c r="IDZ263" s="1132"/>
      <c r="IEA263" s="1132"/>
      <c r="IEB263" s="1132"/>
      <c r="IEC263" s="1132"/>
      <c r="IED263" s="1132"/>
      <c r="IEE263" s="1132"/>
      <c r="IEF263" s="1186"/>
      <c r="IEG263" s="1132"/>
      <c r="IEH263" s="1132"/>
      <c r="IEI263" s="1132"/>
      <c r="IEJ263" s="1132"/>
      <c r="IEK263" s="1132"/>
      <c r="IEL263" s="1132"/>
      <c r="IEM263" s="1132"/>
      <c r="IEN263" s="1132"/>
      <c r="IEO263" s="1132"/>
      <c r="IEP263" s="1132"/>
      <c r="IEQ263" s="1132"/>
      <c r="IER263" s="1132"/>
      <c r="IES263" s="1132"/>
      <c r="IET263" s="1132"/>
      <c r="IEU263" s="1132"/>
      <c r="IEV263" s="1132"/>
      <c r="IEW263" s="1132"/>
      <c r="IEX263" s="1132"/>
      <c r="IEY263" s="1132"/>
      <c r="IEZ263" s="1186"/>
      <c r="IFA263" s="1132"/>
      <c r="IFB263" s="1132"/>
      <c r="IFC263" s="1132"/>
      <c r="IFD263" s="1132"/>
      <c r="IFE263" s="1132"/>
      <c r="IFF263" s="1132"/>
      <c r="IFG263" s="1132"/>
      <c r="IFH263" s="1132"/>
      <c r="IFI263" s="1132"/>
      <c r="IFJ263" s="1132"/>
      <c r="IFK263" s="1132"/>
      <c r="IFL263" s="1132"/>
      <c r="IFM263" s="1132"/>
      <c r="IFN263" s="1132"/>
      <c r="IFO263" s="1132"/>
      <c r="IFP263" s="1132"/>
      <c r="IFQ263" s="1132"/>
      <c r="IFR263" s="1132"/>
      <c r="IFS263" s="1132"/>
      <c r="IFT263" s="1186"/>
      <c r="IFU263" s="1132"/>
      <c r="IFV263" s="1132"/>
      <c r="IFW263" s="1132"/>
      <c r="IFX263" s="1132"/>
      <c r="IFY263" s="1132"/>
      <c r="IFZ263" s="1132"/>
      <c r="IGA263" s="1132"/>
      <c r="IGB263" s="1132"/>
      <c r="IGC263" s="1132"/>
      <c r="IGD263" s="1132"/>
      <c r="IGE263" s="1132"/>
      <c r="IGF263" s="1132"/>
      <c r="IGG263" s="1132"/>
      <c r="IGH263" s="1132"/>
      <c r="IGI263" s="1132"/>
      <c r="IGJ263" s="1132"/>
      <c r="IGK263" s="1132"/>
      <c r="IGL263" s="1132"/>
      <c r="IGM263" s="1132"/>
      <c r="IGN263" s="1186"/>
      <c r="IGO263" s="1132"/>
      <c r="IGP263" s="1132"/>
      <c r="IGQ263" s="1132"/>
      <c r="IGR263" s="1132"/>
      <c r="IGS263" s="1132"/>
      <c r="IGT263" s="1132"/>
      <c r="IGU263" s="1132"/>
      <c r="IGV263" s="1132"/>
      <c r="IGW263" s="1132"/>
      <c r="IGX263" s="1132"/>
      <c r="IGY263" s="1132"/>
      <c r="IGZ263" s="1132"/>
      <c r="IHA263" s="1132"/>
      <c r="IHB263" s="1132"/>
      <c r="IHC263" s="1132"/>
      <c r="IHD263" s="1132"/>
      <c r="IHE263" s="1132"/>
      <c r="IHF263" s="1132"/>
      <c r="IHG263" s="1132"/>
      <c r="IHH263" s="1186"/>
      <c r="IHI263" s="1132"/>
      <c r="IHJ263" s="1132"/>
      <c r="IHK263" s="1132"/>
      <c r="IHL263" s="1132"/>
      <c r="IHM263" s="1132"/>
      <c r="IHN263" s="1132"/>
      <c r="IHO263" s="1132"/>
      <c r="IHP263" s="1132"/>
      <c r="IHQ263" s="1132"/>
      <c r="IHR263" s="1132"/>
      <c r="IHS263" s="1132"/>
      <c r="IHT263" s="1132"/>
      <c r="IHU263" s="1132"/>
      <c r="IHV263" s="1132"/>
      <c r="IHW263" s="1132"/>
      <c r="IHX263" s="1132"/>
      <c r="IHY263" s="1132"/>
      <c r="IHZ263" s="1132"/>
      <c r="IIA263" s="1132"/>
      <c r="IIB263" s="1186"/>
      <c r="IIC263" s="1132"/>
      <c r="IID263" s="1132"/>
      <c r="IIE263" s="1132"/>
      <c r="IIF263" s="1132"/>
      <c r="IIG263" s="1132"/>
      <c r="IIH263" s="1132"/>
      <c r="III263" s="1132"/>
      <c r="IIJ263" s="1132"/>
      <c r="IIK263" s="1132"/>
      <c r="IIL263" s="1132"/>
      <c r="IIM263" s="1132"/>
      <c r="IIN263" s="1132"/>
      <c r="IIO263" s="1132"/>
      <c r="IIP263" s="1132"/>
      <c r="IIQ263" s="1132"/>
      <c r="IIR263" s="1132"/>
      <c r="IIS263" s="1132"/>
      <c r="IIT263" s="1132"/>
      <c r="IIU263" s="1132"/>
      <c r="IIV263" s="1186"/>
      <c r="IIW263" s="1132"/>
      <c r="IIX263" s="1132"/>
      <c r="IIY263" s="1132"/>
      <c r="IIZ263" s="1132"/>
      <c r="IJA263" s="1132"/>
      <c r="IJB263" s="1132"/>
      <c r="IJC263" s="1132"/>
      <c r="IJD263" s="1132"/>
      <c r="IJE263" s="1132"/>
      <c r="IJF263" s="1132"/>
      <c r="IJG263" s="1132"/>
      <c r="IJH263" s="1132"/>
      <c r="IJI263" s="1132"/>
      <c r="IJJ263" s="1132"/>
      <c r="IJK263" s="1132"/>
      <c r="IJL263" s="1132"/>
      <c r="IJM263" s="1132"/>
      <c r="IJN263" s="1132"/>
      <c r="IJO263" s="1132"/>
      <c r="IJP263" s="1186"/>
      <c r="IJQ263" s="1132"/>
      <c r="IJR263" s="1132"/>
      <c r="IJS263" s="1132"/>
      <c r="IJT263" s="1132"/>
      <c r="IJU263" s="1132"/>
      <c r="IJV263" s="1132"/>
      <c r="IJW263" s="1132"/>
      <c r="IJX263" s="1132"/>
      <c r="IJY263" s="1132"/>
      <c r="IJZ263" s="1132"/>
      <c r="IKA263" s="1132"/>
      <c r="IKB263" s="1132"/>
      <c r="IKC263" s="1132"/>
      <c r="IKD263" s="1132"/>
      <c r="IKE263" s="1132"/>
      <c r="IKF263" s="1132"/>
      <c r="IKG263" s="1132"/>
      <c r="IKH263" s="1132"/>
      <c r="IKI263" s="1132"/>
      <c r="IKJ263" s="1186"/>
      <c r="IKK263" s="1132"/>
      <c r="IKL263" s="1132"/>
      <c r="IKM263" s="1132"/>
      <c r="IKN263" s="1132"/>
      <c r="IKO263" s="1132"/>
      <c r="IKP263" s="1132"/>
      <c r="IKQ263" s="1132"/>
      <c r="IKR263" s="1132"/>
      <c r="IKS263" s="1132"/>
      <c r="IKT263" s="1132"/>
      <c r="IKU263" s="1132"/>
      <c r="IKV263" s="1132"/>
      <c r="IKW263" s="1132"/>
      <c r="IKX263" s="1132"/>
      <c r="IKY263" s="1132"/>
      <c r="IKZ263" s="1132"/>
      <c r="ILA263" s="1132"/>
      <c r="ILB263" s="1132"/>
      <c r="ILC263" s="1132"/>
      <c r="ILD263" s="1186"/>
      <c r="ILE263" s="1132"/>
      <c r="ILF263" s="1132"/>
      <c r="ILG263" s="1132"/>
      <c r="ILH263" s="1132"/>
      <c r="ILI263" s="1132"/>
      <c r="ILJ263" s="1132"/>
      <c r="ILK263" s="1132"/>
      <c r="ILL263" s="1132"/>
      <c r="ILM263" s="1132"/>
      <c r="ILN263" s="1132"/>
      <c r="ILO263" s="1132"/>
      <c r="ILP263" s="1132"/>
      <c r="ILQ263" s="1132"/>
      <c r="ILR263" s="1132"/>
      <c r="ILS263" s="1132"/>
      <c r="ILT263" s="1132"/>
      <c r="ILU263" s="1132"/>
      <c r="ILV263" s="1132"/>
      <c r="ILW263" s="1132"/>
      <c r="ILX263" s="1186"/>
      <c r="ILY263" s="1132"/>
      <c r="ILZ263" s="1132"/>
      <c r="IMA263" s="1132"/>
      <c r="IMB263" s="1132"/>
      <c r="IMC263" s="1132"/>
      <c r="IMD263" s="1132"/>
      <c r="IME263" s="1132"/>
      <c r="IMF263" s="1132"/>
      <c r="IMG263" s="1132"/>
      <c r="IMH263" s="1132"/>
      <c r="IMI263" s="1132"/>
      <c r="IMJ263" s="1132"/>
      <c r="IMK263" s="1132"/>
      <c r="IML263" s="1132"/>
      <c r="IMM263" s="1132"/>
      <c r="IMN263" s="1132"/>
      <c r="IMO263" s="1132"/>
      <c r="IMP263" s="1132"/>
      <c r="IMQ263" s="1132"/>
      <c r="IMR263" s="1186"/>
      <c r="IMS263" s="1132"/>
      <c r="IMT263" s="1132"/>
      <c r="IMU263" s="1132"/>
      <c r="IMV263" s="1132"/>
      <c r="IMW263" s="1132"/>
      <c r="IMX263" s="1132"/>
      <c r="IMY263" s="1132"/>
      <c r="IMZ263" s="1132"/>
      <c r="INA263" s="1132"/>
      <c r="INB263" s="1132"/>
      <c r="INC263" s="1132"/>
      <c r="IND263" s="1132"/>
      <c r="INE263" s="1132"/>
      <c r="INF263" s="1132"/>
      <c r="ING263" s="1132"/>
      <c r="INH263" s="1132"/>
      <c r="INI263" s="1132"/>
      <c r="INJ263" s="1132"/>
      <c r="INK263" s="1132"/>
      <c r="INL263" s="1186"/>
      <c r="INM263" s="1132"/>
      <c r="INN263" s="1132"/>
      <c r="INO263" s="1132"/>
      <c r="INP263" s="1132"/>
      <c r="INQ263" s="1132"/>
      <c r="INR263" s="1132"/>
      <c r="INS263" s="1132"/>
      <c r="INT263" s="1132"/>
      <c r="INU263" s="1132"/>
      <c r="INV263" s="1132"/>
      <c r="INW263" s="1132"/>
      <c r="INX263" s="1132"/>
      <c r="INY263" s="1132"/>
      <c r="INZ263" s="1132"/>
      <c r="IOA263" s="1132"/>
      <c r="IOB263" s="1132"/>
      <c r="IOC263" s="1132"/>
      <c r="IOD263" s="1132"/>
      <c r="IOE263" s="1132"/>
      <c r="IOF263" s="1186"/>
      <c r="IOG263" s="1132"/>
      <c r="IOH263" s="1132"/>
      <c r="IOI263" s="1132"/>
      <c r="IOJ263" s="1132"/>
      <c r="IOK263" s="1132"/>
      <c r="IOL263" s="1132"/>
      <c r="IOM263" s="1132"/>
      <c r="ION263" s="1132"/>
      <c r="IOO263" s="1132"/>
      <c r="IOP263" s="1132"/>
      <c r="IOQ263" s="1132"/>
      <c r="IOR263" s="1132"/>
      <c r="IOS263" s="1132"/>
      <c r="IOT263" s="1132"/>
      <c r="IOU263" s="1132"/>
      <c r="IOV263" s="1132"/>
      <c r="IOW263" s="1132"/>
      <c r="IOX263" s="1132"/>
      <c r="IOY263" s="1132"/>
      <c r="IOZ263" s="1186"/>
      <c r="IPA263" s="1132"/>
      <c r="IPB263" s="1132"/>
      <c r="IPC263" s="1132"/>
      <c r="IPD263" s="1132"/>
      <c r="IPE263" s="1132"/>
      <c r="IPF263" s="1132"/>
      <c r="IPG263" s="1132"/>
      <c r="IPH263" s="1132"/>
      <c r="IPI263" s="1132"/>
      <c r="IPJ263" s="1132"/>
      <c r="IPK263" s="1132"/>
      <c r="IPL263" s="1132"/>
      <c r="IPM263" s="1132"/>
      <c r="IPN263" s="1132"/>
      <c r="IPO263" s="1132"/>
      <c r="IPP263" s="1132"/>
      <c r="IPQ263" s="1132"/>
      <c r="IPR263" s="1132"/>
      <c r="IPS263" s="1132"/>
      <c r="IPT263" s="1186"/>
      <c r="IPU263" s="1132"/>
      <c r="IPV263" s="1132"/>
      <c r="IPW263" s="1132"/>
      <c r="IPX263" s="1132"/>
      <c r="IPY263" s="1132"/>
      <c r="IPZ263" s="1132"/>
      <c r="IQA263" s="1132"/>
      <c r="IQB263" s="1132"/>
      <c r="IQC263" s="1132"/>
      <c r="IQD263" s="1132"/>
      <c r="IQE263" s="1132"/>
      <c r="IQF263" s="1132"/>
      <c r="IQG263" s="1132"/>
      <c r="IQH263" s="1132"/>
      <c r="IQI263" s="1132"/>
      <c r="IQJ263" s="1132"/>
      <c r="IQK263" s="1132"/>
      <c r="IQL263" s="1132"/>
      <c r="IQM263" s="1132"/>
      <c r="IQN263" s="1186"/>
      <c r="IQO263" s="1132"/>
      <c r="IQP263" s="1132"/>
      <c r="IQQ263" s="1132"/>
      <c r="IQR263" s="1132"/>
      <c r="IQS263" s="1132"/>
      <c r="IQT263" s="1132"/>
      <c r="IQU263" s="1132"/>
      <c r="IQV263" s="1132"/>
      <c r="IQW263" s="1132"/>
      <c r="IQX263" s="1132"/>
      <c r="IQY263" s="1132"/>
      <c r="IQZ263" s="1132"/>
      <c r="IRA263" s="1132"/>
      <c r="IRB263" s="1132"/>
      <c r="IRC263" s="1132"/>
      <c r="IRD263" s="1132"/>
      <c r="IRE263" s="1132"/>
      <c r="IRF263" s="1132"/>
      <c r="IRG263" s="1132"/>
      <c r="IRH263" s="1186"/>
      <c r="IRI263" s="1132"/>
      <c r="IRJ263" s="1132"/>
      <c r="IRK263" s="1132"/>
      <c r="IRL263" s="1132"/>
      <c r="IRM263" s="1132"/>
      <c r="IRN263" s="1132"/>
      <c r="IRO263" s="1132"/>
      <c r="IRP263" s="1132"/>
      <c r="IRQ263" s="1132"/>
      <c r="IRR263" s="1132"/>
      <c r="IRS263" s="1132"/>
      <c r="IRT263" s="1132"/>
      <c r="IRU263" s="1132"/>
      <c r="IRV263" s="1132"/>
      <c r="IRW263" s="1132"/>
      <c r="IRX263" s="1132"/>
      <c r="IRY263" s="1132"/>
      <c r="IRZ263" s="1132"/>
      <c r="ISA263" s="1132"/>
      <c r="ISB263" s="1186"/>
      <c r="ISC263" s="1132"/>
      <c r="ISD263" s="1132"/>
      <c r="ISE263" s="1132"/>
      <c r="ISF263" s="1132"/>
      <c r="ISG263" s="1132"/>
      <c r="ISH263" s="1132"/>
      <c r="ISI263" s="1132"/>
      <c r="ISJ263" s="1132"/>
      <c r="ISK263" s="1132"/>
      <c r="ISL263" s="1132"/>
      <c r="ISM263" s="1132"/>
      <c r="ISN263" s="1132"/>
      <c r="ISO263" s="1132"/>
      <c r="ISP263" s="1132"/>
      <c r="ISQ263" s="1132"/>
      <c r="ISR263" s="1132"/>
      <c r="ISS263" s="1132"/>
      <c r="IST263" s="1132"/>
      <c r="ISU263" s="1132"/>
      <c r="ISV263" s="1186"/>
      <c r="ISW263" s="1132"/>
      <c r="ISX263" s="1132"/>
      <c r="ISY263" s="1132"/>
      <c r="ISZ263" s="1132"/>
      <c r="ITA263" s="1132"/>
      <c r="ITB263" s="1132"/>
      <c r="ITC263" s="1132"/>
      <c r="ITD263" s="1132"/>
      <c r="ITE263" s="1132"/>
      <c r="ITF263" s="1132"/>
      <c r="ITG263" s="1132"/>
      <c r="ITH263" s="1132"/>
      <c r="ITI263" s="1132"/>
      <c r="ITJ263" s="1132"/>
      <c r="ITK263" s="1132"/>
      <c r="ITL263" s="1132"/>
      <c r="ITM263" s="1132"/>
      <c r="ITN263" s="1132"/>
      <c r="ITO263" s="1132"/>
      <c r="ITP263" s="1186"/>
      <c r="ITQ263" s="1132"/>
      <c r="ITR263" s="1132"/>
      <c r="ITS263" s="1132"/>
      <c r="ITT263" s="1132"/>
      <c r="ITU263" s="1132"/>
      <c r="ITV263" s="1132"/>
      <c r="ITW263" s="1132"/>
      <c r="ITX263" s="1132"/>
      <c r="ITY263" s="1132"/>
      <c r="ITZ263" s="1132"/>
      <c r="IUA263" s="1132"/>
      <c r="IUB263" s="1132"/>
      <c r="IUC263" s="1132"/>
      <c r="IUD263" s="1132"/>
      <c r="IUE263" s="1132"/>
      <c r="IUF263" s="1132"/>
      <c r="IUG263" s="1132"/>
      <c r="IUH263" s="1132"/>
      <c r="IUI263" s="1132"/>
      <c r="IUJ263" s="1186"/>
      <c r="IUK263" s="1132"/>
      <c r="IUL263" s="1132"/>
      <c r="IUM263" s="1132"/>
      <c r="IUN263" s="1132"/>
      <c r="IUO263" s="1132"/>
      <c r="IUP263" s="1132"/>
      <c r="IUQ263" s="1132"/>
      <c r="IUR263" s="1132"/>
      <c r="IUS263" s="1132"/>
      <c r="IUT263" s="1132"/>
      <c r="IUU263" s="1132"/>
      <c r="IUV263" s="1132"/>
      <c r="IUW263" s="1132"/>
      <c r="IUX263" s="1132"/>
      <c r="IUY263" s="1132"/>
      <c r="IUZ263" s="1132"/>
      <c r="IVA263" s="1132"/>
      <c r="IVB263" s="1132"/>
      <c r="IVC263" s="1132"/>
      <c r="IVD263" s="1186"/>
      <c r="IVE263" s="1132"/>
      <c r="IVF263" s="1132"/>
      <c r="IVG263" s="1132"/>
      <c r="IVH263" s="1132"/>
      <c r="IVI263" s="1132"/>
      <c r="IVJ263" s="1132"/>
      <c r="IVK263" s="1132"/>
      <c r="IVL263" s="1132"/>
      <c r="IVM263" s="1132"/>
      <c r="IVN263" s="1132"/>
      <c r="IVO263" s="1132"/>
      <c r="IVP263" s="1132"/>
      <c r="IVQ263" s="1132"/>
      <c r="IVR263" s="1132"/>
      <c r="IVS263" s="1132"/>
      <c r="IVT263" s="1132"/>
      <c r="IVU263" s="1132"/>
      <c r="IVV263" s="1132"/>
      <c r="IVW263" s="1132"/>
      <c r="IVX263" s="1186"/>
      <c r="IVY263" s="1132"/>
      <c r="IVZ263" s="1132"/>
      <c r="IWA263" s="1132"/>
      <c r="IWB263" s="1132"/>
      <c r="IWC263" s="1132"/>
      <c r="IWD263" s="1132"/>
      <c r="IWE263" s="1132"/>
      <c r="IWF263" s="1132"/>
      <c r="IWG263" s="1132"/>
      <c r="IWH263" s="1132"/>
      <c r="IWI263" s="1132"/>
      <c r="IWJ263" s="1132"/>
      <c r="IWK263" s="1132"/>
      <c r="IWL263" s="1132"/>
      <c r="IWM263" s="1132"/>
      <c r="IWN263" s="1132"/>
      <c r="IWO263" s="1132"/>
      <c r="IWP263" s="1132"/>
      <c r="IWQ263" s="1132"/>
      <c r="IWR263" s="1186"/>
      <c r="IWS263" s="1132"/>
      <c r="IWT263" s="1132"/>
      <c r="IWU263" s="1132"/>
      <c r="IWV263" s="1132"/>
      <c r="IWW263" s="1132"/>
      <c r="IWX263" s="1132"/>
      <c r="IWY263" s="1132"/>
      <c r="IWZ263" s="1132"/>
      <c r="IXA263" s="1132"/>
      <c r="IXB263" s="1132"/>
      <c r="IXC263" s="1132"/>
      <c r="IXD263" s="1132"/>
      <c r="IXE263" s="1132"/>
      <c r="IXF263" s="1132"/>
      <c r="IXG263" s="1132"/>
      <c r="IXH263" s="1132"/>
      <c r="IXI263" s="1132"/>
      <c r="IXJ263" s="1132"/>
      <c r="IXK263" s="1132"/>
      <c r="IXL263" s="1186"/>
      <c r="IXM263" s="1132"/>
      <c r="IXN263" s="1132"/>
      <c r="IXO263" s="1132"/>
      <c r="IXP263" s="1132"/>
      <c r="IXQ263" s="1132"/>
      <c r="IXR263" s="1132"/>
      <c r="IXS263" s="1132"/>
      <c r="IXT263" s="1132"/>
      <c r="IXU263" s="1132"/>
      <c r="IXV263" s="1132"/>
      <c r="IXW263" s="1132"/>
      <c r="IXX263" s="1132"/>
      <c r="IXY263" s="1132"/>
      <c r="IXZ263" s="1132"/>
      <c r="IYA263" s="1132"/>
      <c r="IYB263" s="1132"/>
      <c r="IYC263" s="1132"/>
      <c r="IYD263" s="1132"/>
      <c r="IYE263" s="1132"/>
      <c r="IYF263" s="1186"/>
      <c r="IYG263" s="1132"/>
      <c r="IYH263" s="1132"/>
      <c r="IYI263" s="1132"/>
      <c r="IYJ263" s="1132"/>
      <c r="IYK263" s="1132"/>
      <c r="IYL263" s="1132"/>
      <c r="IYM263" s="1132"/>
      <c r="IYN263" s="1132"/>
      <c r="IYO263" s="1132"/>
      <c r="IYP263" s="1132"/>
      <c r="IYQ263" s="1132"/>
      <c r="IYR263" s="1132"/>
      <c r="IYS263" s="1132"/>
      <c r="IYT263" s="1132"/>
      <c r="IYU263" s="1132"/>
      <c r="IYV263" s="1132"/>
      <c r="IYW263" s="1132"/>
      <c r="IYX263" s="1132"/>
      <c r="IYY263" s="1132"/>
      <c r="IYZ263" s="1186"/>
      <c r="IZA263" s="1132"/>
      <c r="IZB263" s="1132"/>
      <c r="IZC263" s="1132"/>
      <c r="IZD263" s="1132"/>
      <c r="IZE263" s="1132"/>
      <c r="IZF263" s="1132"/>
      <c r="IZG263" s="1132"/>
      <c r="IZH263" s="1132"/>
      <c r="IZI263" s="1132"/>
      <c r="IZJ263" s="1132"/>
      <c r="IZK263" s="1132"/>
      <c r="IZL263" s="1132"/>
      <c r="IZM263" s="1132"/>
      <c r="IZN263" s="1132"/>
      <c r="IZO263" s="1132"/>
      <c r="IZP263" s="1132"/>
      <c r="IZQ263" s="1132"/>
      <c r="IZR263" s="1132"/>
      <c r="IZS263" s="1132"/>
      <c r="IZT263" s="1186"/>
      <c r="IZU263" s="1132"/>
      <c r="IZV263" s="1132"/>
      <c r="IZW263" s="1132"/>
      <c r="IZX263" s="1132"/>
      <c r="IZY263" s="1132"/>
      <c r="IZZ263" s="1132"/>
      <c r="JAA263" s="1132"/>
      <c r="JAB263" s="1132"/>
      <c r="JAC263" s="1132"/>
      <c r="JAD263" s="1132"/>
      <c r="JAE263" s="1132"/>
      <c r="JAF263" s="1132"/>
      <c r="JAG263" s="1132"/>
      <c r="JAH263" s="1132"/>
      <c r="JAI263" s="1132"/>
      <c r="JAJ263" s="1132"/>
      <c r="JAK263" s="1132"/>
      <c r="JAL263" s="1132"/>
      <c r="JAM263" s="1132"/>
      <c r="JAN263" s="1186"/>
      <c r="JAO263" s="1132"/>
      <c r="JAP263" s="1132"/>
      <c r="JAQ263" s="1132"/>
      <c r="JAR263" s="1132"/>
      <c r="JAS263" s="1132"/>
      <c r="JAT263" s="1132"/>
      <c r="JAU263" s="1132"/>
      <c r="JAV263" s="1132"/>
      <c r="JAW263" s="1132"/>
      <c r="JAX263" s="1132"/>
      <c r="JAY263" s="1132"/>
      <c r="JAZ263" s="1132"/>
      <c r="JBA263" s="1132"/>
      <c r="JBB263" s="1132"/>
      <c r="JBC263" s="1132"/>
      <c r="JBD263" s="1132"/>
      <c r="JBE263" s="1132"/>
      <c r="JBF263" s="1132"/>
      <c r="JBG263" s="1132"/>
      <c r="JBH263" s="1186"/>
      <c r="JBI263" s="1132"/>
      <c r="JBJ263" s="1132"/>
      <c r="JBK263" s="1132"/>
      <c r="JBL263" s="1132"/>
      <c r="JBM263" s="1132"/>
      <c r="JBN263" s="1132"/>
      <c r="JBO263" s="1132"/>
      <c r="JBP263" s="1132"/>
      <c r="JBQ263" s="1132"/>
      <c r="JBR263" s="1132"/>
      <c r="JBS263" s="1132"/>
      <c r="JBT263" s="1132"/>
      <c r="JBU263" s="1132"/>
      <c r="JBV263" s="1132"/>
      <c r="JBW263" s="1132"/>
      <c r="JBX263" s="1132"/>
      <c r="JBY263" s="1132"/>
      <c r="JBZ263" s="1132"/>
      <c r="JCA263" s="1132"/>
      <c r="JCB263" s="1186"/>
      <c r="JCC263" s="1132"/>
      <c r="JCD263" s="1132"/>
      <c r="JCE263" s="1132"/>
      <c r="JCF263" s="1132"/>
      <c r="JCG263" s="1132"/>
      <c r="JCH263" s="1132"/>
      <c r="JCI263" s="1132"/>
      <c r="JCJ263" s="1132"/>
      <c r="JCK263" s="1132"/>
      <c r="JCL263" s="1132"/>
      <c r="JCM263" s="1132"/>
      <c r="JCN263" s="1132"/>
      <c r="JCO263" s="1132"/>
      <c r="JCP263" s="1132"/>
      <c r="JCQ263" s="1132"/>
      <c r="JCR263" s="1132"/>
      <c r="JCS263" s="1132"/>
      <c r="JCT263" s="1132"/>
      <c r="JCU263" s="1132"/>
      <c r="JCV263" s="1186"/>
      <c r="JCW263" s="1132"/>
      <c r="JCX263" s="1132"/>
      <c r="JCY263" s="1132"/>
      <c r="JCZ263" s="1132"/>
      <c r="JDA263" s="1132"/>
      <c r="JDB263" s="1132"/>
      <c r="JDC263" s="1132"/>
      <c r="JDD263" s="1132"/>
      <c r="JDE263" s="1132"/>
      <c r="JDF263" s="1132"/>
      <c r="JDG263" s="1132"/>
      <c r="JDH263" s="1132"/>
      <c r="JDI263" s="1132"/>
      <c r="JDJ263" s="1132"/>
      <c r="JDK263" s="1132"/>
      <c r="JDL263" s="1132"/>
      <c r="JDM263" s="1132"/>
      <c r="JDN263" s="1132"/>
      <c r="JDO263" s="1132"/>
      <c r="JDP263" s="1186"/>
      <c r="JDQ263" s="1132"/>
      <c r="JDR263" s="1132"/>
      <c r="JDS263" s="1132"/>
      <c r="JDT263" s="1132"/>
      <c r="JDU263" s="1132"/>
      <c r="JDV263" s="1132"/>
      <c r="JDW263" s="1132"/>
      <c r="JDX263" s="1132"/>
      <c r="JDY263" s="1132"/>
      <c r="JDZ263" s="1132"/>
      <c r="JEA263" s="1132"/>
      <c r="JEB263" s="1132"/>
      <c r="JEC263" s="1132"/>
      <c r="JED263" s="1132"/>
      <c r="JEE263" s="1132"/>
      <c r="JEF263" s="1132"/>
      <c r="JEG263" s="1132"/>
      <c r="JEH263" s="1132"/>
      <c r="JEI263" s="1132"/>
      <c r="JEJ263" s="1186"/>
      <c r="JEK263" s="1132"/>
      <c r="JEL263" s="1132"/>
      <c r="JEM263" s="1132"/>
      <c r="JEN263" s="1132"/>
      <c r="JEO263" s="1132"/>
      <c r="JEP263" s="1132"/>
      <c r="JEQ263" s="1132"/>
      <c r="JER263" s="1132"/>
      <c r="JES263" s="1132"/>
      <c r="JET263" s="1132"/>
      <c r="JEU263" s="1132"/>
      <c r="JEV263" s="1132"/>
      <c r="JEW263" s="1132"/>
      <c r="JEX263" s="1132"/>
      <c r="JEY263" s="1132"/>
      <c r="JEZ263" s="1132"/>
      <c r="JFA263" s="1132"/>
      <c r="JFB263" s="1132"/>
      <c r="JFC263" s="1132"/>
      <c r="JFD263" s="1186"/>
      <c r="JFE263" s="1132"/>
      <c r="JFF263" s="1132"/>
      <c r="JFG263" s="1132"/>
      <c r="JFH263" s="1132"/>
      <c r="JFI263" s="1132"/>
      <c r="JFJ263" s="1132"/>
      <c r="JFK263" s="1132"/>
      <c r="JFL263" s="1132"/>
      <c r="JFM263" s="1132"/>
      <c r="JFN263" s="1132"/>
      <c r="JFO263" s="1132"/>
      <c r="JFP263" s="1132"/>
      <c r="JFQ263" s="1132"/>
      <c r="JFR263" s="1132"/>
      <c r="JFS263" s="1132"/>
      <c r="JFT263" s="1132"/>
      <c r="JFU263" s="1132"/>
      <c r="JFV263" s="1132"/>
      <c r="JFW263" s="1132"/>
      <c r="JFX263" s="1186"/>
      <c r="JFY263" s="1132"/>
      <c r="JFZ263" s="1132"/>
      <c r="JGA263" s="1132"/>
      <c r="JGB263" s="1132"/>
      <c r="JGC263" s="1132"/>
      <c r="JGD263" s="1132"/>
      <c r="JGE263" s="1132"/>
      <c r="JGF263" s="1132"/>
      <c r="JGG263" s="1132"/>
      <c r="JGH263" s="1132"/>
      <c r="JGI263" s="1132"/>
      <c r="JGJ263" s="1132"/>
      <c r="JGK263" s="1132"/>
      <c r="JGL263" s="1132"/>
      <c r="JGM263" s="1132"/>
      <c r="JGN263" s="1132"/>
      <c r="JGO263" s="1132"/>
      <c r="JGP263" s="1132"/>
      <c r="JGQ263" s="1132"/>
      <c r="JGR263" s="1186"/>
      <c r="JGS263" s="1132"/>
      <c r="JGT263" s="1132"/>
      <c r="JGU263" s="1132"/>
      <c r="JGV263" s="1132"/>
      <c r="JGW263" s="1132"/>
      <c r="JGX263" s="1132"/>
      <c r="JGY263" s="1132"/>
      <c r="JGZ263" s="1132"/>
      <c r="JHA263" s="1132"/>
      <c r="JHB263" s="1132"/>
      <c r="JHC263" s="1132"/>
      <c r="JHD263" s="1132"/>
      <c r="JHE263" s="1132"/>
      <c r="JHF263" s="1132"/>
      <c r="JHG263" s="1132"/>
      <c r="JHH263" s="1132"/>
      <c r="JHI263" s="1132"/>
      <c r="JHJ263" s="1132"/>
      <c r="JHK263" s="1132"/>
      <c r="JHL263" s="1186"/>
      <c r="JHM263" s="1132"/>
      <c r="JHN263" s="1132"/>
      <c r="JHO263" s="1132"/>
      <c r="JHP263" s="1132"/>
      <c r="JHQ263" s="1132"/>
      <c r="JHR263" s="1132"/>
      <c r="JHS263" s="1132"/>
      <c r="JHT263" s="1132"/>
      <c r="JHU263" s="1132"/>
      <c r="JHV263" s="1132"/>
      <c r="JHW263" s="1132"/>
      <c r="JHX263" s="1132"/>
      <c r="JHY263" s="1132"/>
      <c r="JHZ263" s="1132"/>
      <c r="JIA263" s="1132"/>
      <c r="JIB263" s="1132"/>
      <c r="JIC263" s="1132"/>
      <c r="JID263" s="1132"/>
      <c r="JIE263" s="1132"/>
      <c r="JIF263" s="1186"/>
      <c r="JIG263" s="1132"/>
      <c r="JIH263" s="1132"/>
      <c r="JII263" s="1132"/>
      <c r="JIJ263" s="1132"/>
      <c r="JIK263" s="1132"/>
      <c r="JIL263" s="1132"/>
      <c r="JIM263" s="1132"/>
      <c r="JIN263" s="1132"/>
      <c r="JIO263" s="1132"/>
      <c r="JIP263" s="1132"/>
      <c r="JIQ263" s="1132"/>
      <c r="JIR263" s="1132"/>
      <c r="JIS263" s="1132"/>
      <c r="JIT263" s="1132"/>
      <c r="JIU263" s="1132"/>
      <c r="JIV263" s="1132"/>
      <c r="JIW263" s="1132"/>
      <c r="JIX263" s="1132"/>
      <c r="JIY263" s="1132"/>
      <c r="JIZ263" s="1186"/>
      <c r="JJA263" s="1132"/>
      <c r="JJB263" s="1132"/>
      <c r="JJC263" s="1132"/>
      <c r="JJD263" s="1132"/>
      <c r="JJE263" s="1132"/>
      <c r="JJF263" s="1132"/>
      <c r="JJG263" s="1132"/>
      <c r="JJH263" s="1132"/>
      <c r="JJI263" s="1132"/>
      <c r="JJJ263" s="1132"/>
      <c r="JJK263" s="1132"/>
      <c r="JJL263" s="1132"/>
      <c r="JJM263" s="1132"/>
      <c r="JJN263" s="1132"/>
      <c r="JJO263" s="1132"/>
      <c r="JJP263" s="1132"/>
      <c r="JJQ263" s="1132"/>
      <c r="JJR263" s="1132"/>
      <c r="JJS263" s="1132"/>
      <c r="JJT263" s="1186"/>
      <c r="JJU263" s="1132"/>
      <c r="JJV263" s="1132"/>
      <c r="JJW263" s="1132"/>
      <c r="JJX263" s="1132"/>
      <c r="JJY263" s="1132"/>
      <c r="JJZ263" s="1132"/>
      <c r="JKA263" s="1132"/>
      <c r="JKB263" s="1132"/>
      <c r="JKC263" s="1132"/>
      <c r="JKD263" s="1132"/>
      <c r="JKE263" s="1132"/>
      <c r="JKF263" s="1132"/>
      <c r="JKG263" s="1132"/>
      <c r="JKH263" s="1132"/>
      <c r="JKI263" s="1132"/>
      <c r="JKJ263" s="1132"/>
      <c r="JKK263" s="1132"/>
      <c r="JKL263" s="1132"/>
      <c r="JKM263" s="1132"/>
      <c r="JKN263" s="1186"/>
      <c r="JKO263" s="1132"/>
      <c r="JKP263" s="1132"/>
      <c r="JKQ263" s="1132"/>
      <c r="JKR263" s="1132"/>
      <c r="JKS263" s="1132"/>
      <c r="JKT263" s="1132"/>
      <c r="JKU263" s="1132"/>
      <c r="JKV263" s="1132"/>
      <c r="JKW263" s="1132"/>
      <c r="JKX263" s="1132"/>
      <c r="JKY263" s="1132"/>
      <c r="JKZ263" s="1132"/>
      <c r="JLA263" s="1132"/>
      <c r="JLB263" s="1132"/>
      <c r="JLC263" s="1132"/>
      <c r="JLD263" s="1132"/>
      <c r="JLE263" s="1132"/>
      <c r="JLF263" s="1132"/>
      <c r="JLG263" s="1132"/>
      <c r="JLH263" s="1186"/>
      <c r="JLI263" s="1132"/>
      <c r="JLJ263" s="1132"/>
      <c r="JLK263" s="1132"/>
      <c r="JLL263" s="1132"/>
      <c r="JLM263" s="1132"/>
      <c r="JLN263" s="1132"/>
      <c r="JLO263" s="1132"/>
      <c r="JLP263" s="1132"/>
      <c r="JLQ263" s="1132"/>
      <c r="JLR263" s="1132"/>
      <c r="JLS263" s="1132"/>
      <c r="JLT263" s="1132"/>
      <c r="JLU263" s="1132"/>
      <c r="JLV263" s="1132"/>
      <c r="JLW263" s="1132"/>
      <c r="JLX263" s="1132"/>
      <c r="JLY263" s="1132"/>
      <c r="JLZ263" s="1132"/>
      <c r="JMA263" s="1132"/>
      <c r="JMB263" s="1186"/>
      <c r="JMC263" s="1132"/>
      <c r="JMD263" s="1132"/>
      <c r="JME263" s="1132"/>
      <c r="JMF263" s="1132"/>
      <c r="JMG263" s="1132"/>
      <c r="JMH263" s="1132"/>
      <c r="JMI263" s="1132"/>
      <c r="JMJ263" s="1132"/>
      <c r="JMK263" s="1132"/>
      <c r="JML263" s="1132"/>
      <c r="JMM263" s="1132"/>
      <c r="JMN263" s="1132"/>
      <c r="JMO263" s="1132"/>
      <c r="JMP263" s="1132"/>
      <c r="JMQ263" s="1132"/>
      <c r="JMR263" s="1132"/>
      <c r="JMS263" s="1132"/>
      <c r="JMT263" s="1132"/>
      <c r="JMU263" s="1132"/>
      <c r="JMV263" s="1186"/>
      <c r="JMW263" s="1132"/>
      <c r="JMX263" s="1132"/>
      <c r="JMY263" s="1132"/>
      <c r="JMZ263" s="1132"/>
      <c r="JNA263" s="1132"/>
      <c r="JNB263" s="1132"/>
      <c r="JNC263" s="1132"/>
      <c r="JND263" s="1132"/>
      <c r="JNE263" s="1132"/>
      <c r="JNF263" s="1132"/>
      <c r="JNG263" s="1132"/>
      <c r="JNH263" s="1132"/>
      <c r="JNI263" s="1132"/>
      <c r="JNJ263" s="1132"/>
      <c r="JNK263" s="1132"/>
      <c r="JNL263" s="1132"/>
      <c r="JNM263" s="1132"/>
      <c r="JNN263" s="1132"/>
      <c r="JNO263" s="1132"/>
      <c r="JNP263" s="1186"/>
      <c r="JNQ263" s="1132"/>
      <c r="JNR263" s="1132"/>
      <c r="JNS263" s="1132"/>
      <c r="JNT263" s="1132"/>
      <c r="JNU263" s="1132"/>
      <c r="JNV263" s="1132"/>
      <c r="JNW263" s="1132"/>
      <c r="JNX263" s="1132"/>
      <c r="JNY263" s="1132"/>
      <c r="JNZ263" s="1132"/>
      <c r="JOA263" s="1132"/>
      <c r="JOB263" s="1132"/>
      <c r="JOC263" s="1132"/>
      <c r="JOD263" s="1132"/>
      <c r="JOE263" s="1132"/>
      <c r="JOF263" s="1132"/>
      <c r="JOG263" s="1132"/>
      <c r="JOH263" s="1132"/>
      <c r="JOI263" s="1132"/>
      <c r="JOJ263" s="1186"/>
      <c r="JOK263" s="1132"/>
      <c r="JOL263" s="1132"/>
      <c r="JOM263" s="1132"/>
      <c r="JON263" s="1132"/>
      <c r="JOO263" s="1132"/>
      <c r="JOP263" s="1132"/>
      <c r="JOQ263" s="1132"/>
      <c r="JOR263" s="1132"/>
      <c r="JOS263" s="1132"/>
      <c r="JOT263" s="1132"/>
      <c r="JOU263" s="1132"/>
      <c r="JOV263" s="1132"/>
      <c r="JOW263" s="1132"/>
      <c r="JOX263" s="1132"/>
      <c r="JOY263" s="1132"/>
      <c r="JOZ263" s="1132"/>
      <c r="JPA263" s="1132"/>
      <c r="JPB263" s="1132"/>
      <c r="JPC263" s="1132"/>
      <c r="JPD263" s="1186"/>
      <c r="JPE263" s="1132"/>
      <c r="JPF263" s="1132"/>
      <c r="JPG263" s="1132"/>
      <c r="JPH263" s="1132"/>
      <c r="JPI263" s="1132"/>
      <c r="JPJ263" s="1132"/>
      <c r="JPK263" s="1132"/>
      <c r="JPL263" s="1132"/>
      <c r="JPM263" s="1132"/>
      <c r="JPN263" s="1132"/>
      <c r="JPO263" s="1132"/>
      <c r="JPP263" s="1132"/>
      <c r="JPQ263" s="1132"/>
      <c r="JPR263" s="1132"/>
      <c r="JPS263" s="1132"/>
      <c r="JPT263" s="1132"/>
      <c r="JPU263" s="1132"/>
      <c r="JPV263" s="1132"/>
      <c r="JPW263" s="1132"/>
      <c r="JPX263" s="1186"/>
      <c r="JPY263" s="1132"/>
      <c r="JPZ263" s="1132"/>
      <c r="JQA263" s="1132"/>
      <c r="JQB263" s="1132"/>
      <c r="JQC263" s="1132"/>
      <c r="JQD263" s="1132"/>
      <c r="JQE263" s="1132"/>
      <c r="JQF263" s="1132"/>
      <c r="JQG263" s="1132"/>
      <c r="JQH263" s="1132"/>
      <c r="JQI263" s="1132"/>
      <c r="JQJ263" s="1132"/>
      <c r="JQK263" s="1132"/>
      <c r="JQL263" s="1132"/>
      <c r="JQM263" s="1132"/>
      <c r="JQN263" s="1132"/>
      <c r="JQO263" s="1132"/>
      <c r="JQP263" s="1132"/>
      <c r="JQQ263" s="1132"/>
      <c r="JQR263" s="1186"/>
      <c r="JQS263" s="1132"/>
      <c r="JQT263" s="1132"/>
      <c r="JQU263" s="1132"/>
      <c r="JQV263" s="1132"/>
      <c r="JQW263" s="1132"/>
      <c r="JQX263" s="1132"/>
      <c r="JQY263" s="1132"/>
      <c r="JQZ263" s="1132"/>
      <c r="JRA263" s="1132"/>
      <c r="JRB263" s="1132"/>
      <c r="JRC263" s="1132"/>
      <c r="JRD263" s="1132"/>
      <c r="JRE263" s="1132"/>
      <c r="JRF263" s="1132"/>
      <c r="JRG263" s="1132"/>
      <c r="JRH263" s="1132"/>
      <c r="JRI263" s="1132"/>
      <c r="JRJ263" s="1132"/>
      <c r="JRK263" s="1132"/>
      <c r="JRL263" s="1186"/>
      <c r="JRM263" s="1132"/>
      <c r="JRN263" s="1132"/>
      <c r="JRO263" s="1132"/>
      <c r="JRP263" s="1132"/>
      <c r="JRQ263" s="1132"/>
      <c r="JRR263" s="1132"/>
      <c r="JRS263" s="1132"/>
      <c r="JRT263" s="1132"/>
      <c r="JRU263" s="1132"/>
      <c r="JRV263" s="1132"/>
      <c r="JRW263" s="1132"/>
      <c r="JRX263" s="1132"/>
      <c r="JRY263" s="1132"/>
      <c r="JRZ263" s="1132"/>
      <c r="JSA263" s="1132"/>
      <c r="JSB263" s="1132"/>
      <c r="JSC263" s="1132"/>
      <c r="JSD263" s="1132"/>
      <c r="JSE263" s="1132"/>
      <c r="JSF263" s="1186"/>
      <c r="JSG263" s="1132"/>
      <c r="JSH263" s="1132"/>
      <c r="JSI263" s="1132"/>
      <c r="JSJ263" s="1132"/>
      <c r="JSK263" s="1132"/>
      <c r="JSL263" s="1132"/>
      <c r="JSM263" s="1132"/>
      <c r="JSN263" s="1132"/>
      <c r="JSO263" s="1132"/>
      <c r="JSP263" s="1132"/>
      <c r="JSQ263" s="1132"/>
      <c r="JSR263" s="1132"/>
      <c r="JSS263" s="1132"/>
      <c r="JST263" s="1132"/>
      <c r="JSU263" s="1132"/>
      <c r="JSV263" s="1132"/>
      <c r="JSW263" s="1132"/>
      <c r="JSX263" s="1132"/>
      <c r="JSY263" s="1132"/>
      <c r="JSZ263" s="1186"/>
      <c r="JTA263" s="1132"/>
      <c r="JTB263" s="1132"/>
      <c r="JTC263" s="1132"/>
      <c r="JTD263" s="1132"/>
      <c r="JTE263" s="1132"/>
      <c r="JTF263" s="1132"/>
      <c r="JTG263" s="1132"/>
      <c r="JTH263" s="1132"/>
      <c r="JTI263" s="1132"/>
      <c r="JTJ263" s="1132"/>
      <c r="JTK263" s="1132"/>
      <c r="JTL263" s="1132"/>
      <c r="JTM263" s="1132"/>
      <c r="JTN263" s="1132"/>
      <c r="JTO263" s="1132"/>
      <c r="JTP263" s="1132"/>
      <c r="JTQ263" s="1132"/>
      <c r="JTR263" s="1132"/>
      <c r="JTS263" s="1132"/>
      <c r="JTT263" s="1186"/>
      <c r="JTU263" s="1132"/>
      <c r="JTV263" s="1132"/>
      <c r="JTW263" s="1132"/>
      <c r="JTX263" s="1132"/>
      <c r="JTY263" s="1132"/>
      <c r="JTZ263" s="1132"/>
      <c r="JUA263" s="1132"/>
      <c r="JUB263" s="1132"/>
      <c r="JUC263" s="1132"/>
      <c r="JUD263" s="1132"/>
      <c r="JUE263" s="1132"/>
      <c r="JUF263" s="1132"/>
      <c r="JUG263" s="1132"/>
      <c r="JUH263" s="1132"/>
      <c r="JUI263" s="1132"/>
      <c r="JUJ263" s="1132"/>
      <c r="JUK263" s="1132"/>
      <c r="JUL263" s="1132"/>
      <c r="JUM263" s="1132"/>
      <c r="JUN263" s="1186"/>
      <c r="JUO263" s="1132"/>
      <c r="JUP263" s="1132"/>
      <c r="JUQ263" s="1132"/>
      <c r="JUR263" s="1132"/>
      <c r="JUS263" s="1132"/>
      <c r="JUT263" s="1132"/>
      <c r="JUU263" s="1132"/>
      <c r="JUV263" s="1132"/>
      <c r="JUW263" s="1132"/>
      <c r="JUX263" s="1132"/>
      <c r="JUY263" s="1132"/>
      <c r="JUZ263" s="1132"/>
      <c r="JVA263" s="1132"/>
      <c r="JVB263" s="1132"/>
      <c r="JVC263" s="1132"/>
      <c r="JVD263" s="1132"/>
      <c r="JVE263" s="1132"/>
      <c r="JVF263" s="1132"/>
      <c r="JVG263" s="1132"/>
      <c r="JVH263" s="1186"/>
      <c r="JVI263" s="1132"/>
      <c r="JVJ263" s="1132"/>
      <c r="JVK263" s="1132"/>
      <c r="JVL263" s="1132"/>
      <c r="JVM263" s="1132"/>
      <c r="JVN263" s="1132"/>
      <c r="JVO263" s="1132"/>
      <c r="JVP263" s="1132"/>
      <c r="JVQ263" s="1132"/>
      <c r="JVR263" s="1132"/>
      <c r="JVS263" s="1132"/>
      <c r="JVT263" s="1132"/>
      <c r="JVU263" s="1132"/>
      <c r="JVV263" s="1132"/>
      <c r="JVW263" s="1132"/>
      <c r="JVX263" s="1132"/>
      <c r="JVY263" s="1132"/>
      <c r="JVZ263" s="1132"/>
      <c r="JWA263" s="1132"/>
      <c r="JWB263" s="1186"/>
      <c r="JWC263" s="1132"/>
      <c r="JWD263" s="1132"/>
      <c r="JWE263" s="1132"/>
      <c r="JWF263" s="1132"/>
      <c r="JWG263" s="1132"/>
      <c r="JWH263" s="1132"/>
      <c r="JWI263" s="1132"/>
      <c r="JWJ263" s="1132"/>
      <c r="JWK263" s="1132"/>
      <c r="JWL263" s="1132"/>
      <c r="JWM263" s="1132"/>
      <c r="JWN263" s="1132"/>
      <c r="JWO263" s="1132"/>
      <c r="JWP263" s="1132"/>
      <c r="JWQ263" s="1132"/>
      <c r="JWR263" s="1132"/>
      <c r="JWS263" s="1132"/>
      <c r="JWT263" s="1132"/>
      <c r="JWU263" s="1132"/>
      <c r="JWV263" s="1186"/>
      <c r="JWW263" s="1132"/>
      <c r="JWX263" s="1132"/>
      <c r="JWY263" s="1132"/>
      <c r="JWZ263" s="1132"/>
      <c r="JXA263" s="1132"/>
      <c r="JXB263" s="1132"/>
      <c r="JXC263" s="1132"/>
      <c r="JXD263" s="1132"/>
      <c r="JXE263" s="1132"/>
      <c r="JXF263" s="1132"/>
      <c r="JXG263" s="1132"/>
      <c r="JXH263" s="1132"/>
      <c r="JXI263" s="1132"/>
      <c r="JXJ263" s="1132"/>
      <c r="JXK263" s="1132"/>
      <c r="JXL263" s="1132"/>
      <c r="JXM263" s="1132"/>
      <c r="JXN263" s="1132"/>
      <c r="JXO263" s="1132"/>
      <c r="JXP263" s="1186"/>
      <c r="JXQ263" s="1132"/>
      <c r="JXR263" s="1132"/>
      <c r="JXS263" s="1132"/>
      <c r="JXT263" s="1132"/>
      <c r="JXU263" s="1132"/>
      <c r="JXV263" s="1132"/>
      <c r="JXW263" s="1132"/>
      <c r="JXX263" s="1132"/>
      <c r="JXY263" s="1132"/>
      <c r="JXZ263" s="1132"/>
      <c r="JYA263" s="1132"/>
      <c r="JYB263" s="1132"/>
      <c r="JYC263" s="1132"/>
      <c r="JYD263" s="1132"/>
      <c r="JYE263" s="1132"/>
      <c r="JYF263" s="1132"/>
      <c r="JYG263" s="1132"/>
      <c r="JYH263" s="1132"/>
      <c r="JYI263" s="1132"/>
      <c r="JYJ263" s="1186"/>
      <c r="JYK263" s="1132"/>
      <c r="JYL263" s="1132"/>
      <c r="JYM263" s="1132"/>
      <c r="JYN263" s="1132"/>
      <c r="JYO263" s="1132"/>
      <c r="JYP263" s="1132"/>
      <c r="JYQ263" s="1132"/>
      <c r="JYR263" s="1132"/>
      <c r="JYS263" s="1132"/>
      <c r="JYT263" s="1132"/>
      <c r="JYU263" s="1132"/>
      <c r="JYV263" s="1132"/>
      <c r="JYW263" s="1132"/>
      <c r="JYX263" s="1132"/>
      <c r="JYY263" s="1132"/>
      <c r="JYZ263" s="1132"/>
      <c r="JZA263" s="1132"/>
      <c r="JZB263" s="1132"/>
      <c r="JZC263" s="1132"/>
      <c r="JZD263" s="1186"/>
      <c r="JZE263" s="1132"/>
      <c r="JZF263" s="1132"/>
      <c r="JZG263" s="1132"/>
      <c r="JZH263" s="1132"/>
      <c r="JZI263" s="1132"/>
      <c r="JZJ263" s="1132"/>
      <c r="JZK263" s="1132"/>
      <c r="JZL263" s="1132"/>
      <c r="JZM263" s="1132"/>
      <c r="JZN263" s="1132"/>
      <c r="JZO263" s="1132"/>
      <c r="JZP263" s="1132"/>
      <c r="JZQ263" s="1132"/>
      <c r="JZR263" s="1132"/>
      <c r="JZS263" s="1132"/>
      <c r="JZT263" s="1132"/>
      <c r="JZU263" s="1132"/>
      <c r="JZV263" s="1132"/>
      <c r="JZW263" s="1132"/>
      <c r="JZX263" s="1186"/>
      <c r="JZY263" s="1132"/>
      <c r="JZZ263" s="1132"/>
      <c r="KAA263" s="1132"/>
      <c r="KAB263" s="1132"/>
      <c r="KAC263" s="1132"/>
      <c r="KAD263" s="1132"/>
      <c r="KAE263" s="1132"/>
      <c r="KAF263" s="1132"/>
      <c r="KAG263" s="1132"/>
      <c r="KAH263" s="1132"/>
      <c r="KAI263" s="1132"/>
      <c r="KAJ263" s="1132"/>
      <c r="KAK263" s="1132"/>
      <c r="KAL263" s="1132"/>
      <c r="KAM263" s="1132"/>
      <c r="KAN263" s="1132"/>
      <c r="KAO263" s="1132"/>
      <c r="KAP263" s="1132"/>
      <c r="KAQ263" s="1132"/>
      <c r="KAR263" s="1186"/>
      <c r="KAS263" s="1132"/>
      <c r="KAT263" s="1132"/>
      <c r="KAU263" s="1132"/>
      <c r="KAV263" s="1132"/>
      <c r="KAW263" s="1132"/>
      <c r="KAX263" s="1132"/>
      <c r="KAY263" s="1132"/>
      <c r="KAZ263" s="1132"/>
      <c r="KBA263" s="1132"/>
      <c r="KBB263" s="1132"/>
      <c r="KBC263" s="1132"/>
      <c r="KBD263" s="1132"/>
      <c r="KBE263" s="1132"/>
      <c r="KBF263" s="1132"/>
      <c r="KBG263" s="1132"/>
      <c r="KBH263" s="1132"/>
      <c r="KBI263" s="1132"/>
      <c r="KBJ263" s="1132"/>
      <c r="KBK263" s="1132"/>
      <c r="KBL263" s="1186"/>
      <c r="KBM263" s="1132"/>
      <c r="KBN263" s="1132"/>
      <c r="KBO263" s="1132"/>
      <c r="KBP263" s="1132"/>
      <c r="KBQ263" s="1132"/>
      <c r="KBR263" s="1132"/>
      <c r="KBS263" s="1132"/>
      <c r="KBT263" s="1132"/>
      <c r="KBU263" s="1132"/>
      <c r="KBV263" s="1132"/>
      <c r="KBW263" s="1132"/>
      <c r="KBX263" s="1132"/>
      <c r="KBY263" s="1132"/>
      <c r="KBZ263" s="1132"/>
      <c r="KCA263" s="1132"/>
      <c r="KCB263" s="1132"/>
      <c r="KCC263" s="1132"/>
      <c r="KCD263" s="1132"/>
      <c r="KCE263" s="1132"/>
      <c r="KCF263" s="1186"/>
      <c r="KCG263" s="1132"/>
      <c r="KCH263" s="1132"/>
      <c r="KCI263" s="1132"/>
      <c r="KCJ263" s="1132"/>
      <c r="KCK263" s="1132"/>
      <c r="KCL263" s="1132"/>
      <c r="KCM263" s="1132"/>
      <c r="KCN263" s="1132"/>
      <c r="KCO263" s="1132"/>
      <c r="KCP263" s="1132"/>
      <c r="KCQ263" s="1132"/>
      <c r="KCR263" s="1132"/>
      <c r="KCS263" s="1132"/>
      <c r="KCT263" s="1132"/>
      <c r="KCU263" s="1132"/>
      <c r="KCV263" s="1132"/>
      <c r="KCW263" s="1132"/>
      <c r="KCX263" s="1132"/>
      <c r="KCY263" s="1132"/>
      <c r="KCZ263" s="1186"/>
      <c r="KDA263" s="1132"/>
      <c r="KDB263" s="1132"/>
      <c r="KDC263" s="1132"/>
      <c r="KDD263" s="1132"/>
      <c r="KDE263" s="1132"/>
      <c r="KDF263" s="1132"/>
      <c r="KDG263" s="1132"/>
      <c r="KDH263" s="1132"/>
      <c r="KDI263" s="1132"/>
      <c r="KDJ263" s="1132"/>
      <c r="KDK263" s="1132"/>
      <c r="KDL263" s="1132"/>
      <c r="KDM263" s="1132"/>
      <c r="KDN263" s="1132"/>
      <c r="KDO263" s="1132"/>
      <c r="KDP263" s="1132"/>
      <c r="KDQ263" s="1132"/>
      <c r="KDR263" s="1132"/>
      <c r="KDS263" s="1132"/>
      <c r="KDT263" s="1186"/>
      <c r="KDU263" s="1132"/>
      <c r="KDV263" s="1132"/>
      <c r="KDW263" s="1132"/>
      <c r="KDX263" s="1132"/>
      <c r="KDY263" s="1132"/>
      <c r="KDZ263" s="1132"/>
      <c r="KEA263" s="1132"/>
      <c r="KEB263" s="1132"/>
      <c r="KEC263" s="1132"/>
      <c r="KED263" s="1132"/>
      <c r="KEE263" s="1132"/>
      <c r="KEF263" s="1132"/>
      <c r="KEG263" s="1132"/>
      <c r="KEH263" s="1132"/>
      <c r="KEI263" s="1132"/>
      <c r="KEJ263" s="1132"/>
      <c r="KEK263" s="1132"/>
      <c r="KEL263" s="1132"/>
      <c r="KEM263" s="1132"/>
      <c r="KEN263" s="1186"/>
      <c r="KEO263" s="1132"/>
      <c r="KEP263" s="1132"/>
      <c r="KEQ263" s="1132"/>
      <c r="KER263" s="1132"/>
      <c r="KES263" s="1132"/>
      <c r="KET263" s="1132"/>
      <c r="KEU263" s="1132"/>
      <c r="KEV263" s="1132"/>
      <c r="KEW263" s="1132"/>
      <c r="KEX263" s="1132"/>
      <c r="KEY263" s="1132"/>
      <c r="KEZ263" s="1132"/>
      <c r="KFA263" s="1132"/>
      <c r="KFB263" s="1132"/>
      <c r="KFC263" s="1132"/>
      <c r="KFD263" s="1132"/>
      <c r="KFE263" s="1132"/>
      <c r="KFF263" s="1132"/>
      <c r="KFG263" s="1132"/>
      <c r="KFH263" s="1186"/>
      <c r="KFI263" s="1132"/>
      <c r="KFJ263" s="1132"/>
      <c r="KFK263" s="1132"/>
      <c r="KFL263" s="1132"/>
      <c r="KFM263" s="1132"/>
      <c r="KFN263" s="1132"/>
      <c r="KFO263" s="1132"/>
      <c r="KFP263" s="1132"/>
      <c r="KFQ263" s="1132"/>
      <c r="KFR263" s="1132"/>
      <c r="KFS263" s="1132"/>
      <c r="KFT263" s="1132"/>
      <c r="KFU263" s="1132"/>
      <c r="KFV263" s="1132"/>
      <c r="KFW263" s="1132"/>
      <c r="KFX263" s="1132"/>
      <c r="KFY263" s="1132"/>
      <c r="KFZ263" s="1132"/>
      <c r="KGA263" s="1132"/>
      <c r="KGB263" s="1186"/>
      <c r="KGC263" s="1132"/>
      <c r="KGD263" s="1132"/>
      <c r="KGE263" s="1132"/>
      <c r="KGF263" s="1132"/>
      <c r="KGG263" s="1132"/>
      <c r="KGH263" s="1132"/>
      <c r="KGI263" s="1132"/>
      <c r="KGJ263" s="1132"/>
      <c r="KGK263" s="1132"/>
      <c r="KGL263" s="1132"/>
      <c r="KGM263" s="1132"/>
      <c r="KGN263" s="1132"/>
      <c r="KGO263" s="1132"/>
      <c r="KGP263" s="1132"/>
      <c r="KGQ263" s="1132"/>
      <c r="KGR263" s="1132"/>
      <c r="KGS263" s="1132"/>
      <c r="KGT263" s="1132"/>
      <c r="KGU263" s="1132"/>
      <c r="KGV263" s="1186"/>
      <c r="KGW263" s="1132"/>
      <c r="KGX263" s="1132"/>
      <c r="KGY263" s="1132"/>
      <c r="KGZ263" s="1132"/>
      <c r="KHA263" s="1132"/>
      <c r="KHB263" s="1132"/>
      <c r="KHC263" s="1132"/>
      <c r="KHD263" s="1132"/>
      <c r="KHE263" s="1132"/>
      <c r="KHF263" s="1132"/>
      <c r="KHG263" s="1132"/>
      <c r="KHH263" s="1132"/>
      <c r="KHI263" s="1132"/>
      <c r="KHJ263" s="1132"/>
      <c r="KHK263" s="1132"/>
      <c r="KHL263" s="1132"/>
      <c r="KHM263" s="1132"/>
      <c r="KHN263" s="1132"/>
      <c r="KHO263" s="1132"/>
      <c r="KHP263" s="1186"/>
      <c r="KHQ263" s="1132"/>
      <c r="KHR263" s="1132"/>
      <c r="KHS263" s="1132"/>
      <c r="KHT263" s="1132"/>
      <c r="KHU263" s="1132"/>
      <c r="KHV263" s="1132"/>
      <c r="KHW263" s="1132"/>
      <c r="KHX263" s="1132"/>
      <c r="KHY263" s="1132"/>
      <c r="KHZ263" s="1132"/>
      <c r="KIA263" s="1132"/>
      <c r="KIB263" s="1132"/>
      <c r="KIC263" s="1132"/>
      <c r="KID263" s="1132"/>
      <c r="KIE263" s="1132"/>
      <c r="KIF263" s="1132"/>
      <c r="KIG263" s="1132"/>
      <c r="KIH263" s="1132"/>
      <c r="KII263" s="1132"/>
      <c r="KIJ263" s="1186"/>
      <c r="KIK263" s="1132"/>
      <c r="KIL263" s="1132"/>
      <c r="KIM263" s="1132"/>
      <c r="KIN263" s="1132"/>
      <c r="KIO263" s="1132"/>
      <c r="KIP263" s="1132"/>
      <c r="KIQ263" s="1132"/>
      <c r="KIR263" s="1132"/>
      <c r="KIS263" s="1132"/>
      <c r="KIT263" s="1132"/>
      <c r="KIU263" s="1132"/>
      <c r="KIV263" s="1132"/>
      <c r="KIW263" s="1132"/>
      <c r="KIX263" s="1132"/>
      <c r="KIY263" s="1132"/>
      <c r="KIZ263" s="1132"/>
      <c r="KJA263" s="1132"/>
      <c r="KJB263" s="1132"/>
      <c r="KJC263" s="1132"/>
      <c r="KJD263" s="1186"/>
      <c r="KJE263" s="1132"/>
      <c r="KJF263" s="1132"/>
      <c r="KJG263" s="1132"/>
      <c r="KJH263" s="1132"/>
      <c r="KJI263" s="1132"/>
      <c r="KJJ263" s="1132"/>
      <c r="KJK263" s="1132"/>
      <c r="KJL263" s="1132"/>
      <c r="KJM263" s="1132"/>
      <c r="KJN263" s="1132"/>
      <c r="KJO263" s="1132"/>
      <c r="KJP263" s="1132"/>
      <c r="KJQ263" s="1132"/>
      <c r="KJR263" s="1132"/>
      <c r="KJS263" s="1132"/>
      <c r="KJT263" s="1132"/>
      <c r="KJU263" s="1132"/>
      <c r="KJV263" s="1132"/>
      <c r="KJW263" s="1132"/>
      <c r="KJX263" s="1186"/>
      <c r="KJY263" s="1132"/>
      <c r="KJZ263" s="1132"/>
      <c r="KKA263" s="1132"/>
      <c r="KKB263" s="1132"/>
      <c r="KKC263" s="1132"/>
      <c r="KKD263" s="1132"/>
      <c r="KKE263" s="1132"/>
      <c r="KKF263" s="1132"/>
      <c r="KKG263" s="1132"/>
      <c r="KKH263" s="1132"/>
      <c r="KKI263" s="1132"/>
      <c r="KKJ263" s="1132"/>
      <c r="KKK263" s="1132"/>
      <c r="KKL263" s="1132"/>
      <c r="KKM263" s="1132"/>
      <c r="KKN263" s="1132"/>
      <c r="KKO263" s="1132"/>
      <c r="KKP263" s="1132"/>
      <c r="KKQ263" s="1132"/>
      <c r="KKR263" s="1186"/>
      <c r="KKS263" s="1132"/>
      <c r="KKT263" s="1132"/>
      <c r="KKU263" s="1132"/>
      <c r="KKV263" s="1132"/>
      <c r="KKW263" s="1132"/>
      <c r="KKX263" s="1132"/>
      <c r="KKY263" s="1132"/>
      <c r="KKZ263" s="1132"/>
      <c r="KLA263" s="1132"/>
      <c r="KLB263" s="1132"/>
      <c r="KLC263" s="1132"/>
      <c r="KLD263" s="1132"/>
      <c r="KLE263" s="1132"/>
      <c r="KLF263" s="1132"/>
      <c r="KLG263" s="1132"/>
      <c r="KLH263" s="1132"/>
      <c r="KLI263" s="1132"/>
      <c r="KLJ263" s="1132"/>
      <c r="KLK263" s="1132"/>
      <c r="KLL263" s="1186"/>
      <c r="KLM263" s="1132"/>
      <c r="KLN263" s="1132"/>
      <c r="KLO263" s="1132"/>
      <c r="KLP263" s="1132"/>
      <c r="KLQ263" s="1132"/>
      <c r="KLR263" s="1132"/>
      <c r="KLS263" s="1132"/>
      <c r="KLT263" s="1132"/>
      <c r="KLU263" s="1132"/>
      <c r="KLV263" s="1132"/>
      <c r="KLW263" s="1132"/>
      <c r="KLX263" s="1132"/>
      <c r="KLY263" s="1132"/>
      <c r="KLZ263" s="1132"/>
      <c r="KMA263" s="1132"/>
      <c r="KMB263" s="1132"/>
      <c r="KMC263" s="1132"/>
      <c r="KMD263" s="1132"/>
      <c r="KME263" s="1132"/>
      <c r="KMF263" s="1186"/>
      <c r="KMG263" s="1132"/>
      <c r="KMH263" s="1132"/>
      <c r="KMI263" s="1132"/>
      <c r="KMJ263" s="1132"/>
      <c r="KMK263" s="1132"/>
      <c r="KML263" s="1132"/>
      <c r="KMM263" s="1132"/>
      <c r="KMN263" s="1132"/>
      <c r="KMO263" s="1132"/>
      <c r="KMP263" s="1132"/>
      <c r="KMQ263" s="1132"/>
      <c r="KMR263" s="1132"/>
      <c r="KMS263" s="1132"/>
      <c r="KMT263" s="1132"/>
      <c r="KMU263" s="1132"/>
      <c r="KMV263" s="1132"/>
      <c r="KMW263" s="1132"/>
      <c r="KMX263" s="1132"/>
      <c r="KMY263" s="1132"/>
      <c r="KMZ263" s="1186"/>
      <c r="KNA263" s="1132"/>
      <c r="KNB263" s="1132"/>
      <c r="KNC263" s="1132"/>
      <c r="KND263" s="1132"/>
      <c r="KNE263" s="1132"/>
      <c r="KNF263" s="1132"/>
      <c r="KNG263" s="1132"/>
      <c r="KNH263" s="1132"/>
      <c r="KNI263" s="1132"/>
      <c r="KNJ263" s="1132"/>
      <c r="KNK263" s="1132"/>
      <c r="KNL263" s="1132"/>
      <c r="KNM263" s="1132"/>
      <c r="KNN263" s="1132"/>
      <c r="KNO263" s="1132"/>
      <c r="KNP263" s="1132"/>
      <c r="KNQ263" s="1132"/>
      <c r="KNR263" s="1132"/>
      <c r="KNS263" s="1132"/>
      <c r="KNT263" s="1186"/>
      <c r="KNU263" s="1132"/>
      <c r="KNV263" s="1132"/>
      <c r="KNW263" s="1132"/>
      <c r="KNX263" s="1132"/>
      <c r="KNY263" s="1132"/>
      <c r="KNZ263" s="1132"/>
      <c r="KOA263" s="1132"/>
      <c r="KOB263" s="1132"/>
      <c r="KOC263" s="1132"/>
      <c r="KOD263" s="1132"/>
      <c r="KOE263" s="1132"/>
      <c r="KOF263" s="1132"/>
      <c r="KOG263" s="1132"/>
      <c r="KOH263" s="1132"/>
      <c r="KOI263" s="1132"/>
      <c r="KOJ263" s="1132"/>
      <c r="KOK263" s="1132"/>
      <c r="KOL263" s="1132"/>
      <c r="KOM263" s="1132"/>
      <c r="KON263" s="1186"/>
      <c r="KOO263" s="1132"/>
      <c r="KOP263" s="1132"/>
      <c r="KOQ263" s="1132"/>
      <c r="KOR263" s="1132"/>
      <c r="KOS263" s="1132"/>
      <c r="KOT263" s="1132"/>
      <c r="KOU263" s="1132"/>
      <c r="KOV263" s="1132"/>
      <c r="KOW263" s="1132"/>
      <c r="KOX263" s="1132"/>
      <c r="KOY263" s="1132"/>
      <c r="KOZ263" s="1132"/>
      <c r="KPA263" s="1132"/>
      <c r="KPB263" s="1132"/>
      <c r="KPC263" s="1132"/>
      <c r="KPD263" s="1132"/>
      <c r="KPE263" s="1132"/>
      <c r="KPF263" s="1132"/>
      <c r="KPG263" s="1132"/>
      <c r="KPH263" s="1186"/>
      <c r="KPI263" s="1132"/>
      <c r="KPJ263" s="1132"/>
      <c r="KPK263" s="1132"/>
      <c r="KPL263" s="1132"/>
      <c r="KPM263" s="1132"/>
      <c r="KPN263" s="1132"/>
      <c r="KPO263" s="1132"/>
      <c r="KPP263" s="1132"/>
      <c r="KPQ263" s="1132"/>
      <c r="KPR263" s="1132"/>
      <c r="KPS263" s="1132"/>
      <c r="KPT263" s="1132"/>
      <c r="KPU263" s="1132"/>
      <c r="KPV263" s="1132"/>
      <c r="KPW263" s="1132"/>
      <c r="KPX263" s="1132"/>
      <c r="KPY263" s="1132"/>
      <c r="KPZ263" s="1132"/>
      <c r="KQA263" s="1132"/>
      <c r="KQB263" s="1186"/>
      <c r="KQC263" s="1132"/>
      <c r="KQD263" s="1132"/>
      <c r="KQE263" s="1132"/>
      <c r="KQF263" s="1132"/>
      <c r="KQG263" s="1132"/>
      <c r="KQH263" s="1132"/>
      <c r="KQI263" s="1132"/>
      <c r="KQJ263" s="1132"/>
      <c r="KQK263" s="1132"/>
      <c r="KQL263" s="1132"/>
      <c r="KQM263" s="1132"/>
      <c r="KQN263" s="1132"/>
      <c r="KQO263" s="1132"/>
      <c r="KQP263" s="1132"/>
      <c r="KQQ263" s="1132"/>
      <c r="KQR263" s="1132"/>
      <c r="KQS263" s="1132"/>
      <c r="KQT263" s="1132"/>
      <c r="KQU263" s="1132"/>
      <c r="KQV263" s="1186"/>
      <c r="KQW263" s="1132"/>
      <c r="KQX263" s="1132"/>
      <c r="KQY263" s="1132"/>
      <c r="KQZ263" s="1132"/>
      <c r="KRA263" s="1132"/>
      <c r="KRB263" s="1132"/>
      <c r="KRC263" s="1132"/>
      <c r="KRD263" s="1132"/>
      <c r="KRE263" s="1132"/>
      <c r="KRF263" s="1132"/>
      <c r="KRG263" s="1132"/>
      <c r="KRH263" s="1132"/>
      <c r="KRI263" s="1132"/>
      <c r="KRJ263" s="1132"/>
      <c r="KRK263" s="1132"/>
      <c r="KRL263" s="1132"/>
      <c r="KRM263" s="1132"/>
      <c r="KRN263" s="1132"/>
      <c r="KRO263" s="1132"/>
      <c r="KRP263" s="1186"/>
      <c r="KRQ263" s="1132"/>
      <c r="KRR263" s="1132"/>
      <c r="KRS263" s="1132"/>
      <c r="KRT263" s="1132"/>
      <c r="KRU263" s="1132"/>
      <c r="KRV263" s="1132"/>
      <c r="KRW263" s="1132"/>
      <c r="KRX263" s="1132"/>
      <c r="KRY263" s="1132"/>
      <c r="KRZ263" s="1132"/>
      <c r="KSA263" s="1132"/>
      <c r="KSB263" s="1132"/>
      <c r="KSC263" s="1132"/>
      <c r="KSD263" s="1132"/>
      <c r="KSE263" s="1132"/>
      <c r="KSF263" s="1132"/>
      <c r="KSG263" s="1132"/>
      <c r="KSH263" s="1132"/>
      <c r="KSI263" s="1132"/>
      <c r="KSJ263" s="1186"/>
      <c r="KSK263" s="1132"/>
      <c r="KSL263" s="1132"/>
      <c r="KSM263" s="1132"/>
      <c r="KSN263" s="1132"/>
      <c r="KSO263" s="1132"/>
      <c r="KSP263" s="1132"/>
      <c r="KSQ263" s="1132"/>
      <c r="KSR263" s="1132"/>
      <c r="KSS263" s="1132"/>
      <c r="KST263" s="1132"/>
      <c r="KSU263" s="1132"/>
      <c r="KSV263" s="1132"/>
      <c r="KSW263" s="1132"/>
      <c r="KSX263" s="1132"/>
      <c r="KSY263" s="1132"/>
      <c r="KSZ263" s="1132"/>
      <c r="KTA263" s="1132"/>
      <c r="KTB263" s="1132"/>
      <c r="KTC263" s="1132"/>
      <c r="KTD263" s="1186"/>
      <c r="KTE263" s="1132"/>
      <c r="KTF263" s="1132"/>
      <c r="KTG263" s="1132"/>
      <c r="KTH263" s="1132"/>
      <c r="KTI263" s="1132"/>
      <c r="KTJ263" s="1132"/>
      <c r="KTK263" s="1132"/>
      <c r="KTL263" s="1132"/>
      <c r="KTM263" s="1132"/>
      <c r="KTN263" s="1132"/>
      <c r="KTO263" s="1132"/>
      <c r="KTP263" s="1132"/>
      <c r="KTQ263" s="1132"/>
      <c r="KTR263" s="1132"/>
      <c r="KTS263" s="1132"/>
      <c r="KTT263" s="1132"/>
      <c r="KTU263" s="1132"/>
      <c r="KTV263" s="1132"/>
      <c r="KTW263" s="1132"/>
      <c r="KTX263" s="1186"/>
      <c r="KTY263" s="1132"/>
      <c r="KTZ263" s="1132"/>
      <c r="KUA263" s="1132"/>
      <c r="KUB263" s="1132"/>
      <c r="KUC263" s="1132"/>
      <c r="KUD263" s="1132"/>
      <c r="KUE263" s="1132"/>
      <c r="KUF263" s="1132"/>
      <c r="KUG263" s="1132"/>
      <c r="KUH263" s="1132"/>
      <c r="KUI263" s="1132"/>
      <c r="KUJ263" s="1132"/>
      <c r="KUK263" s="1132"/>
      <c r="KUL263" s="1132"/>
      <c r="KUM263" s="1132"/>
      <c r="KUN263" s="1132"/>
      <c r="KUO263" s="1132"/>
      <c r="KUP263" s="1132"/>
      <c r="KUQ263" s="1132"/>
      <c r="KUR263" s="1186"/>
      <c r="KUS263" s="1132"/>
      <c r="KUT263" s="1132"/>
      <c r="KUU263" s="1132"/>
      <c r="KUV263" s="1132"/>
      <c r="KUW263" s="1132"/>
      <c r="KUX263" s="1132"/>
      <c r="KUY263" s="1132"/>
      <c r="KUZ263" s="1132"/>
      <c r="KVA263" s="1132"/>
      <c r="KVB263" s="1132"/>
      <c r="KVC263" s="1132"/>
      <c r="KVD263" s="1132"/>
      <c r="KVE263" s="1132"/>
      <c r="KVF263" s="1132"/>
      <c r="KVG263" s="1132"/>
      <c r="KVH263" s="1132"/>
      <c r="KVI263" s="1132"/>
      <c r="KVJ263" s="1132"/>
      <c r="KVK263" s="1132"/>
      <c r="KVL263" s="1186"/>
      <c r="KVM263" s="1132"/>
      <c r="KVN263" s="1132"/>
      <c r="KVO263" s="1132"/>
      <c r="KVP263" s="1132"/>
      <c r="KVQ263" s="1132"/>
      <c r="KVR263" s="1132"/>
      <c r="KVS263" s="1132"/>
      <c r="KVT263" s="1132"/>
      <c r="KVU263" s="1132"/>
      <c r="KVV263" s="1132"/>
      <c r="KVW263" s="1132"/>
      <c r="KVX263" s="1132"/>
      <c r="KVY263" s="1132"/>
      <c r="KVZ263" s="1132"/>
      <c r="KWA263" s="1132"/>
      <c r="KWB263" s="1132"/>
      <c r="KWC263" s="1132"/>
      <c r="KWD263" s="1132"/>
      <c r="KWE263" s="1132"/>
      <c r="KWF263" s="1186"/>
      <c r="KWG263" s="1132"/>
      <c r="KWH263" s="1132"/>
      <c r="KWI263" s="1132"/>
      <c r="KWJ263" s="1132"/>
      <c r="KWK263" s="1132"/>
      <c r="KWL263" s="1132"/>
      <c r="KWM263" s="1132"/>
      <c r="KWN263" s="1132"/>
      <c r="KWO263" s="1132"/>
      <c r="KWP263" s="1132"/>
      <c r="KWQ263" s="1132"/>
      <c r="KWR263" s="1132"/>
      <c r="KWS263" s="1132"/>
      <c r="KWT263" s="1132"/>
      <c r="KWU263" s="1132"/>
      <c r="KWV263" s="1132"/>
      <c r="KWW263" s="1132"/>
      <c r="KWX263" s="1132"/>
      <c r="KWY263" s="1132"/>
      <c r="KWZ263" s="1186"/>
      <c r="KXA263" s="1132"/>
      <c r="KXB263" s="1132"/>
      <c r="KXC263" s="1132"/>
      <c r="KXD263" s="1132"/>
      <c r="KXE263" s="1132"/>
      <c r="KXF263" s="1132"/>
      <c r="KXG263" s="1132"/>
      <c r="KXH263" s="1132"/>
      <c r="KXI263" s="1132"/>
      <c r="KXJ263" s="1132"/>
      <c r="KXK263" s="1132"/>
      <c r="KXL263" s="1132"/>
      <c r="KXM263" s="1132"/>
      <c r="KXN263" s="1132"/>
      <c r="KXO263" s="1132"/>
      <c r="KXP263" s="1132"/>
      <c r="KXQ263" s="1132"/>
      <c r="KXR263" s="1132"/>
      <c r="KXS263" s="1132"/>
      <c r="KXT263" s="1186"/>
      <c r="KXU263" s="1132"/>
      <c r="KXV263" s="1132"/>
      <c r="KXW263" s="1132"/>
      <c r="KXX263" s="1132"/>
      <c r="KXY263" s="1132"/>
      <c r="KXZ263" s="1132"/>
      <c r="KYA263" s="1132"/>
      <c r="KYB263" s="1132"/>
      <c r="KYC263" s="1132"/>
      <c r="KYD263" s="1132"/>
      <c r="KYE263" s="1132"/>
      <c r="KYF263" s="1132"/>
      <c r="KYG263" s="1132"/>
      <c r="KYH263" s="1132"/>
      <c r="KYI263" s="1132"/>
      <c r="KYJ263" s="1132"/>
      <c r="KYK263" s="1132"/>
      <c r="KYL263" s="1132"/>
      <c r="KYM263" s="1132"/>
      <c r="KYN263" s="1186"/>
      <c r="KYO263" s="1132"/>
      <c r="KYP263" s="1132"/>
      <c r="KYQ263" s="1132"/>
      <c r="KYR263" s="1132"/>
      <c r="KYS263" s="1132"/>
      <c r="KYT263" s="1132"/>
      <c r="KYU263" s="1132"/>
      <c r="KYV263" s="1132"/>
      <c r="KYW263" s="1132"/>
      <c r="KYX263" s="1132"/>
      <c r="KYY263" s="1132"/>
      <c r="KYZ263" s="1132"/>
      <c r="KZA263" s="1132"/>
      <c r="KZB263" s="1132"/>
      <c r="KZC263" s="1132"/>
      <c r="KZD263" s="1132"/>
      <c r="KZE263" s="1132"/>
      <c r="KZF263" s="1132"/>
      <c r="KZG263" s="1132"/>
      <c r="KZH263" s="1186"/>
      <c r="KZI263" s="1132"/>
      <c r="KZJ263" s="1132"/>
      <c r="KZK263" s="1132"/>
      <c r="KZL263" s="1132"/>
      <c r="KZM263" s="1132"/>
      <c r="KZN263" s="1132"/>
      <c r="KZO263" s="1132"/>
      <c r="KZP263" s="1132"/>
      <c r="KZQ263" s="1132"/>
      <c r="KZR263" s="1132"/>
      <c r="KZS263" s="1132"/>
      <c r="KZT263" s="1132"/>
      <c r="KZU263" s="1132"/>
      <c r="KZV263" s="1132"/>
      <c r="KZW263" s="1132"/>
      <c r="KZX263" s="1132"/>
      <c r="KZY263" s="1132"/>
      <c r="KZZ263" s="1132"/>
      <c r="LAA263" s="1132"/>
      <c r="LAB263" s="1186"/>
      <c r="LAC263" s="1132"/>
      <c r="LAD263" s="1132"/>
      <c r="LAE263" s="1132"/>
      <c r="LAF263" s="1132"/>
      <c r="LAG263" s="1132"/>
      <c r="LAH263" s="1132"/>
      <c r="LAI263" s="1132"/>
      <c r="LAJ263" s="1132"/>
      <c r="LAK263" s="1132"/>
      <c r="LAL263" s="1132"/>
      <c r="LAM263" s="1132"/>
      <c r="LAN263" s="1132"/>
      <c r="LAO263" s="1132"/>
      <c r="LAP263" s="1132"/>
      <c r="LAQ263" s="1132"/>
      <c r="LAR263" s="1132"/>
      <c r="LAS263" s="1132"/>
      <c r="LAT263" s="1132"/>
      <c r="LAU263" s="1132"/>
      <c r="LAV263" s="1186"/>
      <c r="LAW263" s="1132"/>
      <c r="LAX263" s="1132"/>
      <c r="LAY263" s="1132"/>
      <c r="LAZ263" s="1132"/>
      <c r="LBA263" s="1132"/>
      <c r="LBB263" s="1132"/>
      <c r="LBC263" s="1132"/>
      <c r="LBD263" s="1132"/>
      <c r="LBE263" s="1132"/>
      <c r="LBF263" s="1132"/>
      <c r="LBG263" s="1132"/>
      <c r="LBH263" s="1132"/>
      <c r="LBI263" s="1132"/>
      <c r="LBJ263" s="1132"/>
      <c r="LBK263" s="1132"/>
      <c r="LBL263" s="1132"/>
      <c r="LBM263" s="1132"/>
      <c r="LBN263" s="1132"/>
      <c r="LBO263" s="1132"/>
      <c r="LBP263" s="1186"/>
      <c r="LBQ263" s="1132"/>
      <c r="LBR263" s="1132"/>
      <c r="LBS263" s="1132"/>
      <c r="LBT263" s="1132"/>
      <c r="LBU263" s="1132"/>
      <c r="LBV263" s="1132"/>
      <c r="LBW263" s="1132"/>
      <c r="LBX263" s="1132"/>
      <c r="LBY263" s="1132"/>
      <c r="LBZ263" s="1132"/>
      <c r="LCA263" s="1132"/>
      <c r="LCB263" s="1132"/>
      <c r="LCC263" s="1132"/>
      <c r="LCD263" s="1132"/>
      <c r="LCE263" s="1132"/>
      <c r="LCF263" s="1132"/>
      <c r="LCG263" s="1132"/>
      <c r="LCH263" s="1132"/>
      <c r="LCI263" s="1132"/>
      <c r="LCJ263" s="1186"/>
      <c r="LCK263" s="1132"/>
      <c r="LCL263" s="1132"/>
      <c r="LCM263" s="1132"/>
      <c r="LCN263" s="1132"/>
      <c r="LCO263" s="1132"/>
      <c r="LCP263" s="1132"/>
      <c r="LCQ263" s="1132"/>
      <c r="LCR263" s="1132"/>
      <c r="LCS263" s="1132"/>
      <c r="LCT263" s="1132"/>
      <c r="LCU263" s="1132"/>
      <c r="LCV263" s="1132"/>
      <c r="LCW263" s="1132"/>
      <c r="LCX263" s="1132"/>
      <c r="LCY263" s="1132"/>
      <c r="LCZ263" s="1132"/>
      <c r="LDA263" s="1132"/>
      <c r="LDB263" s="1132"/>
      <c r="LDC263" s="1132"/>
      <c r="LDD263" s="1186"/>
      <c r="LDE263" s="1132"/>
      <c r="LDF263" s="1132"/>
      <c r="LDG263" s="1132"/>
      <c r="LDH263" s="1132"/>
      <c r="LDI263" s="1132"/>
      <c r="LDJ263" s="1132"/>
      <c r="LDK263" s="1132"/>
      <c r="LDL263" s="1132"/>
      <c r="LDM263" s="1132"/>
      <c r="LDN263" s="1132"/>
      <c r="LDO263" s="1132"/>
      <c r="LDP263" s="1132"/>
      <c r="LDQ263" s="1132"/>
      <c r="LDR263" s="1132"/>
      <c r="LDS263" s="1132"/>
      <c r="LDT263" s="1132"/>
      <c r="LDU263" s="1132"/>
      <c r="LDV263" s="1132"/>
      <c r="LDW263" s="1132"/>
      <c r="LDX263" s="1186"/>
      <c r="LDY263" s="1132"/>
      <c r="LDZ263" s="1132"/>
      <c r="LEA263" s="1132"/>
      <c r="LEB263" s="1132"/>
      <c r="LEC263" s="1132"/>
      <c r="LED263" s="1132"/>
      <c r="LEE263" s="1132"/>
      <c r="LEF263" s="1132"/>
      <c r="LEG263" s="1132"/>
      <c r="LEH263" s="1132"/>
      <c r="LEI263" s="1132"/>
      <c r="LEJ263" s="1132"/>
      <c r="LEK263" s="1132"/>
      <c r="LEL263" s="1132"/>
      <c r="LEM263" s="1132"/>
      <c r="LEN263" s="1132"/>
      <c r="LEO263" s="1132"/>
      <c r="LEP263" s="1132"/>
      <c r="LEQ263" s="1132"/>
      <c r="LER263" s="1186"/>
      <c r="LES263" s="1132"/>
      <c r="LET263" s="1132"/>
      <c r="LEU263" s="1132"/>
      <c r="LEV263" s="1132"/>
      <c r="LEW263" s="1132"/>
      <c r="LEX263" s="1132"/>
      <c r="LEY263" s="1132"/>
      <c r="LEZ263" s="1132"/>
      <c r="LFA263" s="1132"/>
      <c r="LFB263" s="1132"/>
      <c r="LFC263" s="1132"/>
      <c r="LFD263" s="1132"/>
      <c r="LFE263" s="1132"/>
      <c r="LFF263" s="1132"/>
      <c r="LFG263" s="1132"/>
      <c r="LFH263" s="1132"/>
      <c r="LFI263" s="1132"/>
      <c r="LFJ263" s="1132"/>
      <c r="LFK263" s="1132"/>
      <c r="LFL263" s="1186"/>
      <c r="LFM263" s="1132"/>
      <c r="LFN263" s="1132"/>
      <c r="LFO263" s="1132"/>
      <c r="LFP263" s="1132"/>
      <c r="LFQ263" s="1132"/>
      <c r="LFR263" s="1132"/>
      <c r="LFS263" s="1132"/>
      <c r="LFT263" s="1132"/>
      <c r="LFU263" s="1132"/>
      <c r="LFV263" s="1132"/>
      <c r="LFW263" s="1132"/>
      <c r="LFX263" s="1132"/>
      <c r="LFY263" s="1132"/>
      <c r="LFZ263" s="1132"/>
      <c r="LGA263" s="1132"/>
      <c r="LGB263" s="1132"/>
      <c r="LGC263" s="1132"/>
      <c r="LGD263" s="1132"/>
      <c r="LGE263" s="1132"/>
      <c r="LGF263" s="1186"/>
      <c r="LGG263" s="1132"/>
      <c r="LGH263" s="1132"/>
      <c r="LGI263" s="1132"/>
      <c r="LGJ263" s="1132"/>
      <c r="LGK263" s="1132"/>
      <c r="LGL263" s="1132"/>
      <c r="LGM263" s="1132"/>
      <c r="LGN263" s="1132"/>
      <c r="LGO263" s="1132"/>
      <c r="LGP263" s="1132"/>
      <c r="LGQ263" s="1132"/>
      <c r="LGR263" s="1132"/>
      <c r="LGS263" s="1132"/>
      <c r="LGT263" s="1132"/>
      <c r="LGU263" s="1132"/>
      <c r="LGV263" s="1132"/>
      <c r="LGW263" s="1132"/>
      <c r="LGX263" s="1132"/>
      <c r="LGY263" s="1132"/>
      <c r="LGZ263" s="1186"/>
      <c r="LHA263" s="1132"/>
      <c r="LHB263" s="1132"/>
      <c r="LHC263" s="1132"/>
      <c r="LHD263" s="1132"/>
      <c r="LHE263" s="1132"/>
      <c r="LHF263" s="1132"/>
      <c r="LHG263" s="1132"/>
      <c r="LHH263" s="1132"/>
      <c r="LHI263" s="1132"/>
      <c r="LHJ263" s="1132"/>
      <c r="LHK263" s="1132"/>
      <c r="LHL263" s="1132"/>
      <c r="LHM263" s="1132"/>
      <c r="LHN263" s="1132"/>
      <c r="LHO263" s="1132"/>
      <c r="LHP263" s="1132"/>
      <c r="LHQ263" s="1132"/>
      <c r="LHR263" s="1132"/>
      <c r="LHS263" s="1132"/>
      <c r="LHT263" s="1186"/>
      <c r="LHU263" s="1132"/>
      <c r="LHV263" s="1132"/>
      <c r="LHW263" s="1132"/>
      <c r="LHX263" s="1132"/>
      <c r="LHY263" s="1132"/>
      <c r="LHZ263" s="1132"/>
      <c r="LIA263" s="1132"/>
      <c r="LIB263" s="1132"/>
      <c r="LIC263" s="1132"/>
      <c r="LID263" s="1132"/>
      <c r="LIE263" s="1132"/>
      <c r="LIF263" s="1132"/>
      <c r="LIG263" s="1132"/>
      <c r="LIH263" s="1132"/>
      <c r="LII263" s="1132"/>
      <c r="LIJ263" s="1132"/>
      <c r="LIK263" s="1132"/>
      <c r="LIL263" s="1132"/>
      <c r="LIM263" s="1132"/>
      <c r="LIN263" s="1186"/>
      <c r="LIO263" s="1132"/>
      <c r="LIP263" s="1132"/>
      <c r="LIQ263" s="1132"/>
      <c r="LIR263" s="1132"/>
      <c r="LIS263" s="1132"/>
      <c r="LIT263" s="1132"/>
      <c r="LIU263" s="1132"/>
      <c r="LIV263" s="1132"/>
      <c r="LIW263" s="1132"/>
      <c r="LIX263" s="1132"/>
      <c r="LIY263" s="1132"/>
      <c r="LIZ263" s="1132"/>
      <c r="LJA263" s="1132"/>
      <c r="LJB263" s="1132"/>
      <c r="LJC263" s="1132"/>
      <c r="LJD263" s="1132"/>
      <c r="LJE263" s="1132"/>
      <c r="LJF263" s="1132"/>
      <c r="LJG263" s="1132"/>
      <c r="LJH263" s="1186"/>
      <c r="LJI263" s="1132"/>
      <c r="LJJ263" s="1132"/>
      <c r="LJK263" s="1132"/>
      <c r="LJL263" s="1132"/>
      <c r="LJM263" s="1132"/>
      <c r="LJN263" s="1132"/>
      <c r="LJO263" s="1132"/>
      <c r="LJP263" s="1132"/>
      <c r="LJQ263" s="1132"/>
      <c r="LJR263" s="1132"/>
      <c r="LJS263" s="1132"/>
      <c r="LJT263" s="1132"/>
      <c r="LJU263" s="1132"/>
      <c r="LJV263" s="1132"/>
      <c r="LJW263" s="1132"/>
      <c r="LJX263" s="1132"/>
      <c r="LJY263" s="1132"/>
      <c r="LJZ263" s="1132"/>
      <c r="LKA263" s="1132"/>
      <c r="LKB263" s="1186"/>
      <c r="LKC263" s="1132"/>
      <c r="LKD263" s="1132"/>
      <c r="LKE263" s="1132"/>
      <c r="LKF263" s="1132"/>
      <c r="LKG263" s="1132"/>
      <c r="LKH263" s="1132"/>
      <c r="LKI263" s="1132"/>
      <c r="LKJ263" s="1132"/>
      <c r="LKK263" s="1132"/>
      <c r="LKL263" s="1132"/>
      <c r="LKM263" s="1132"/>
      <c r="LKN263" s="1132"/>
      <c r="LKO263" s="1132"/>
      <c r="LKP263" s="1132"/>
      <c r="LKQ263" s="1132"/>
      <c r="LKR263" s="1132"/>
      <c r="LKS263" s="1132"/>
      <c r="LKT263" s="1132"/>
      <c r="LKU263" s="1132"/>
      <c r="LKV263" s="1186"/>
      <c r="LKW263" s="1132"/>
      <c r="LKX263" s="1132"/>
      <c r="LKY263" s="1132"/>
      <c r="LKZ263" s="1132"/>
      <c r="LLA263" s="1132"/>
      <c r="LLB263" s="1132"/>
      <c r="LLC263" s="1132"/>
      <c r="LLD263" s="1132"/>
      <c r="LLE263" s="1132"/>
      <c r="LLF263" s="1132"/>
      <c r="LLG263" s="1132"/>
      <c r="LLH263" s="1132"/>
      <c r="LLI263" s="1132"/>
      <c r="LLJ263" s="1132"/>
      <c r="LLK263" s="1132"/>
      <c r="LLL263" s="1132"/>
      <c r="LLM263" s="1132"/>
      <c r="LLN263" s="1132"/>
      <c r="LLO263" s="1132"/>
      <c r="LLP263" s="1186"/>
      <c r="LLQ263" s="1132"/>
      <c r="LLR263" s="1132"/>
      <c r="LLS263" s="1132"/>
      <c r="LLT263" s="1132"/>
      <c r="LLU263" s="1132"/>
      <c r="LLV263" s="1132"/>
      <c r="LLW263" s="1132"/>
      <c r="LLX263" s="1132"/>
      <c r="LLY263" s="1132"/>
      <c r="LLZ263" s="1132"/>
      <c r="LMA263" s="1132"/>
      <c r="LMB263" s="1132"/>
      <c r="LMC263" s="1132"/>
      <c r="LMD263" s="1132"/>
      <c r="LME263" s="1132"/>
      <c r="LMF263" s="1132"/>
      <c r="LMG263" s="1132"/>
      <c r="LMH263" s="1132"/>
      <c r="LMI263" s="1132"/>
      <c r="LMJ263" s="1186"/>
      <c r="LMK263" s="1132"/>
      <c r="LML263" s="1132"/>
      <c r="LMM263" s="1132"/>
      <c r="LMN263" s="1132"/>
      <c r="LMO263" s="1132"/>
      <c r="LMP263" s="1132"/>
      <c r="LMQ263" s="1132"/>
      <c r="LMR263" s="1132"/>
      <c r="LMS263" s="1132"/>
      <c r="LMT263" s="1132"/>
      <c r="LMU263" s="1132"/>
      <c r="LMV263" s="1132"/>
      <c r="LMW263" s="1132"/>
      <c r="LMX263" s="1132"/>
      <c r="LMY263" s="1132"/>
      <c r="LMZ263" s="1132"/>
      <c r="LNA263" s="1132"/>
      <c r="LNB263" s="1132"/>
      <c r="LNC263" s="1132"/>
      <c r="LND263" s="1186"/>
      <c r="LNE263" s="1132"/>
      <c r="LNF263" s="1132"/>
      <c r="LNG263" s="1132"/>
      <c r="LNH263" s="1132"/>
      <c r="LNI263" s="1132"/>
      <c r="LNJ263" s="1132"/>
      <c r="LNK263" s="1132"/>
      <c r="LNL263" s="1132"/>
      <c r="LNM263" s="1132"/>
      <c r="LNN263" s="1132"/>
      <c r="LNO263" s="1132"/>
      <c r="LNP263" s="1132"/>
      <c r="LNQ263" s="1132"/>
      <c r="LNR263" s="1132"/>
      <c r="LNS263" s="1132"/>
      <c r="LNT263" s="1132"/>
      <c r="LNU263" s="1132"/>
      <c r="LNV263" s="1132"/>
      <c r="LNW263" s="1132"/>
      <c r="LNX263" s="1186"/>
      <c r="LNY263" s="1132"/>
      <c r="LNZ263" s="1132"/>
      <c r="LOA263" s="1132"/>
      <c r="LOB263" s="1132"/>
      <c r="LOC263" s="1132"/>
      <c r="LOD263" s="1132"/>
      <c r="LOE263" s="1132"/>
      <c r="LOF263" s="1132"/>
      <c r="LOG263" s="1132"/>
      <c r="LOH263" s="1132"/>
      <c r="LOI263" s="1132"/>
      <c r="LOJ263" s="1132"/>
      <c r="LOK263" s="1132"/>
      <c r="LOL263" s="1132"/>
      <c r="LOM263" s="1132"/>
      <c r="LON263" s="1132"/>
      <c r="LOO263" s="1132"/>
      <c r="LOP263" s="1132"/>
      <c r="LOQ263" s="1132"/>
      <c r="LOR263" s="1186"/>
      <c r="LOS263" s="1132"/>
      <c r="LOT263" s="1132"/>
      <c r="LOU263" s="1132"/>
      <c r="LOV263" s="1132"/>
      <c r="LOW263" s="1132"/>
      <c r="LOX263" s="1132"/>
      <c r="LOY263" s="1132"/>
      <c r="LOZ263" s="1132"/>
      <c r="LPA263" s="1132"/>
      <c r="LPB263" s="1132"/>
      <c r="LPC263" s="1132"/>
      <c r="LPD263" s="1132"/>
      <c r="LPE263" s="1132"/>
      <c r="LPF263" s="1132"/>
      <c r="LPG263" s="1132"/>
      <c r="LPH263" s="1132"/>
      <c r="LPI263" s="1132"/>
      <c r="LPJ263" s="1132"/>
      <c r="LPK263" s="1132"/>
      <c r="LPL263" s="1186"/>
      <c r="LPM263" s="1132"/>
      <c r="LPN263" s="1132"/>
      <c r="LPO263" s="1132"/>
      <c r="LPP263" s="1132"/>
      <c r="LPQ263" s="1132"/>
      <c r="LPR263" s="1132"/>
      <c r="LPS263" s="1132"/>
      <c r="LPT263" s="1132"/>
      <c r="LPU263" s="1132"/>
      <c r="LPV263" s="1132"/>
      <c r="LPW263" s="1132"/>
      <c r="LPX263" s="1132"/>
      <c r="LPY263" s="1132"/>
      <c r="LPZ263" s="1132"/>
      <c r="LQA263" s="1132"/>
      <c r="LQB263" s="1132"/>
      <c r="LQC263" s="1132"/>
      <c r="LQD263" s="1132"/>
      <c r="LQE263" s="1132"/>
      <c r="LQF263" s="1186"/>
      <c r="LQG263" s="1132"/>
      <c r="LQH263" s="1132"/>
      <c r="LQI263" s="1132"/>
      <c r="LQJ263" s="1132"/>
      <c r="LQK263" s="1132"/>
      <c r="LQL263" s="1132"/>
      <c r="LQM263" s="1132"/>
      <c r="LQN263" s="1132"/>
      <c r="LQO263" s="1132"/>
      <c r="LQP263" s="1132"/>
      <c r="LQQ263" s="1132"/>
      <c r="LQR263" s="1132"/>
      <c r="LQS263" s="1132"/>
      <c r="LQT263" s="1132"/>
      <c r="LQU263" s="1132"/>
      <c r="LQV263" s="1132"/>
      <c r="LQW263" s="1132"/>
      <c r="LQX263" s="1132"/>
      <c r="LQY263" s="1132"/>
      <c r="LQZ263" s="1186"/>
      <c r="LRA263" s="1132"/>
      <c r="LRB263" s="1132"/>
      <c r="LRC263" s="1132"/>
      <c r="LRD263" s="1132"/>
      <c r="LRE263" s="1132"/>
      <c r="LRF263" s="1132"/>
      <c r="LRG263" s="1132"/>
      <c r="LRH263" s="1132"/>
      <c r="LRI263" s="1132"/>
      <c r="LRJ263" s="1132"/>
      <c r="LRK263" s="1132"/>
      <c r="LRL263" s="1132"/>
      <c r="LRM263" s="1132"/>
      <c r="LRN263" s="1132"/>
      <c r="LRO263" s="1132"/>
      <c r="LRP263" s="1132"/>
      <c r="LRQ263" s="1132"/>
      <c r="LRR263" s="1132"/>
      <c r="LRS263" s="1132"/>
      <c r="LRT263" s="1186"/>
      <c r="LRU263" s="1132"/>
      <c r="LRV263" s="1132"/>
      <c r="LRW263" s="1132"/>
      <c r="LRX263" s="1132"/>
      <c r="LRY263" s="1132"/>
      <c r="LRZ263" s="1132"/>
      <c r="LSA263" s="1132"/>
      <c r="LSB263" s="1132"/>
      <c r="LSC263" s="1132"/>
      <c r="LSD263" s="1132"/>
      <c r="LSE263" s="1132"/>
      <c r="LSF263" s="1132"/>
      <c r="LSG263" s="1132"/>
      <c r="LSH263" s="1132"/>
      <c r="LSI263" s="1132"/>
      <c r="LSJ263" s="1132"/>
      <c r="LSK263" s="1132"/>
      <c r="LSL263" s="1132"/>
      <c r="LSM263" s="1132"/>
      <c r="LSN263" s="1186"/>
      <c r="LSO263" s="1132"/>
      <c r="LSP263" s="1132"/>
      <c r="LSQ263" s="1132"/>
      <c r="LSR263" s="1132"/>
      <c r="LSS263" s="1132"/>
      <c r="LST263" s="1132"/>
      <c r="LSU263" s="1132"/>
      <c r="LSV263" s="1132"/>
      <c r="LSW263" s="1132"/>
      <c r="LSX263" s="1132"/>
      <c r="LSY263" s="1132"/>
      <c r="LSZ263" s="1132"/>
      <c r="LTA263" s="1132"/>
      <c r="LTB263" s="1132"/>
      <c r="LTC263" s="1132"/>
      <c r="LTD263" s="1132"/>
      <c r="LTE263" s="1132"/>
      <c r="LTF263" s="1132"/>
      <c r="LTG263" s="1132"/>
      <c r="LTH263" s="1186"/>
      <c r="LTI263" s="1132"/>
      <c r="LTJ263" s="1132"/>
      <c r="LTK263" s="1132"/>
      <c r="LTL263" s="1132"/>
      <c r="LTM263" s="1132"/>
      <c r="LTN263" s="1132"/>
      <c r="LTO263" s="1132"/>
      <c r="LTP263" s="1132"/>
      <c r="LTQ263" s="1132"/>
      <c r="LTR263" s="1132"/>
      <c r="LTS263" s="1132"/>
      <c r="LTT263" s="1132"/>
      <c r="LTU263" s="1132"/>
      <c r="LTV263" s="1132"/>
      <c r="LTW263" s="1132"/>
      <c r="LTX263" s="1132"/>
      <c r="LTY263" s="1132"/>
      <c r="LTZ263" s="1132"/>
      <c r="LUA263" s="1132"/>
      <c r="LUB263" s="1186"/>
      <c r="LUC263" s="1132"/>
      <c r="LUD263" s="1132"/>
      <c r="LUE263" s="1132"/>
      <c r="LUF263" s="1132"/>
      <c r="LUG263" s="1132"/>
      <c r="LUH263" s="1132"/>
      <c r="LUI263" s="1132"/>
      <c r="LUJ263" s="1132"/>
      <c r="LUK263" s="1132"/>
      <c r="LUL263" s="1132"/>
      <c r="LUM263" s="1132"/>
      <c r="LUN263" s="1132"/>
      <c r="LUO263" s="1132"/>
      <c r="LUP263" s="1132"/>
      <c r="LUQ263" s="1132"/>
      <c r="LUR263" s="1132"/>
      <c r="LUS263" s="1132"/>
      <c r="LUT263" s="1132"/>
      <c r="LUU263" s="1132"/>
      <c r="LUV263" s="1186"/>
      <c r="LUW263" s="1132"/>
      <c r="LUX263" s="1132"/>
      <c r="LUY263" s="1132"/>
      <c r="LUZ263" s="1132"/>
      <c r="LVA263" s="1132"/>
      <c r="LVB263" s="1132"/>
      <c r="LVC263" s="1132"/>
      <c r="LVD263" s="1132"/>
      <c r="LVE263" s="1132"/>
      <c r="LVF263" s="1132"/>
      <c r="LVG263" s="1132"/>
      <c r="LVH263" s="1132"/>
      <c r="LVI263" s="1132"/>
      <c r="LVJ263" s="1132"/>
      <c r="LVK263" s="1132"/>
      <c r="LVL263" s="1132"/>
      <c r="LVM263" s="1132"/>
      <c r="LVN263" s="1132"/>
      <c r="LVO263" s="1132"/>
      <c r="LVP263" s="1186"/>
      <c r="LVQ263" s="1132"/>
      <c r="LVR263" s="1132"/>
      <c r="LVS263" s="1132"/>
      <c r="LVT263" s="1132"/>
      <c r="LVU263" s="1132"/>
      <c r="LVV263" s="1132"/>
      <c r="LVW263" s="1132"/>
      <c r="LVX263" s="1132"/>
      <c r="LVY263" s="1132"/>
      <c r="LVZ263" s="1132"/>
      <c r="LWA263" s="1132"/>
      <c r="LWB263" s="1132"/>
      <c r="LWC263" s="1132"/>
      <c r="LWD263" s="1132"/>
      <c r="LWE263" s="1132"/>
      <c r="LWF263" s="1132"/>
      <c r="LWG263" s="1132"/>
      <c r="LWH263" s="1132"/>
      <c r="LWI263" s="1132"/>
      <c r="LWJ263" s="1186"/>
      <c r="LWK263" s="1132"/>
      <c r="LWL263" s="1132"/>
      <c r="LWM263" s="1132"/>
      <c r="LWN263" s="1132"/>
      <c r="LWO263" s="1132"/>
      <c r="LWP263" s="1132"/>
      <c r="LWQ263" s="1132"/>
      <c r="LWR263" s="1132"/>
      <c r="LWS263" s="1132"/>
      <c r="LWT263" s="1132"/>
      <c r="LWU263" s="1132"/>
      <c r="LWV263" s="1132"/>
      <c r="LWW263" s="1132"/>
      <c r="LWX263" s="1132"/>
      <c r="LWY263" s="1132"/>
      <c r="LWZ263" s="1132"/>
      <c r="LXA263" s="1132"/>
      <c r="LXB263" s="1132"/>
      <c r="LXC263" s="1132"/>
      <c r="LXD263" s="1186"/>
      <c r="LXE263" s="1132"/>
      <c r="LXF263" s="1132"/>
      <c r="LXG263" s="1132"/>
      <c r="LXH263" s="1132"/>
      <c r="LXI263" s="1132"/>
      <c r="LXJ263" s="1132"/>
      <c r="LXK263" s="1132"/>
      <c r="LXL263" s="1132"/>
      <c r="LXM263" s="1132"/>
      <c r="LXN263" s="1132"/>
      <c r="LXO263" s="1132"/>
      <c r="LXP263" s="1132"/>
      <c r="LXQ263" s="1132"/>
      <c r="LXR263" s="1132"/>
      <c r="LXS263" s="1132"/>
      <c r="LXT263" s="1132"/>
      <c r="LXU263" s="1132"/>
      <c r="LXV263" s="1132"/>
      <c r="LXW263" s="1132"/>
      <c r="LXX263" s="1186"/>
      <c r="LXY263" s="1132"/>
      <c r="LXZ263" s="1132"/>
      <c r="LYA263" s="1132"/>
      <c r="LYB263" s="1132"/>
      <c r="LYC263" s="1132"/>
      <c r="LYD263" s="1132"/>
      <c r="LYE263" s="1132"/>
      <c r="LYF263" s="1132"/>
      <c r="LYG263" s="1132"/>
      <c r="LYH263" s="1132"/>
      <c r="LYI263" s="1132"/>
      <c r="LYJ263" s="1132"/>
      <c r="LYK263" s="1132"/>
      <c r="LYL263" s="1132"/>
      <c r="LYM263" s="1132"/>
      <c r="LYN263" s="1132"/>
      <c r="LYO263" s="1132"/>
      <c r="LYP263" s="1132"/>
      <c r="LYQ263" s="1132"/>
      <c r="LYR263" s="1186"/>
      <c r="LYS263" s="1132"/>
      <c r="LYT263" s="1132"/>
      <c r="LYU263" s="1132"/>
      <c r="LYV263" s="1132"/>
      <c r="LYW263" s="1132"/>
      <c r="LYX263" s="1132"/>
      <c r="LYY263" s="1132"/>
      <c r="LYZ263" s="1132"/>
      <c r="LZA263" s="1132"/>
      <c r="LZB263" s="1132"/>
      <c r="LZC263" s="1132"/>
      <c r="LZD263" s="1132"/>
      <c r="LZE263" s="1132"/>
      <c r="LZF263" s="1132"/>
      <c r="LZG263" s="1132"/>
      <c r="LZH263" s="1132"/>
      <c r="LZI263" s="1132"/>
      <c r="LZJ263" s="1132"/>
      <c r="LZK263" s="1132"/>
      <c r="LZL263" s="1186"/>
      <c r="LZM263" s="1132"/>
      <c r="LZN263" s="1132"/>
      <c r="LZO263" s="1132"/>
      <c r="LZP263" s="1132"/>
      <c r="LZQ263" s="1132"/>
      <c r="LZR263" s="1132"/>
      <c r="LZS263" s="1132"/>
      <c r="LZT263" s="1132"/>
      <c r="LZU263" s="1132"/>
      <c r="LZV263" s="1132"/>
      <c r="LZW263" s="1132"/>
      <c r="LZX263" s="1132"/>
      <c r="LZY263" s="1132"/>
      <c r="LZZ263" s="1132"/>
      <c r="MAA263" s="1132"/>
      <c r="MAB263" s="1132"/>
      <c r="MAC263" s="1132"/>
      <c r="MAD263" s="1132"/>
      <c r="MAE263" s="1132"/>
      <c r="MAF263" s="1186"/>
      <c r="MAG263" s="1132"/>
      <c r="MAH263" s="1132"/>
      <c r="MAI263" s="1132"/>
      <c r="MAJ263" s="1132"/>
      <c r="MAK263" s="1132"/>
      <c r="MAL263" s="1132"/>
      <c r="MAM263" s="1132"/>
      <c r="MAN263" s="1132"/>
      <c r="MAO263" s="1132"/>
      <c r="MAP263" s="1132"/>
      <c r="MAQ263" s="1132"/>
      <c r="MAR263" s="1132"/>
      <c r="MAS263" s="1132"/>
      <c r="MAT263" s="1132"/>
      <c r="MAU263" s="1132"/>
      <c r="MAV263" s="1132"/>
      <c r="MAW263" s="1132"/>
      <c r="MAX263" s="1132"/>
      <c r="MAY263" s="1132"/>
      <c r="MAZ263" s="1186"/>
      <c r="MBA263" s="1132"/>
      <c r="MBB263" s="1132"/>
      <c r="MBC263" s="1132"/>
      <c r="MBD263" s="1132"/>
      <c r="MBE263" s="1132"/>
      <c r="MBF263" s="1132"/>
      <c r="MBG263" s="1132"/>
      <c r="MBH263" s="1132"/>
      <c r="MBI263" s="1132"/>
      <c r="MBJ263" s="1132"/>
      <c r="MBK263" s="1132"/>
      <c r="MBL263" s="1132"/>
      <c r="MBM263" s="1132"/>
      <c r="MBN263" s="1132"/>
      <c r="MBO263" s="1132"/>
      <c r="MBP263" s="1132"/>
      <c r="MBQ263" s="1132"/>
      <c r="MBR263" s="1132"/>
      <c r="MBS263" s="1132"/>
      <c r="MBT263" s="1186"/>
      <c r="MBU263" s="1132"/>
      <c r="MBV263" s="1132"/>
      <c r="MBW263" s="1132"/>
      <c r="MBX263" s="1132"/>
      <c r="MBY263" s="1132"/>
      <c r="MBZ263" s="1132"/>
      <c r="MCA263" s="1132"/>
      <c r="MCB263" s="1132"/>
      <c r="MCC263" s="1132"/>
      <c r="MCD263" s="1132"/>
      <c r="MCE263" s="1132"/>
      <c r="MCF263" s="1132"/>
      <c r="MCG263" s="1132"/>
      <c r="MCH263" s="1132"/>
      <c r="MCI263" s="1132"/>
      <c r="MCJ263" s="1132"/>
      <c r="MCK263" s="1132"/>
      <c r="MCL263" s="1132"/>
      <c r="MCM263" s="1132"/>
      <c r="MCN263" s="1186"/>
      <c r="MCO263" s="1132"/>
      <c r="MCP263" s="1132"/>
      <c r="MCQ263" s="1132"/>
      <c r="MCR263" s="1132"/>
      <c r="MCS263" s="1132"/>
      <c r="MCT263" s="1132"/>
      <c r="MCU263" s="1132"/>
      <c r="MCV263" s="1132"/>
      <c r="MCW263" s="1132"/>
      <c r="MCX263" s="1132"/>
      <c r="MCY263" s="1132"/>
      <c r="MCZ263" s="1132"/>
      <c r="MDA263" s="1132"/>
      <c r="MDB263" s="1132"/>
      <c r="MDC263" s="1132"/>
      <c r="MDD263" s="1132"/>
      <c r="MDE263" s="1132"/>
      <c r="MDF263" s="1132"/>
      <c r="MDG263" s="1132"/>
      <c r="MDH263" s="1186"/>
      <c r="MDI263" s="1132"/>
      <c r="MDJ263" s="1132"/>
      <c r="MDK263" s="1132"/>
      <c r="MDL263" s="1132"/>
      <c r="MDM263" s="1132"/>
      <c r="MDN263" s="1132"/>
      <c r="MDO263" s="1132"/>
      <c r="MDP263" s="1132"/>
      <c r="MDQ263" s="1132"/>
      <c r="MDR263" s="1132"/>
      <c r="MDS263" s="1132"/>
      <c r="MDT263" s="1132"/>
      <c r="MDU263" s="1132"/>
      <c r="MDV263" s="1132"/>
      <c r="MDW263" s="1132"/>
      <c r="MDX263" s="1132"/>
      <c r="MDY263" s="1132"/>
      <c r="MDZ263" s="1132"/>
      <c r="MEA263" s="1132"/>
      <c r="MEB263" s="1186"/>
      <c r="MEC263" s="1132"/>
      <c r="MED263" s="1132"/>
      <c r="MEE263" s="1132"/>
      <c r="MEF263" s="1132"/>
      <c r="MEG263" s="1132"/>
      <c r="MEH263" s="1132"/>
      <c r="MEI263" s="1132"/>
      <c r="MEJ263" s="1132"/>
      <c r="MEK263" s="1132"/>
      <c r="MEL263" s="1132"/>
      <c r="MEM263" s="1132"/>
      <c r="MEN263" s="1132"/>
      <c r="MEO263" s="1132"/>
      <c r="MEP263" s="1132"/>
      <c r="MEQ263" s="1132"/>
      <c r="MER263" s="1132"/>
      <c r="MES263" s="1132"/>
      <c r="MET263" s="1132"/>
      <c r="MEU263" s="1132"/>
      <c r="MEV263" s="1186"/>
      <c r="MEW263" s="1132"/>
      <c r="MEX263" s="1132"/>
      <c r="MEY263" s="1132"/>
      <c r="MEZ263" s="1132"/>
      <c r="MFA263" s="1132"/>
      <c r="MFB263" s="1132"/>
      <c r="MFC263" s="1132"/>
      <c r="MFD263" s="1132"/>
      <c r="MFE263" s="1132"/>
      <c r="MFF263" s="1132"/>
      <c r="MFG263" s="1132"/>
      <c r="MFH263" s="1132"/>
      <c r="MFI263" s="1132"/>
      <c r="MFJ263" s="1132"/>
      <c r="MFK263" s="1132"/>
      <c r="MFL263" s="1132"/>
      <c r="MFM263" s="1132"/>
      <c r="MFN263" s="1132"/>
      <c r="MFO263" s="1132"/>
      <c r="MFP263" s="1186"/>
      <c r="MFQ263" s="1132"/>
      <c r="MFR263" s="1132"/>
      <c r="MFS263" s="1132"/>
      <c r="MFT263" s="1132"/>
      <c r="MFU263" s="1132"/>
      <c r="MFV263" s="1132"/>
      <c r="MFW263" s="1132"/>
      <c r="MFX263" s="1132"/>
      <c r="MFY263" s="1132"/>
      <c r="MFZ263" s="1132"/>
      <c r="MGA263" s="1132"/>
      <c r="MGB263" s="1132"/>
      <c r="MGC263" s="1132"/>
      <c r="MGD263" s="1132"/>
      <c r="MGE263" s="1132"/>
      <c r="MGF263" s="1132"/>
      <c r="MGG263" s="1132"/>
      <c r="MGH263" s="1132"/>
      <c r="MGI263" s="1132"/>
      <c r="MGJ263" s="1186"/>
      <c r="MGK263" s="1132"/>
      <c r="MGL263" s="1132"/>
      <c r="MGM263" s="1132"/>
      <c r="MGN263" s="1132"/>
      <c r="MGO263" s="1132"/>
      <c r="MGP263" s="1132"/>
      <c r="MGQ263" s="1132"/>
      <c r="MGR263" s="1132"/>
      <c r="MGS263" s="1132"/>
      <c r="MGT263" s="1132"/>
      <c r="MGU263" s="1132"/>
      <c r="MGV263" s="1132"/>
      <c r="MGW263" s="1132"/>
      <c r="MGX263" s="1132"/>
      <c r="MGY263" s="1132"/>
      <c r="MGZ263" s="1132"/>
      <c r="MHA263" s="1132"/>
      <c r="MHB263" s="1132"/>
      <c r="MHC263" s="1132"/>
      <c r="MHD263" s="1186"/>
      <c r="MHE263" s="1132"/>
      <c r="MHF263" s="1132"/>
      <c r="MHG263" s="1132"/>
      <c r="MHH263" s="1132"/>
      <c r="MHI263" s="1132"/>
      <c r="MHJ263" s="1132"/>
      <c r="MHK263" s="1132"/>
      <c r="MHL263" s="1132"/>
      <c r="MHM263" s="1132"/>
      <c r="MHN263" s="1132"/>
      <c r="MHO263" s="1132"/>
      <c r="MHP263" s="1132"/>
      <c r="MHQ263" s="1132"/>
      <c r="MHR263" s="1132"/>
      <c r="MHS263" s="1132"/>
      <c r="MHT263" s="1132"/>
      <c r="MHU263" s="1132"/>
      <c r="MHV263" s="1132"/>
      <c r="MHW263" s="1132"/>
      <c r="MHX263" s="1186"/>
      <c r="MHY263" s="1132"/>
      <c r="MHZ263" s="1132"/>
      <c r="MIA263" s="1132"/>
      <c r="MIB263" s="1132"/>
      <c r="MIC263" s="1132"/>
      <c r="MID263" s="1132"/>
      <c r="MIE263" s="1132"/>
      <c r="MIF263" s="1132"/>
      <c r="MIG263" s="1132"/>
      <c r="MIH263" s="1132"/>
      <c r="MII263" s="1132"/>
      <c r="MIJ263" s="1132"/>
      <c r="MIK263" s="1132"/>
      <c r="MIL263" s="1132"/>
      <c r="MIM263" s="1132"/>
      <c r="MIN263" s="1132"/>
      <c r="MIO263" s="1132"/>
      <c r="MIP263" s="1132"/>
      <c r="MIQ263" s="1132"/>
      <c r="MIR263" s="1186"/>
      <c r="MIS263" s="1132"/>
      <c r="MIT263" s="1132"/>
      <c r="MIU263" s="1132"/>
      <c r="MIV263" s="1132"/>
      <c r="MIW263" s="1132"/>
      <c r="MIX263" s="1132"/>
      <c r="MIY263" s="1132"/>
      <c r="MIZ263" s="1132"/>
      <c r="MJA263" s="1132"/>
      <c r="MJB263" s="1132"/>
      <c r="MJC263" s="1132"/>
      <c r="MJD263" s="1132"/>
      <c r="MJE263" s="1132"/>
      <c r="MJF263" s="1132"/>
      <c r="MJG263" s="1132"/>
      <c r="MJH263" s="1132"/>
      <c r="MJI263" s="1132"/>
      <c r="MJJ263" s="1132"/>
      <c r="MJK263" s="1132"/>
      <c r="MJL263" s="1186"/>
      <c r="MJM263" s="1132"/>
      <c r="MJN263" s="1132"/>
      <c r="MJO263" s="1132"/>
      <c r="MJP263" s="1132"/>
      <c r="MJQ263" s="1132"/>
      <c r="MJR263" s="1132"/>
      <c r="MJS263" s="1132"/>
      <c r="MJT263" s="1132"/>
      <c r="MJU263" s="1132"/>
      <c r="MJV263" s="1132"/>
      <c r="MJW263" s="1132"/>
      <c r="MJX263" s="1132"/>
      <c r="MJY263" s="1132"/>
      <c r="MJZ263" s="1132"/>
      <c r="MKA263" s="1132"/>
      <c r="MKB263" s="1132"/>
      <c r="MKC263" s="1132"/>
      <c r="MKD263" s="1132"/>
      <c r="MKE263" s="1132"/>
      <c r="MKF263" s="1186"/>
      <c r="MKG263" s="1132"/>
      <c r="MKH263" s="1132"/>
      <c r="MKI263" s="1132"/>
      <c r="MKJ263" s="1132"/>
      <c r="MKK263" s="1132"/>
      <c r="MKL263" s="1132"/>
      <c r="MKM263" s="1132"/>
      <c r="MKN263" s="1132"/>
      <c r="MKO263" s="1132"/>
      <c r="MKP263" s="1132"/>
      <c r="MKQ263" s="1132"/>
      <c r="MKR263" s="1132"/>
      <c r="MKS263" s="1132"/>
      <c r="MKT263" s="1132"/>
      <c r="MKU263" s="1132"/>
      <c r="MKV263" s="1132"/>
      <c r="MKW263" s="1132"/>
      <c r="MKX263" s="1132"/>
      <c r="MKY263" s="1132"/>
      <c r="MKZ263" s="1186"/>
      <c r="MLA263" s="1132"/>
      <c r="MLB263" s="1132"/>
      <c r="MLC263" s="1132"/>
      <c r="MLD263" s="1132"/>
      <c r="MLE263" s="1132"/>
      <c r="MLF263" s="1132"/>
      <c r="MLG263" s="1132"/>
      <c r="MLH263" s="1132"/>
      <c r="MLI263" s="1132"/>
      <c r="MLJ263" s="1132"/>
      <c r="MLK263" s="1132"/>
      <c r="MLL263" s="1132"/>
      <c r="MLM263" s="1132"/>
      <c r="MLN263" s="1132"/>
      <c r="MLO263" s="1132"/>
      <c r="MLP263" s="1132"/>
      <c r="MLQ263" s="1132"/>
      <c r="MLR263" s="1132"/>
      <c r="MLS263" s="1132"/>
      <c r="MLT263" s="1186"/>
      <c r="MLU263" s="1132"/>
      <c r="MLV263" s="1132"/>
      <c r="MLW263" s="1132"/>
      <c r="MLX263" s="1132"/>
      <c r="MLY263" s="1132"/>
      <c r="MLZ263" s="1132"/>
      <c r="MMA263" s="1132"/>
      <c r="MMB263" s="1132"/>
      <c r="MMC263" s="1132"/>
      <c r="MMD263" s="1132"/>
      <c r="MME263" s="1132"/>
      <c r="MMF263" s="1132"/>
      <c r="MMG263" s="1132"/>
      <c r="MMH263" s="1132"/>
      <c r="MMI263" s="1132"/>
      <c r="MMJ263" s="1132"/>
      <c r="MMK263" s="1132"/>
      <c r="MML263" s="1132"/>
      <c r="MMM263" s="1132"/>
      <c r="MMN263" s="1186"/>
      <c r="MMO263" s="1132"/>
      <c r="MMP263" s="1132"/>
      <c r="MMQ263" s="1132"/>
      <c r="MMR263" s="1132"/>
      <c r="MMS263" s="1132"/>
      <c r="MMT263" s="1132"/>
      <c r="MMU263" s="1132"/>
      <c r="MMV263" s="1132"/>
      <c r="MMW263" s="1132"/>
      <c r="MMX263" s="1132"/>
      <c r="MMY263" s="1132"/>
      <c r="MMZ263" s="1132"/>
      <c r="MNA263" s="1132"/>
      <c r="MNB263" s="1132"/>
      <c r="MNC263" s="1132"/>
      <c r="MND263" s="1132"/>
      <c r="MNE263" s="1132"/>
      <c r="MNF263" s="1132"/>
      <c r="MNG263" s="1132"/>
      <c r="MNH263" s="1186"/>
      <c r="MNI263" s="1132"/>
      <c r="MNJ263" s="1132"/>
      <c r="MNK263" s="1132"/>
      <c r="MNL263" s="1132"/>
      <c r="MNM263" s="1132"/>
      <c r="MNN263" s="1132"/>
      <c r="MNO263" s="1132"/>
      <c r="MNP263" s="1132"/>
      <c r="MNQ263" s="1132"/>
      <c r="MNR263" s="1132"/>
      <c r="MNS263" s="1132"/>
      <c r="MNT263" s="1132"/>
      <c r="MNU263" s="1132"/>
      <c r="MNV263" s="1132"/>
      <c r="MNW263" s="1132"/>
      <c r="MNX263" s="1132"/>
      <c r="MNY263" s="1132"/>
      <c r="MNZ263" s="1132"/>
      <c r="MOA263" s="1132"/>
      <c r="MOB263" s="1186"/>
      <c r="MOC263" s="1132"/>
      <c r="MOD263" s="1132"/>
      <c r="MOE263" s="1132"/>
      <c r="MOF263" s="1132"/>
      <c r="MOG263" s="1132"/>
      <c r="MOH263" s="1132"/>
      <c r="MOI263" s="1132"/>
      <c r="MOJ263" s="1132"/>
      <c r="MOK263" s="1132"/>
      <c r="MOL263" s="1132"/>
      <c r="MOM263" s="1132"/>
      <c r="MON263" s="1132"/>
      <c r="MOO263" s="1132"/>
      <c r="MOP263" s="1132"/>
      <c r="MOQ263" s="1132"/>
      <c r="MOR263" s="1132"/>
      <c r="MOS263" s="1132"/>
      <c r="MOT263" s="1132"/>
      <c r="MOU263" s="1132"/>
      <c r="MOV263" s="1186"/>
      <c r="MOW263" s="1132"/>
      <c r="MOX263" s="1132"/>
      <c r="MOY263" s="1132"/>
      <c r="MOZ263" s="1132"/>
      <c r="MPA263" s="1132"/>
      <c r="MPB263" s="1132"/>
      <c r="MPC263" s="1132"/>
      <c r="MPD263" s="1132"/>
      <c r="MPE263" s="1132"/>
      <c r="MPF263" s="1132"/>
      <c r="MPG263" s="1132"/>
      <c r="MPH263" s="1132"/>
      <c r="MPI263" s="1132"/>
      <c r="MPJ263" s="1132"/>
      <c r="MPK263" s="1132"/>
      <c r="MPL263" s="1132"/>
      <c r="MPM263" s="1132"/>
      <c r="MPN263" s="1132"/>
      <c r="MPO263" s="1132"/>
      <c r="MPP263" s="1186"/>
      <c r="MPQ263" s="1132"/>
      <c r="MPR263" s="1132"/>
      <c r="MPS263" s="1132"/>
      <c r="MPT263" s="1132"/>
      <c r="MPU263" s="1132"/>
      <c r="MPV263" s="1132"/>
      <c r="MPW263" s="1132"/>
      <c r="MPX263" s="1132"/>
      <c r="MPY263" s="1132"/>
      <c r="MPZ263" s="1132"/>
      <c r="MQA263" s="1132"/>
      <c r="MQB263" s="1132"/>
      <c r="MQC263" s="1132"/>
      <c r="MQD263" s="1132"/>
      <c r="MQE263" s="1132"/>
      <c r="MQF263" s="1132"/>
      <c r="MQG263" s="1132"/>
      <c r="MQH263" s="1132"/>
      <c r="MQI263" s="1132"/>
      <c r="MQJ263" s="1186"/>
      <c r="MQK263" s="1132"/>
      <c r="MQL263" s="1132"/>
      <c r="MQM263" s="1132"/>
      <c r="MQN263" s="1132"/>
      <c r="MQO263" s="1132"/>
      <c r="MQP263" s="1132"/>
      <c r="MQQ263" s="1132"/>
      <c r="MQR263" s="1132"/>
      <c r="MQS263" s="1132"/>
      <c r="MQT263" s="1132"/>
      <c r="MQU263" s="1132"/>
      <c r="MQV263" s="1132"/>
      <c r="MQW263" s="1132"/>
      <c r="MQX263" s="1132"/>
      <c r="MQY263" s="1132"/>
      <c r="MQZ263" s="1132"/>
      <c r="MRA263" s="1132"/>
      <c r="MRB263" s="1132"/>
      <c r="MRC263" s="1132"/>
      <c r="MRD263" s="1186"/>
      <c r="MRE263" s="1132"/>
      <c r="MRF263" s="1132"/>
      <c r="MRG263" s="1132"/>
      <c r="MRH263" s="1132"/>
      <c r="MRI263" s="1132"/>
      <c r="MRJ263" s="1132"/>
      <c r="MRK263" s="1132"/>
      <c r="MRL263" s="1132"/>
      <c r="MRM263" s="1132"/>
      <c r="MRN263" s="1132"/>
      <c r="MRO263" s="1132"/>
      <c r="MRP263" s="1132"/>
      <c r="MRQ263" s="1132"/>
      <c r="MRR263" s="1132"/>
      <c r="MRS263" s="1132"/>
      <c r="MRT263" s="1132"/>
      <c r="MRU263" s="1132"/>
      <c r="MRV263" s="1132"/>
      <c r="MRW263" s="1132"/>
      <c r="MRX263" s="1186"/>
      <c r="MRY263" s="1132"/>
      <c r="MRZ263" s="1132"/>
      <c r="MSA263" s="1132"/>
      <c r="MSB263" s="1132"/>
      <c r="MSC263" s="1132"/>
      <c r="MSD263" s="1132"/>
      <c r="MSE263" s="1132"/>
      <c r="MSF263" s="1132"/>
      <c r="MSG263" s="1132"/>
      <c r="MSH263" s="1132"/>
      <c r="MSI263" s="1132"/>
      <c r="MSJ263" s="1132"/>
      <c r="MSK263" s="1132"/>
      <c r="MSL263" s="1132"/>
      <c r="MSM263" s="1132"/>
      <c r="MSN263" s="1132"/>
      <c r="MSO263" s="1132"/>
      <c r="MSP263" s="1132"/>
      <c r="MSQ263" s="1132"/>
      <c r="MSR263" s="1186"/>
      <c r="MSS263" s="1132"/>
      <c r="MST263" s="1132"/>
      <c r="MSU263" s="1132"/>
      <c r="MSV263" s="1132"/>
      <c r="MSW263" s="1132"/>
      <c r="MSX263" s="1132"/>
      <c r="MSY263" s="1132"/>
      <c r="MSZ263" s="1132"/>
      <c r="MTA263" s="1132"/>
      <c r="MTB263" s="1132"/>
      <c r="MTC263" s="1132"/>
      <c r="MTD263" s="1132"/>
      <c r="MTE263" s="1132"/>
      <c r="MTF263" s="1132"/>
      <c r="MTG263" s="1132"/>
      <c r="MTH263" s="1132"/>
      <c r="MTI263" s="1132"/>
      <c r="MTJ263" s="1132"/>
      <c r="MTK263" s="1132"/>
      <c r="MTL263" s="1186"/>
      <c r="MTM263" s="1132"/>
      <c r="MTN263" s="1132"/>
      <c r="MTO263" s="1132"/>
      <c r="MTP263" s="1132"/>
      <c r="MTQ263" s="1132"/>
      <c r="MTR263" s="1132"/>
      <c r="MTS263" s="1132"/>
      <c r="MTT263" s="1132"/>
      <c r="MTU263" s="1132"/>
      <c r="MTV263" s="1132"/>
      <c r="MTW263" s="1132"/>
      <c r="MTX263" s="1132"/>
      <c r="MTY263" s="1132"/>
      <c r="MTZ263" s="1132"/>
      <c r="MUA263" s="1132"/>
      <c r="MUB263" s="1132"/>
      <c r="MUC263" s="1132"/>
      <c r="MUD263" s="1132"/>
      <c r="MUE263" s="1132"/>
      <c r="MUF263" s="1186"/>
      <c r="MUG263" s="1132"/>
      <c r="MUH263" s="1132"/>
      <c r="MUI263" s="1132"/>
      <c r="MUJ263" s="1132"/>
      <c r="MUK263" s="1132"/>
      <c r="MUL263" s="1132"/>
      <c r="MUM263" s="1132"/>
      <c r="MUN263" s="1132"/>
      <c r="MUO263" s="1132"/>
      <c r="MUP263" s="1132"/>
      <c r="MUQ263" s="1132"/>
      <c r="MUR263" s="1132"/>
      <c r="MUS263" s="1132"/>
      <c r="MUT263" s="1132"/>
      <c r="MUU263" s="1132"/>
      <c r="MUV263" s="1132"/>
      <c r="MUW263" s="1132"/>
      <c r="MUX263" s="1132"/>
      <c r="MUY263" s="1132"/>
      <c r="MUZ263" s="1186"/>
      <c r="MVA263" s="1132"/>
      <c r="MVB263" s="1132"/>
      <c r="MVC263" s="1132"/>
      <c r="MVD263" s="1132"/>
      <c r="MVE263" s="1132"/>
      <c r="MVF263" s="1132"/>
      <c r="MVG263" s="1132"/>
      <c r="MVH263" s="1132"/>
      <c r="MVI263" s="1132"/>
      <c r="MVJ263" s="1132"/>
      <c r="MVK263" s="1132"/>
      <c r="MVL263" s="1132"/>
      <c r="MVM263" s="1132"/>
      <c r="MVN263" s="1132"/>
      <c r="MVO263" s="1132"/>
      <c r="MVP263" s="1132"/>
      <c r="MVQ263" s="1132"/>
      <c r="MVR263" s="1132"/>
      <c r="MVS263" s="1132"/>
      <c r="MVT263" s="1186"/>
      <c r="MVU263" s="1132"/>
      <c r="MVV263" s="1132"/>
      <c r="MVW263" s="1132"/>
      <c r="MVX263" s="1132"/>
      <c r="MVY263" s="1132"/>
      <c r="MVZ263" s="1132"/>
      <c r="MWA263" s="1132"/>
      <c r="MWB263" s="1132"/>
      <c r="MWC263" s="1132"/>
      <c r="MWD263" s="1132"/>
      <c r="MWE263" s="1132"/>
      <c r="MWF263" s="1132"/>
      <c r="MWG263" s="1132"/>
      <c r="MWH263" s="1132"/>
      <c r="MWI263" s="1132"/>
      <c r="MWJ263" s="1132"/>
      <c r="MWK263" s="1132"/>
      <c r="MWL263" s="1132"/>
      <c r="MWM263" s="1132"/>
      <c r="MWN263" s="1186"/>
      <c r="MWO263" s="1132"/>
      <c r="MWP263" s="1132"/>
      <c r="MWQ263" s="1132"/>
      <c r="MWR263" s="1132"/>
      <c r="MWS263" s="1132"/>
      <c r="MWT263" s="1132"/>
      <c r="MWU263" s="1132"/>
      <c r="MWV263" s="1132"/>
      <c r="MWW263" s="1132"/>
      <c r="MWX263" s="1132"/>
      <c r="MWY263" s="1132"/>
      <c r="MWZ263" s="1132"/>
      <c r="MXA263" s="1132"/>
      <c r="MXB263" s="1132"/>
      <c r="MXC263" s="1132"/>
      <c r="MXD263" s="1132"/>
      <c r="MXE263" s="1132"/>
      <c r="MXF263" s="1132"/>
      <c r="MXG263" s="1132"/>
      <c r="MXH263" s="1186"/>
      <c r="MXI263" s="1132"/>
      <c r="MXJ263" s="1132"/>
      <c r="MXK263" s="1132"/>
      <c r="MXL263" s="1132"/>
      <c r="MXM263" s="1132"/>
      <c r="MXN263" s="1132"/>
      <c r="MXO263" s="1132"/>
      <c r="MXP263" s="1132"/>
      <c r="MXQ263" s="1132"/>
      <c r="MXR263" s="1132"/>
      <c r="MXS263" s="1132"/>
      <c r="MXT263" s="1132"/>
      <c r="MXU263" s="1132"/>
      <c r="MXV263" s="1132"/>
      <c r="MXW263" s="1132"/>
      <c r="MXX263" s="1132"/>
      <c r="MXY263" s="1132"/>
      <c r="MXZ263" s="1132"/>
      <c r="MYA263" s="1132"/>
      <c r="MYB263" s="1186"/>
      <c r="MYC263" s="1132"/>
      <c r="MYD263" s="1132"/>
      <c r="MYE263" s="1132"/>
      <c r="MYF263" s="1132"/>
      <c r="MYG263" s="1132"/>
      <c r="MYH263" s="1132"/>
      <c r="MYI263" s="1132"/>
      <c r="MYJ263" s="1132"/>
      <c r="MYK263" s="1132"/>
      <c r="MYL263" s="1132"/>
      <c r="MYM263" s="1132"/>
      <c r="MYN263" s="1132"/>
      <c r="MYO263" s="1132"/>
      <c r="MYP263" s="1132"/>
      <c r="MYQ263" s="1132"/>
      <c r="MYR263" s="1132"/>
      <c r="MYS263" s="1132"/>
      <c r="MYT263" s="1132"/>
      <c r="MYU263" s="1132"/>
      <c r="MYV263" s="1186"/>
      <c r="MYW263" s="1132"/>
      <c r="MYX263" s="1132"/>
      <c r="MYY263" s="1132"/>
      <c r="MYZ263" s="1132"/>
      <c r="MZA263" s="1132"/>
      <c r="MZB263" s="1132"/>
      <c r="MZC263" s="1132"/>
      <c r="MZD263" s="1132"/>
      <c r="MZE263" s="1132"/>
      <c r="MZF263" s="1132"/>
      <c r="MZG263" s="1132"/>
      <c r="MZH263" s="1132"/>
      <c r="MZI263" s="1132"/>
      <c r="MZJ263" s="1132"/>
      <c r="MZK263" s="1132"/>
      <c r="MZL263" s="1132"/>
      <c r="MZM263" s="1132"/>
      <c r="MZN263" s="1132"/>
      <c r="MZO263" s="1132"/>
      <c r="MZP263" s="1186"/>
      <c r="MZQ263" s="1132"/>
      <c r="MZR263" s="1132"/>
      <c r="MZS263" s="1132"/>
      <c r="MZT263" s="1132"/>
      <c r="MZU263" s="1132"/>
      <c r="MZV263" s="1132"/>
      <c r="MZW263" s="1132"/>
      <c r="MZX263" s="1132"/>
      <c r="MZY263" s="1132"/>
      <c r="MZZ263" s="1132"/>
      <c r="NAA263" s="1132"/>
      <c r="NAB263" s="1132"/>
      <c r="NAC263" s="1132"/>
      <c r="NAD263" s="1132"/>
      <c r="NAE263" s="1132"/>
      <c r="NAF263" s="1132"/>
      <c r="NAG263" s="1132"/>
      <c r="NAH263" s="1132"/>
      <c r="NAI263" s="1132"/>
      <c r="NAJ263" s="1186"/>
      <c r="NAK263" s="1132"/>
      <c r="NAL263" s="1132"/>
      <c r="NAM263" s="1132"/>
      <c r="NAN263" s="1132"/>
      <c r="NAO263" s="1132"/>
      <c r="NAP263" s="1132"/>
      <c r="NAQ263" s="1132"/>
      <c r="NAR263" s="1132"/>
      <c r="NAS263" s="1132"/>
      <c r="NAT263" s="1132"/>
      <c r="NAU263" s="1132"/>
      <c r="NAV263" s="1132"/>
      <c r="NAW263" s="1132"/>
      <c r="NAX263" s="1132"/>
      <c r="NAY263" s="1132"/>
      <c r="NAZ263" s="1132"/>
      <c r="NBA263" s="1132"/>
      <c r="NBB263" s="1132"/>
      <c r="NBC263" s="1132"/>
      <c r="NBD263" s="1186"/>
      <c r="NBE263" s="1132"/>
      <c r="NBF263" s="1132"/>
      <c r="NBG263" s="1132"/>
      <c r="NBH263" s="1132"/>
      <c r="NBI263" s="1132"/>
      <c r="NBJ263" s="1132"/>
      <c r="NBK263" s="1132"/>
      <c r="NBL263" s="1132"/>
      <c r="NBM263" s="1132"/>
      <c r="NBN263" s="1132"/>
      <c r="NBO263" s="1132"/>
      <c r="NBP263" s="1132"/>
      <c r="NBQ263" s="1132"/>
      <c r="NBR263" s="1132"/>
      <c r="NBS263" s="1132"/>
      <c r="NBT263" s="1132"/>
      <c r="NBU263" s="1132"/>
      <c r="NBV263" s="1132"/>
      <c r="NBW263" s="1132"/>
      <c r="NBX263" s="1186"/>
      <c r="NBY263" s="1132"/>
      <c r="NBZ263" s="1132"/>
      <c r="NCA263" s="1132"/>
      <c r="NCB263" s="1132"/>
      <c r="NCC263" s="1132"/>
      <c r="NCD263" s="1132"/>
      <c r="NCE263" s="1132"/>
      <c r="NCF263" s="1132"/>
      <c r="NCG263" s="1132"/>
      <c r="NCH263" s="1132"/>
      <c r="NCI263" s="1132"/>
      <c r="NCJ263" s="1132"/>
      <c r="NCK263" s="1132"/>
      <c r="NCL263" s="1132"/>
      <c r="NCM263" s="1132"/>
      <c r="NCN263" s="1132"/>
      <c r="NCO263" s="1132"/>
      <c r="NCP263" s="1132"/>
      <c r="NCQ263" s="1132"/>
      <c r="NCR263" s="1186"/>
      <c r="NCS263" s="1132"/>
      <c r="NCT263" s="1132"/>
      <c r="NCU263" s="1132"/>
      <c r="NCV263" s="1132"/>
      <c r="NCW263" s="1132"/>
      <c r="NCX263" s="1132"/>
      <c r="NCY263" s="1132"/>
      <c r="NCZ263" s="1132"/>
      <c r="NDA263" s="1132"/>
      <c r="NDB263" s="1132"/>
      <c r="NDC263" s="1132"/>
      <c r="NDD263" s="1132"/>
      <c r="NDE263" s="1132"/>
      <c r="NDF263" s="1132"/>
      <c r="NDG263" s="1132"/>
      <c r="NDH263" s="1132"/>
      <c r="NDI263" s="1132"/>
      <c r="NDJ263" s="1132"/>
      <c r="NDK263" s="1132"/>
      <c r="NDL263" s="1186"/>
      <c r="NDM263" s="1132"/>
      <c r="NDN263" s="1132"/>
      <c r="NDO263" s="1132"/>
      <c r="NDP263" s="1132"/>
      <c r="NDQ263" s="1132"/>
      <c r="NDR263" s="1132"/>
      <c r="NDS263" s="1132"/>
      <c r="NDT263" s="1132"/>
      <c r="NDU263" s="1132"/>
      <c r="NDV263" s="1132"/>
      <c r="NDW263" s="1132"/>
      <c r="NDX263" s="1132"/>
      <c r="NDY263" s="1132"/>
      <c r="NDZ263" s="1132"/>
      <c r="NEA263" s="1132"/>
      <c r="NEB263" s="1132"/>
      <c r="NEC263" s="1132"/>
      <c r="NED263" s="1132"/>
      <c r="NEE263" s="1132"/>
      <c r="NEF263" s="1186"/>
      <c r="NEG263" s="1132"/>
      <c r="NEH263" s="1132"/>
      <c r="NEI263" s="1132"/>
      <c r="NEJ263" s="1132"/>
      <c r="NEK263" s="1132"/>
      <c r="NEL263" s="1132"/>
      <c r="NEM263" s="1132"/>
      <c r="NEN263" s="1132"/>
      <c r="NEO263" s="1132"/>
      <c r="NEP263" s="1132"/>
      <c r="NEQ263" s="1132"/>
      <c r="NER263" s="1132"/>
      <c r="NES263" s="1132"/>
      <c r="NET263" s="1132"/>
      <c r="NEU263" s="1132"/>
      <c r="NEV263" s="1132"/>
      <c r="NEW263" s="1132"/>
      <c r="NEX263" s="1132"/>
      <c r="NEY263" s="1132"/>
      <c r="NEZ263" s="1186"/>
      <c r="NFA263" s="1132"/>
      <c r="NFB263" s="1132"/>
      <c r="NFC263" s="1132"/>
      <c r="NFD263" s="1132"/>
      <c r="NFE263" s="1132"/>
      <c r="NFF263" s="1132"/>
      <c r="NFG263" s="1132"/>
      <c r="NFH263" s="1132"/>
      <c r="NFI263" s="1132"/>
      <c r="NFJ263" s="1132"/>
      <c r="NFK263" s="1132"/>
      <c r="NFL263" s="1132"/>
      <c r="NFM263" s="1132"/>
      <c r="NFN263" s="1132"/>
      <c r="NFO263" s="1132"/>
      <c r="NFP263" s="1132"/>
      <c r="NFQ263" s="1132"/>
      <c r="NFR263" s="1132"/>
      <c r="NFS263" s="1132"/>
      <c r="NFT263" s="1186"/>
      <c r="NFU263" s="1132"/>
      <c r="NFV263" s="1132"/>
      <c r="NFW263" s="1132"/>
      <c r="NFX263" s="1132"/>
      <c r="NFY263" s="1132"/>
      <c r="NFZ263" s="1132"/>
      <c r="NGA263" s="1132"/>
      <c r="NGB263" s="1132"/>
      <c r="NGC263" s="1132"/>
      <c r="NGD263" s="1132"/>
      <c r="NGE263" s="1132"/>
      <c r="NGF263" s="1132"/>
      <c r="NGG263" s="1132"/>
      <c r="NGH263" s="1132"/>
      <c r="NGI263" s="1132"/>
      <c r="NGJ263" s="1132"/>
      <c r="NGK263" s="1132"/>
      <c r="NGL263" s="1132"/>
      <c r="NGM263" s="1132"/>
      <c r="NGN263" s="1186"/>
      <c r="NGO263" s="1132"/>
      <c r="NGP263" s="1132"/>
      <c r="NGQ263" s="1132"/>
      <c r="NGR263" s="1132"/>
      <c r="NGS263" s="1132"/>
      <c r="NGT263" s="1132"/>
      <c r="NGU263" s="1132"/>
      <c r="NGV263" s="1132"/>
      <c r="NGW263" s="1132"/>
      <c r="NGX263" s="1132"/>
      <c r="NGY263" s="1132"/>
      <c r="NGZ263" s="1132"/>
      <c r="NHA263" s="1132"/>
      <c r="NHB263" s="1132"/>
      <c r="NHC263" s="1132"/>
      <c r="NHD263" s="1132"/>
      <c r="NHE263" s="1132"/>
      <c r="NHF263" s="1132"/>
      <c r="NHG263" s="1132"/>
      <c r="NHH263" s="1186"/>
      <c r="NHI263" s="1132"/>
      <c r="NHJ263" s="1132"/>
      <c r="NHK263" s="1132"/>
      <c r="NHL263" s="1132"/>
      <c r="NHM263" s="1132"/>
      <c r="NHN263" s="1132"/>
      <c r="NHO263" s="1132"/>
      <c r="NHP263" s="1132"/>
      <c r="NHQ263" s="1132"/>
      <c r="NHR263" s="1132"/>
      <c r="NHS263" s="1132"/>
      <c r="NHT263" s="1132"/>
      <c r="NHU263" s="1132"/>
      <c r="NHV263" s="1132"/>
      <c r="NHW263" s="1132"/>
      <c r="NHX263" s="1132"/>
      <c r="NHY263" s="1132"/>
      <c r="NHZ263" s="1132"/>
      <c r="NIA263" s="1132"/>
      <c r="NIB263" s="1186"/>
      <c r="NIC263" s="1132"/>
      <c r="NID263" s="1132"/>
      <c r="NIE263" s="1132"/>
      <c r="NIF263" s="1132"/>
      <c r="NIG263" s="1132"/>
      <c r="NIH263" s="1132"/>
      <c r="NII263" s="1132"/>
      <c r="NIJ263" s="1132"/>
      <c r="NIK263" s="1132"/>
      <c r="NIL263" s="1132"/>
      <c r="NIM263" s="1132"/>
      <c r="NIN263" s="1132"/>
      <c r="NIO263" s="1132"/>
      <c r="NIP263" s="1132"/>
      <c r="NIQ263" s="1132"/>
      <c r="NIR263" s="1132"/>
      <c r="NIS263" s="1132"/>
      <c r="NIT263" s="1132"/>
      <c r="NIU263" s="1132"/>
      <c r="NIV263" s="1186"/>
      <c r="NIW263" s="1132"/>
      <c r="NIX263" s="1132"/>
      <c r="NIY263" s="1132"/>
      <c r="NIZ263" s="1132"/>
      <c r="NJA263" s="1132"/>
      <c r="NJB263" s="1132"/>
      <c r="NJC263" s="1132"/>
      <c r="NJD263" s="1132"/>
      <c r="NJE263" s="1132"/>
      <c r="NJF263" s="1132"/>
      <c r="NJG263" s="1132"/>
      <c r="NJH263" s="1132"/>
      <c r="NJI263" s="1132"/>
      <c r="NJJ263" s="1132"/>
      <c r="NJK263" s="1132"/>
      <c r="NJL263" s="1132"/>
      <c r="NJM263" s="1132"/>
      <c r="NJN263" s="1132"/>
      <c r="NJO263" s="1132"/>
      <c r="NJP263" s="1186"/>
      <c r="NJQ263" s="1132"/>
      <c r="NJR263" s="1132"/>
      <c r="NJS263" s="1132"/>
      <c r="NJT263" s="1132"/>
      <c r="NJU263" s="1132"/>
      <c r="NJV263" s="1132"/>
      <c r="NJW263" s="1132"/>
      <c r="NJX263" s="1132"/>
      <c r="NJY263" s="1132"/>
      <c r="NJZ263" s="1132"/>
      <c r="NKA263" s="1132"/>
      <c r="NKB263" s="1132"/>
      <c r="NKC263" s="1132"/>
      <c r="NKD263" s="1132"/>
      <c r="NKE263" s="1132"/>
      <c r="NKF263" s="1132"/>
      <c r="NKG263" s="1132"/>
      <c r="NKH263" s="1132"/>
      <c r="NKI263" s="1132"/>
      <c r="NKJ263" s="1186"/>
      <c r="NKK263" s="1132"/>
      <c r="NKL263" s="1132"/>
      <c r="NKM263" s="1132"/>
      <c r="NKN263" s="1132"/>
      <c r="NKO263" s="1132"/>
      <c r="NKP263" s="1132"/>
      <c r="NKQ263" s="1132"/>
      <c r="NKR263" s="1132"/>
      <c r="NKS263" s="1132"/>
      <c r="NKT263" s="1132"/>
      <c r="NKU263" s="1132"/>
      <c r="NKV263" s="1132"/>
      <c r="NKW263" s="1132"/>
      <c r="NKX263" s="1132"/>
      <c r="NKY263" s="1132"/>
      <c r="NKZ263" s="1132"/>
      <c r="NLA263" s="1132"/>
      <c r="NLB263" s="1132"/>
      <c r="NLC263" s="1132"/>
      <c r="NLD263" s="1186"/>
      <c r="NLE263" s="1132"/>
      <c r="NLF263" s="1132"/>
      <c r="NLG263" s="1132"/>
      <c r="NLH263" s="1132"/>
      <c r="NLI263" s="1132"/>
      <c r="NLJ263" s="1132"/>
      <c r="NLK263" s="1132"/>
      <c r="NLL263" s="1132"/>
      <c r="NLM263" s="1132"/>
      <c r="NLN263" s="1132"/>
      <c r="NLO263" s="1132"/>
      <c r="NLP263" s="1132"/>
      <c r="NLQ263" s="1132"/>
      <c r="NLR263" s="1132"/>
      <c r="NLS263" s="1132"/>
      <c r="NLT263" s="1132"/>
      <c r="NLU263" s="1132"/>
      <c r="NLV263" s="1132"/>
      <c r="NLW263" s="1132"/>
      <c r="NLX263" s="1186"/>
      <c r="NLY263" s="1132"/>
      <c r="NLZ263" s="1132"/>
      <c r="NMA263" s="1132"/>
      <c r="NMB263" s="1132"/>
      <c r="NMC263" s="1132"/>
      <c r="NMD263" s="1132"/>
      <c r="NME263" s="1132"/>
      <c r="NMF263" s="1132"/>
      <c r="NMG263" s="1132"/>
      <c r="NMH263" s="1132"/>
      <c r="NMI263" s="1132"/>
      <c r="NMJ263" s="1132"/>
      <c r="NMK263" s="1132"/>
      <c r="NML263" s="1132"/>
      <c r="NMM263" s="1132"/>
      <c r="NMN263" s="1132"/>
      <c r="NMO263" s="1132"/>
      <c r="NMP263" s="1132"/>
      <c r="NMQ263" s="1132"/>
      <c r="NMR263" s="1186"/>
      <c r="NMS263" s="1132"/>
      <c r="NMT263" s="1132"/>
      <c r="NMU263" s="1132"/>
      <c r="NMV263" s="1132"/>
      <c r="NMW263" s="1132"/>
      <c r="NMX263" s="1132"/>
      <c r="NMY263" s="1132"/>
      <c r="NMZ263" s="1132"/>
      <c r="NNA263" s="1132"/>
      <c r="NNB263" s="1132"/>
      <c r="NNC263" s="1132"/>
      <c r="NND263" s="1132"/>
      <c r="NNE263" s="1132"/>
      <c r="NNF263" s="1132"/>
      <c r="NNG263" s="1132"/>
      <c r="NNH263" s="1132"/>
      <c r="NNI263" s="1132"/>
      <c r="NNJ263" s="1132"/>
      <c r="NNK263" s="1132"/>
      <c r="NNL263" s="1186"/>
      <c r="NNM263" s="1132"/>
      <c r="NNN263" s="1132"/>
      <c r="NNO263" s="1132"/>
      <c r="NNP263" s="1132"/>
      <c r="NNQ263" s="1132"/>
      <c r="NNR263" s="1132"/>
      <c r="NNS263" s="1132"/>
      <c r="NNT263" s="1132"/>
      <c r="NNU263" s="1132"/>
      <c r="NNV263" s="1132"/>
      <c r="NNW263" s="1132"/>
      <c r="NNX263" s="1132"/>
      <c r="NNY263" s="1132"/>
      <c r="NNZ263" s="1132"/>
      <c r="NOA263" s="1132"/>
      <c r="NOB263" s="1132"/>
      <c r="NOC263" s="1132"/>
      <c r="NOD263" s="1132"/>
      <c r="NOE263" s="1132"/>
      <c r="NOF263" s="1186"/>
      <c r="NOG263" s="1132"/>
      <c r="NOH263" s="1132"/>
      <c r="NOI263" s="1132"/>
      <c r="NOJ263" s="1132"/>
      <c r="NOK263" s="1132"/>
      <c r="NOL263" s="1132"/>
      <c r="NOM263" s="1132"/>
      <c r="NON263" s="1132"/>
      <c r="NOO263" s="1132"/>
      <c r="NOP263" s="1132"/>
      <c r="NOQ263" s="1132"/>
      <c r="NOR263" s="1132"/>
      <c r="NOS263" s="1132"/>
      <c r="NOT263" s="1132"/>
      <c r="NOU263" s="1132"/>
      <c r="NOV263" s="1132"/>
      <c r="NOW263" s="1132"/>
      <c r="NOX263" s="1132"/>
      <c r="NOY263" s="1132"/>
      <c r="NOZ263" s="1186"/>
      <c r="NPA263" s="1132"/>
      <c r="NPB263" s="1132"/>
      <c r="NPC263" s="1132"/>
      <c r="NPD263" s="1132"/>
      <c r="NPE263" s="1132"/>
      <c r="NPF263" s="1132"/>
      <c r="NPG263" s="1132"/>
      <c r="NPH263" s="1132"/>
      <c r="NPI263" s="1132"/>
      <c r="NPJ263" s="1132"/>
      <c r="NPK263" s="1132"/>
      <c r="NPL263" s="1132"/>
      <c r="NPM263" s="1132"/>
      <c r="NPN263" s="1132"/>
      <c r="NPO263" s="1132"/>
      <c r="NPP263" s="1132"/>
      <c r="NPQ263" s="1132"/>
      <c r="NPR263" s="1132"/>
      <c r="NPS263" s="1132"/>
      <c r="NPT263" s="1186"/>
      <c r="NPU263" s="1132"/>
      <c r="NPV263" s="1132"/>
      <c r="NPW263" s="1132"/>
      <c r="NPX263" s="1132"/>
      <c r="NPY263" s="1132"/>
      <c r="NPZ263" s="1132"/>
      <c r="NQA263" s="1132"/>
      <c r="NQB263" s="1132"/>
      <c r="NQC263" s="1132"/>
      <c r="NQD263" s="1132"/>
      <c r="NQE263" s="1132"/>
      <c r="NQF263" s="1132"/>
      <c r="NQG263" s="1132"/>
      <c r="NQH263" s="1132"/>
      <c r="NQI263" s="1132"/>
      <c r="NQJ263" s="1132"/>
      <c r="NQK263" s="1132"/>
      <c r="NQL263" s="1132"/>
      <c r="NQM263" s="1132"/>
      <c r="NQN263" s="1186"/>
      <c r="NQO263" s="1132"/>
      <c r="NQP263" s="1132"/>
      <c r="NQQ263" s="1132"/>
      <c r="NQR263" s="1132"/>
      <c r="NQS263" s="1132"/>
      <c r="NQT263" s="1132"/>
      <c r="NQU263" s="1132"/>
      <c r="NQV263" s="1132"/>
      <c r="NQW263" s="1132"/>
      <c r="NQX263" s="1132"/>
      <c r="NQY263" s="1132"/>
      <c r="NQZ263" s="1132"/>
      <c r="NRA263" s="1132"/>
      <c r="NRB263" s="1132"/>
      <c r="NRC263" s="1132"/>
      <c r="NRD263" s="1132"/>
      <c r="NRE263" s="1132"/>
      <c r="NRF263" s="1132"/>
      <c r="NRG263" s="1132"/>
      <c r="NRH263" s="1186"/>
      <c r="NRI263" s="1132"/>
      <c r="NRJ263" s="1132"/>
      <c r="NRK263" s="1132"/>
      <c r="NRL263" s="1132"/>
      <c r="NRM263" s="1132"/>
      <c r="NRN263" s="1132"/>
      <c r="NRO263" s="1132"/>
      <c r="NRP263" s="1132"/>
      <c r="NRQ263" s="1132"/>
      <c r="NRR263" s="1132"/>
      <c r="NRS263" s="1132"/>
      <c r="NRT263" s="1132"/>
      <c r="NRU263" s="1132"/>
      <c r="NRV263" s="1132"/>
      <c r="NRW263" s="1132"/>
      <c r="NRX263" s="1132"/>
      <c r="NRY263" s="1132"/>
      <c r="NRZ263" s="1132"/>
      <c r="NSA263" s="1132"/>
      <c r="NSB263" s="1186"/>
      <c r="NSC263" s="1132"/>
      <c r="NSD263" s="1132"/>
      <c r="NSE263" s="1132"/>
      <c r="NSF263" s="1132"/>
      <c r="NSG263" s="1132"/>
      <c r="NSH263" s="1132"/>
      <c r="NSI263" s="1132"/>
      <c r="NSJ263" s="1132"/>
      <c r="NSK263" s="1132"/>
      <c r="NSL263" s="1132"/>
      <c r="NSM263" s="1132"/>
      <c r="NSN263" s="1132"/>
      <c r="NSO263" s="1132"/>
      <c r="NSP263" s="1132"/>
      <c r="NSQ263" s="1132"/>
      <c r="NSR263" s="1132"/>
      <c r="NSS263" s="1132"/>
      <c r="NST263" s="1132"/>
      <c r="NSU263" s="1132"/>
      <c r="NSV263" s="1186"/>
      <c r="NSW263" s="1132"/>
      <c r="NSX263" s="1132"/>
      <c r="NSY263" s="1132"/>
      <c r="NSZ263" s="1132"/>
      <c r="NTA263" s="1132"/>
      <c r="NTB263" s="1132"/>
      <c r="NTC263" s="1132"/>
      <c r="NTD263" s="1132"/>
      <c r="NTE263" s="1132"/>
      <c r="NTF263" s="1132"/>
      <c r="NTG263" s="1132"/>
      <c r="NTH263" s="1132"/>
      <c r="NTI263" s="1132"/>
      <c r="NTJ263" s="1132"/>
      <c r="NTK263" s="1132"/>
      <c r="NTL263" s="1132"/>
      <c r="NTM263" s="1132"/>
      <c r="NTN263" s="1132"/>
      <c r="NTO263" s="1132"/>
      <c r="NTP263" s="1186"/>
      <c r="NTQ263" s="1132"/>
      <c r="NTR263" s="1132"/>
      <c r="NTS263" s="1132"/>
      <c r="NTT263" s="1132"/>
      <c r="NTU263" s="1132"/>
      <c r="NTV263" s="1132"/>
      <c r="NTW263" s="1132"/>
      <c r="NTX263" s="1132"/>
      <c r="NTY263" s="1132"/>
      <c r="NTZ263" s="1132"/>
      <c r="NUA263" s="1132"/>
      <c r="NUB263" s="1132"/>
      <c r="NUC263" s="1132"/>
      <c r="NUD263" s="1132"/>
      <c r="NUE263" s="1132"/>
      <c r="NUF263" s="1132"/>
      <c r="NUG263" s="1132"/>
      <c r="NUH263" s="1132"/>
      <c r="NUI263" s="1132"/>
      <c r="NUJ263" s="1186"/>
      <c r="NUK263" s="1132"/>
      <c r="NUL263" s="1132"/>
      <c r="NUM263" s="1132"/>
      <c r="NUN263" s="1132"/>
      <c r="NUO263" s="1132"/>
      <c r="NUP263" s="1132"/>
      <c r="NUQ263" s="1132"/>
      <c r="NUR263" s="1132"/>
      <c r="NUS263" s="1132"/>
      <c r="NUT263" s="1132"/>
      <c r="NUU263" s="1132"/>
      <c r="NUV263" s="1132"/>
      <c r="NUW263" s="1132"/>
      <c r="NUX263" s="1132"/>
      <c r="NUY263" s="1132"/>
      <c r="NUZ263" s="1132"/>
      <c r="NVA263" s="1132"/>
      <c r="NVB263" s="1132"/>
      <c r="NVC263" s="1132"/>
      <c r="NVD263" s="1186"/>
      <c r="NVE263" s="1132"/>
      <c r="NVF263" s="1132"/>
      <c r="NVG263" s="1132"/>
      <c r="NVH263" s="1132"/>
      <c r="NVI263" s="1132"/>
      <c r="NVJ263" s="1132"/>
      <c r="NVK263" s="1132"/>
      <c r="NVL263" s="1132"/>
      <c r="NVM263" s="1132"/>
      <c r="NVN263" s="1132"/>
      <c r="NVO263" s="1132"/>
      <c r="NVP263" s="1132"/>
      <c r="NVQ263" s="1132"/>
      <c r="NVR263" s="1132"/>
      <c r="NVS263" s="1132"/>
      <c r="NVT263" s="1132"/>
      <c r="NVU263" s="1132"/>
      <c r="NVV263" s="1132"/>
      <c r="NVW263" s="1132"/>
      <c r="NVX263" s="1186"/>
      <c r="NVY263" s="1132"/>
      <c r="NVZ263" s="1132"/>
      <c r="NWA263" s="1132"/>
      <c r="NWB263" s="1132"/>
      <c r="NWC263" s="1132"/>
      <c r="NWD263" s="1132"/>
      <c r="NWE263" s="1132"/>
      <c r="NWF263" s="1132"/>
      <c r="NWG263" s="1132"/>
      <c r="NWH263" s="1132"/>
      <c r="NWI263" s="1132"/>
      <c r="NWJ263" s="1132"/>
      <c r="NWK263" s="1132"/>
      <c r="NWL263" s="1132"/>
      <c r="NWM263" s="1132"/>
      <c r="NWN263" s="1132"/>
      <c r="NWO263" s="1132"/>
      <c r="NWP263" s="1132"/>
      <c r="NWQ263" s="1132"/>
      <c r="NWR263" s="1186"/>
      <c r="NWS263" s="1132"/>
      <c r="NWT263" s="1132"/>
      <c r="NWU263" s="1132"/>
      <c r="NWV263" s="1132"/>
      <c r="NWW263" s="1132"/>
      <c r="NWX263" s="1132"/>
      <c r="NWY263" s="1132"/>
      <c r="NWZ263" s="1132"/>
      <c r="NXA263" s="1132"/>
      <c r="NXB263" s="1132"/>
      <c r="NXC263" s="1132"/>
      <c r="NXD263" s="1132"/>
      <c r="NXE263" s="1132"/>
      <c r="NXF263" s="1132"/>
      <c r="NXG263" s="1132"/>
      <c r="NXH263" s="1132"/>
      <c r="NXI263" s="1132"/>
      <c r="NXJ263" s="1132"/>
      <c r="NXK263" s="1132"/>
      <c r="NXL263" s="1186"/>
      <c r="NXM263" s="1132"/>
      <c r="NXN263" s="1132"/>
      <c r="NXO263" s="1132"/>
      <c r="NXP263" s="1132"/>
      <c r="NXQ263" s="1132"/>
      <c r="NXR263" s="1132"/>
      <c r="NXS263" s="1132"/>
      <c r="NXT263" s="1132"/>
      <c r="NXU263" s="1132"/>
      <c r="NXV263" s="1132"/>
      <c r="NXW263" s="1132"/>
      <c r="NXX263" s="1132"/>
      <c r="NXY263" s="1132"/>
      <c r="NXZ263" s="1132"/>
      <c r="NYA263" s="1132"/>
      <c r="NYB263" s="1132"/>
      <c r="NYC263" s="1132"/>
      <c r="NYD263" s="1132"/>
      <c r="NYE263" s="1132"/>
      <c r="NYF263" s="1186"/>
      <c r="NYG263" s="1132"/>
      <c r="NYH263" s="1132"/>
      <c r="NYI263" s="1132"/>
      <c r="NYJ263" s="1132"/>
      <c r="NYK263" s="1132"/>
      <c r="NYL263" s="1132"/>
      <c r="NYM263" s="1132"/>
      <c r="NYN263" s="1132"/>
      <c r="NYO263" s="1132"/>
      <c r="NYP263" s="1132"/>
      <c r="NYQ263" s="1132"/>
      <c r="NYR263" s="1132"/>
      <c r="NYS263" s="1132"/>
      <c r="NYT263" s="1132"/>
      <c r="NYU263" s="1132"/>
      <c r="NYV263" s="1132"/>
      <c r="NYW263" s="1132"/>
      <c r="NYX263" s="1132"/>
      <c r="NYY263" s="1132"/>
      <c r="NYZ263" s="1186"/>
      <c r="NZA263" s="1132"/>
      <c r="NZB263" s="1132"/>
      <c r="NZC263" s="1132"/>
      <c r="NZD263" s="1132"/>
      <c r="NZE263" s="1132"/>
      <c r="NZF263" s="1132"/>
      <c r="NZG263" s="1132"/>
      <c r="NZH263" s="1132"/>
      <c r="NZI263" s="1132"/>
      <c r="NZJ263" s="1132"/>
      <c r="NZK263" s="1132"/>
      <c r="NZL263" s="1132"/>
      <c r="NZM263" s="1132"/>
      <c r="NZN263" s="1132"/>
      <c r="NZO263" s="1132"/>
      <c r="NZP263" s="1132"/>
      <c r="NZQ263" s="1132"/>
      <c r="NZR263" s="1132"/>
      <c r="NZS263" s="1132"/>
      <c r="NZT263" s="1186"/>
      <c r="NZU263" s="1132"/>
      <c r="NZV263" s="1132"/>
      <c r="NZW263" s="1132"/>
      <c r="NZX263" s="1132"/>
      <c r="NZY263" s="1132"/>
      <c r="NZZ263" s="1132"/>
      <c r="OAA263" s="1132"/>
      <c r="OAB263" s="1132"/>
      <c r="OAC263" s="1132"/>
      <c r="OAD263" s="1132"/>
      <c r="OAE263" s="1132"/>
      <c r="OAF263" s="1132"/>
      <c r="OAG263" s="1132"/>
      <c r="OAH263" s="1132"/>
      <c r="OAI263" s="1132"/>
      <c r="OAJ263" s="1132"/>
      <c r="OAK263" s="1132"/>
      <c r="OAL263" s="1132"/>
      <c r="OAM263" s="1132"/>
      <c r="OAN263" s="1186"/>
      <c r="OAO263" s="1132"/>
      <c r="OAP263" s="1132"/>
      <c r="OAQ263" s="1132"/>
      <c r="OAR263" s="1132"/>
      <c r="OAS263" s="1132"/>
      <c r="OAT263" s="1132"/>
      <c r="OAU263" s="1132"/>
      <c r="OAV263" s="1132"/>
      <c r="OAW263" s="1132"/>
      <c r="OAX263" s="1132"/>
      <c r="OAY263" s="1132"/>
      <c r="OAZ263" s="1132"/>
      <c r="OBA263" s="1132"/>
      <c r="OBB263" s="1132"/>
      <c r="OBC263" s="1132"/>
      <c r="OBD263" s="1132"/>
      <c r="OBE263" s="1132"/>
      <c r="OBF263" s="1132"/>
      <c r="OBG263" s="1132"/>
      <c r="OBH263" s="1186"/>
      <c r="OBI263" s="1132"/>
      <c r="OBJ263" s="1132"/>
      <c r="OBK263" s="1132"/>
      <c r="OBL263" s="1132"/>
      <c r="OBM263" s="1132"/>
      <c r="OBN263" s="1132"/>
      <c r="OBO263" s="1132"/>
      <c r="OBP263" s="1132"/>
      <c r="OBQ263" s="1132"/>
      <c r="OBR263" s="1132"/>
      <c r="OBS263" s="1132"/>
      <c r="OBT263" s="1132"/>
      <c r="OBU263" s="1132"/>
      <c r="OBV263" s="1132"/>
      <c r="OBW263" s="1132"/>
      <c r="OBX263" s="1132"/>
      <c r="OBY263" s="1132"/>
      <c r="OBZ263" s="1132"/>
      <c r="OCA263" s="1132"/>
      <c r="OCB263" s="1186"/>
      <c r="OCC263" s="1132"/>
      <c r="OCD263" s="1132"/>
      <c r="OCE263" s="1132"/>
      <c r="OCF263" s="1132"/>
      <c r="OCG263" s="1132"/>
      <c r="OCH263" s="1132"/>
      <c r="OCI263" s="1132"/>
      <c r="OCJ263" s="1132"/>
      <c r="OCK263" s="1132"/>
      <c r="OCL263" s="1132"/>
      <c r="OCM263" s="1132"/>
      <c r="OCN263" s="1132"/>
      <c r="OCO263" s="1132"/>
      <c r="OCP263" s="1132"/>
      <c r="OCQ263" s="1132"/>
      <c r="OCR263" s="1132"/>
      <c r="OCS263" s="1132"/>
      <c r="OCT263" s="1132"/>
      <c r="OCU263" s="1132"/>
      <c r="OCV263" s="1186"/>
      <c r="OCW263" s="1132"/>
      <c r="OCX263" s="1132"/>
      <c r="OCY263" s="1132"/>
      <c r="OCZ263" s="1132"/>
      <c r="ODA263" s="1132"/>
      <c r="ODB263" s="1132"/>
      <c r="ODC263" s="1132"/>
      <c r="ODD263" s="1132"/>
      <c r="ODE263" s="1132"/>
      <c r="ODF263" s="1132"/>
      <c r="ODG263" s="1132"/>
      <c r="ODH263" s="1132"/>
      <c r="ODI263" s="1132"/>
      <c r="ODJ263" s="1132"/>
      <c r="ODK263" s="1132"/>
      <c r="ODL263" s="1132"/>
      <c r="ODM263" s="1132"/>
      <c r="ODN263" s="1132"/>
      <c r="ODO263" s="1132"/>
      <c r="ODP263" s="1186"/>
      <c r="ODQ263" s="1132"/>
      <c r="ODR263" s="1132"/>
      <c r="ODS263" s="1132"/>
      <c r="ODT263" s="1132"/>
      <c r="ODU263" s="1132"/>
      <c r="ODV263" s="1132"/>
      <c r="ODW263" s="1132"/>
      <c r="ODX263" s="1132"/>
      <c r="ODY263" s="1132"/>
      <c r="ODZ263" s="1132"/>
      <c r="OEA263" s="1132"/>
      <c r="OEB263" s="1132"/>
      <c r="OEC263" s="1132"/>
      <c r="OED263" s="1132"/>
      <c r="OEE263" s="1132"/>
      <c r="OEF263" s="1132"/>
      <c r="OEG263" s="1132"/>
      <c r="OEH263" s="1132"/>
      <c r="OEI263" s="1132"/>
      <c r="OEJ263" s="1186"/>
      <c r="OEK263" s="1132"/>
      <c r="OEL263" s="1132"/>
      <c r="OEM263" s="1132"/>
      <c r="OEN263" s="1132"/>
      <c r="OEO263" s="1132"/>
      <c r="OEP263" s="1132"/>
      <c r="OEQ263" s="1132"/>
      <c r="OER263" s="1132"/>
      <c r="OES263" s="1132"/>
      <c r="OET263" s="1132"/>
      <c r="OEU263" s="1132"/>
      <c r="OEV263" s="1132"/>
      <c r="OEW263" s="1132"/>
      <c r="OEX263" s="1132"/>
      <c r="OEY263" s="1132"/>
      <c r="OEZ263" s="1132"/>
      <c r="OFA263" s="1132"/>
      <c r="OFB263" s="1132"/>
      <c r="OFC263" s="1132"/>
      <c r="OFD263" s="1186"/>
      <c r="OFE263" s="1132"/>
      <c r="OFF263" s="1132"/>
      <c r="OFG263" s="1132"/>
      <c r="OFH263" s="1132"/>
      <c r="OFI263" s="1132"/>
      <c r="OFJ263" s="1132"/>
      <c r="OFK263" s="1132"/>
      <c r="OFL263" s="1132"/>
      <c r="OFM263" s="1132"/>
      <c r="OFN263" s="1132"/>
      <c r="OFO263" s="1132"/>
      <c r="OFP263" s="1132"/>
      <c r="OFQ263" s="1132"/>
      <c r="OFR263" s="1132"/>
      <c r="OFS263" s="1132"/>
      <c r="OFT263" s="1132"/>
      <c r="OFU263" s="1132"/>
      <c r="OFV263" s="1132"/>
      <c r="OFW263" s="1132"/>
      <c r="OFX263" s="1186"/>
      <c r="OFY263" s="1132"/>
      <c r="OFZ263" s="1132"/>
      <c r="OGA263" s="1132"/>
      <c r="OGB263" s="1132"/>
      <c r="OGC263" s="1132"/>
      <c r="OGD263" s="1132"/>
      <c r="OGE263" s="1132"/>
      <c r="OGF263" s="1132"/>
      <c r="OGG263" s="1132"/>
      <c r="OGH263" s="1132"/>
      <c r="OGI263" s="1132"/>
      <c r="OGJ263" s="1132"/>
      <c r="OGK263" s="1132"/>
      <c r="OGL263" s="1132"/>
      <c r="OGM263" s="1132"/>
      <c r="OGN263" s="1132"/>
      <c r="OGO263" s="1132"/>
      <c r="OGP263" s="1132"/>
      <c r="OGQ263" s="1132"/>
      <c r="OGR263" s="1186"/>
      <c r="OGS263" s="1132"/>
      <c r="OGT263" s="1132"/>
      <c r="OGU263" s="1132"/>
      <c r="OGV263" s="1132"/>
      <c r="OGW263" s="1132"/>
      <c r="OGX263" s="1132"/>
      <c r="OGY263" s="1132"/>
      <c r="OGZ263" s="1132"/>
      <c r="OHA263" s="1132"/>
      <c r="OHB263" s="1132"/>
      <c r="OHC263" s="1132"/>
      <c r="OHD263" s="1132"/>
      <c r="OHE263" s="1132"/>
      <c r="OHF263" s="1132"/>
      <c r="OHG263" s="1132"/>
      <c r="OHH263" s="1132"/>
      <c r="OHI263" s="1132"/>
      <c r="OHJ263" s="1132"/>
      <c r="OHK263" s="1132"/>
      <c r="OHL263" s="1186"/>
      <c r="OHM263" s="1132"/>
      <c r="OHN263" s="1132"/>
      <c r="OHO263" s="1132"/>
      <c r="OHP263" s="1132"/>
      <c r="OHQ263" s="1132"/>
      <c r="OHR263" s="1132"/>
      <c r="OHS263" s="1132"/>
      <c r="OHT263" s="1132"/>
      <c r="OHU263" s="1132"/>
      <c r="OHV263" s="1132"/>
      <c r="OHW263" s="1132"/>
      <c r="OHX263" s="1132"/>
      <c r="OHY263" s="1132"/>
      <c r="OHZ263" s="1132"/>
      <c r="OIA263" s="1132"/>
      <c r="OIB263" s="1132"/>
      <c r="OIC263" s="1132"/>
      <c r="OID263" s="1132"/>
      <c r="OIE263" s="1132"/>
      <c r="OIF263" s="1186"/>
      <c r="OIG263" s="1132"/>
      <c r="OIH263" s="1132"/>
      <c r="OII263" s="1132"/>
      <c r="OIJ263" s="1132"/>
      <c r="OIK263" s="1132"/>
      <c r="OIL263" s="1132"/>
      <c r="OIM263" s="1132"/>
      <c r="OIN263" s="1132"/>
      <c r="OIO263" s="1132"/>
      <c r="OIP263" s="1132"/>
      <c r="OIQ263" s="1132"/>
      <c r="OIR263" s="1132"/>
      <c r="OIS263" s="1132"/>
      <c r="OIT263" s="1132"/>
      <c r="OIU263" s="1132"/>
      <c r="OIV263" s="1132"/>
      <c r="OIW263" s="1132"/>
      <c r="OIX263" s="1132"/>
      <c r="OIY263" s="1132"/>
      <c r="OIZ263" s="1186"/>
      <c r="OJA263" s="1132"/>
      <c r="OJB263" s="1132"/>
      <c r="OJC263" s="1132"/>
      <c r="OJD263" s="1132"/>
      <c r="OJE263" s="1132"/>
      <c r="OJF263" s="1132"/>
      <c r="OJG263" s="1132"/>
      <c r="OJH263" s="1132"/>
      <c r="OJI263" s="1132"/>
      <c r="OJJ263" s="1132"/>
      <c r="OJK263" s="1132"/>
      <c r="OJL263" s="1132"/>
      <c r="OJM263" s="1132"/>
      <c r="OJN263" s="1132"/>
      <c r="OJO263" s="1132"/>
      <c r="OJP263" s="1132"/>
      <c r="OJQ263" s="1132"/>
      <c r="OJR263" s="1132"/>
      <c r="OJS263" s="1132"/>
      <c r="OJT263" s="1186"/>
      <c r="OJU263" s="1132"/>
      <c r="OJV263" s="1132"/>
      <c r="OJW263" s="1132"/>
      <c r="OJX263" s="1132"/>
      <c r="OJY263" s="1132"/>
      <c r="OJZ263" s="1132"/>
      <c r="OKA263" s="1132"/>
      <c r="OKB263" s="1132"/>
      <c r="OKC263" s="1132"/>
      <c r="OKD263" s="1132"/>
      <c r="OKE263" s="1132"/>
      <c r="OKF263" s="1132"/>
      <c r="OKG263" s="1132"/>
      <c r="OKH263" s="1132"/>
      <c r="OKI263" s="1132"/>
      <c r="OKJ263" s="1132"/>
      <c r="OKK263" s="1132"/>
      <c r="OKL263" s="1132"/>
      <c r="OKM263" s="1132"/>
      <c r="OKN263" s="1186"/>
      <c r="OKO263" s="1132"/>
      <c r="OKP263" s="1132"/>
      <c r="OKQ263" s="1132"/>
      <c r="OKR263" s="1132"/>
      <c r="OKS263" s="1132"/>
      <c r="OKT263" s="1132"/>
      <c r="OKU263" s="1132"/>
      <c r="OKV263" s="1132"/>
      <c r="OKW263" s="1132"/>
      <c r="OKX263" s="1132"/>
      <c r="OKY263" s="1132"/>
      <c r="OKZ263" s="1132"/>
      <c r="OLA263" s="1132"/>
      <c r="OLB263" s="1132"/>
      <c r="OLC263" s="1132"/>
      <c r="OLD263" s="1132"/>
      <c r="OLE263" s="1132"/>
      <c r="OLF263" s="1132"/>
      <c r="OLG263" s="1132"/>
      <c r="OLH263" s="1186"/>
      <c r="OLI263" s="1132"/>
      <c r="OLJ263" s="1132"/>
      <c r="OLK263" s="1132"/>
      <c r="OLL263" s="1132"/>
      <c r="OLM263" s="1132"/>
      <c r="OLN263" s="1132"/>
      <c r="OLO263" s="1132"/>
      <c r="OLP263" s="1132"/>
      <c r="OLQ263" s="1132"/>
      <c r="OLR263" s="1132"/>
      <c r="OLS263" s="1132"/>
      <c r="OLT263" s="1132"/>
      <c r="OLU263" s="1132"/>
      <c r="OLV263" s="1132"/>
      <c r="OLW263" s="1132"/>
      <c r="OLX263" s="1132"/>
      <c r="OLY263" s="1132"/>
      <c r="OLZ263" s="1132"/>
      <c r="OMA263" s="1132"/>
      <c r="OMB263" s="1186"/>
      <c r="OMC263" s="1132"/>
      <c r="OMD263" s="1132"/>
      <c r="OME263" s="1132"/>
      <c r="OMF263" s="1132"/>
      <c r="OMG263" s="1132"/>
      <c r="OMH263" s="1132"/>
      <c r="OMI263" s="1132"/>
      <c r="OMJ263" s="1132"/>
      <c r="OMK263" s="1132"/>
      <c r="OML263" s="1132"/>
      <c r="OMM263" s="1132"/>
      <c r="OMN263" s="1132"/>
      <c r="OMO263" s="1132"/>
      <c r="OMP263" s="1132"/>
      <c r="OMQ263" s="1132"/>
      <c r="OMR263" s="1132"/>
      <c r="OMS263" s="1132"/>
      <c r="OMT263" s="1132"/>
      <c r="OMU263" s="1132"/>
      <c r="OMV263" s="1186"/>
      <c r="OMW263" s="1132"/>
      <c r="OMX263" s="1132"/>
      <c r="OMY263" s="1132"/>
      <c r="OMZ263" s="1132"/>
      <c r="ONA263" s="1132"/>
      <c r="ONB263" s="1132"/>
      <c r="ONC263" s="1132"/>
      <c r="OND263" s="1132"/>
      <c r="ONE263" s="1132"/>
      <c r="ONF263" s="1132"/>
      <c r="ONG263" s="1132"/>
      <c r="ONH263" s="1132"/>
      <c r="ONI263" s="1132"/>
      <c r="ONJ263" s="1132"/>
      <c r="ONK263" s="1132"/>
      <c r="ONL263" s="1132"/>
      <c r="ONM263" s="1132"/>
      <c r="ONN263" s="1132"/>
      <c r="ONO263" s="1132"/>
      <c r="ONP263" s="1186"/>
      <c r="ONQ263" s="1132"/>
      <c r="ONR263" s="1132"/>
      <c r="ONS263" s="1132"/>
      <c r="ONT263" s="1132"/>
      <c r="ONU263" s="1132"/>
      <c r="ONV263" s="1132"/>
      <c r="ONW263" s="1132"/>
      <c r="ONX263" s="1132"/>
      <c r="ONY263" s="1132"/>
      <c r="ONZ263" s="1132"/>
      <c r="OOA263" s="1132"/>
      <c r="OOB263" s="1132"/>
      <c r="OOC263" s="1132"/>
      <c r="OOD263" s="1132"/>
      <c r="OOE263" s="1132"/>
      <c r="OOF263" s="1132"/>
      <c r="OOG263" s="1132"/>
      <c r="OOH263" s="1132"/>
      <c r="OOI263" s="1132"/>
      <c r="OOJ263" s="1186"/>
      <c r="OOK263" s="1132"/>
      <c r="OOL263" s="1132"/>
      <c r="OOM263" s="1132"/>
      <c r="OON263" s="1132"/>
      <c r="OOO263" s="1132"/>
      <c r="OOP263" s="1132"/>
      <c r="OOQ263" s="1132"/>
      <c r="OOR263" s="1132"/>
      <c r="OOS263" s="1132"/>
      <c r="OOT263" s="1132"/>
      <c r="OOU263" s="1132"/>
      <c r="OOV263" s="1132"/>
      <c r="OOW263" s="1132"/>
      <c r="OOX263" s="1132"/>
      <c r="OOY263" s="1132"/>
      <c r="OOZ263" s="1132"/>
      <c r="OPA263" s="1132"/>
      <c r="OPB263" s="1132"/>
      <c r="OPC263" s="1132"/>
      <c r="OPD263" s="1186"/>
      <c r="OPE263" s="1132"/>
      <c r="OPF263" s="1132"/>
      <c r="OPG263" s="1132"/>
      <c r="OPH263" s="1132"/>
      <c r="OPI263" s="1132"/>
      <c r="OPJ263" s="1132"/>
      <c r="OPK263" s="1132"/>
      <c r="OPL263" s="1132"/>
      <c r="OPM263" s="1132"/>
      <c r="OPN263" s="1132"/>
      <c r="OPO263" s="1132"/>
      <c r="OPP263" s="1132"/>
      <c r="OPQ263" s="1132"/>
      <c r="OPR263" s="1132"/>
      <c r="OPS263" s="1132"/>
      <c r="OPT263" s="1132"/>
      <c r="OPU263" s="1132"/>
      <c r="OPV263" s="1132"/>
      <c r="OPW263" s="1132"/>
      <c r="OPX263" s="1186"/>
      <c r="OPY263" s="1132"/>
      <c r="OPZ263" s="1132"/>
      <c r="OQA263" s="1132"/>
      <c r="OQB263" s="1132"/>
      <c r="OQC263" s="1132"/>
      <c r="OQD263" s="1132"/>
      <c r="OQE263" s="1132"/>
      <c r="OQF263" s="1132"/>
      <c r="OQG263" s="1132"/>
      <c r="OQH263" s="1132"/>
      <c r="OQI263" s="1132"/>
      <c r="OQJ263" s="1132"/>
      <c r="OQK263" s="1132"/>
      <c r="OQL263" s="1132"/>
      <c r="OQM263" s="1132"/>
      <c r="OQN263" s="1132"/>
      <c r="OQO263" s="1132"/>
      <c r="OQP263" s="1132"/>
      <c r="OQQ263" s="1132"/>
      <c r="OQR263" s="1186"/>
      <c r="OQS263" s="1132"/>
      <c r="OQT263" s="1132"/>
      <c r="OQU263" s="1132"/>
      <c r="OQV263" s="1132"/>
      <c r="OQW263" s="1132"/>
      <c r="OQX263" s="1132"/>
      <c r="OQY263" s="1132"/>
      <c r="OQZ263" s="1132"/>
      <c r="ORA263" s="1132"/>
      <c r="ORB263" s="1132"/>
      <c r="ORC263" s="1132"/>
      <c r="ORD263" s="1132"/>
      <c r="ORE263" s="1132"/>
      <c r="ORF263" s="1132"/>
      <c r="ORG263" s="1132"/>
      <c r="ORH263" s="1132"/>
      <c r="ORI263" s="1132"/>
      <c r="ORJ263" s="1132"/>
      <c r="ORK263" s="1132"/>
      <c r="ORL263" s="1186"/>
      <c r="ORM263" s="1132"/>
      <c r="ORN263" s="1132"/>
      <c r="ORO263" s="1132"/>
      <c r="ORP263" s="1132"/>
      <c r="ORQ263" s="1132"/>
      <c r="ORR263" s="1132"/>
      <c r="ORS263" s="1132"/>
      <c r="ORT263" s="1132"/>
      <c r="ORU263" s="1132"/>
      <c r="ORV263" s="1132"/>
      <c r="ORW263" s="1132"/>
      <c r="ORX263" s="1132"/>
      <c r="ORY263" s="1132"/>
      <c r="ORZ263" s="1132"/>
      <c r="OSA263" s="1132"/>
      <c r="OSB263" s="1132"/>
      <c r="OSC263" s="1132"/>
      <c r="OSD263" s="1132"/>
      <c r="OSE263" s="1132"/>
      <c r="OSF263" s="1186"/>
      <c r="OSG263" s="1132"/>
      <c r="OSH263" s="1132"/>
      <c r="OSI263" s="1132"/>
      <c r="OSJ263" s="1132"/>
      <c r="OSK263" s="1132"/>
      <c r="OSL263" s="1132"/>
      <c r="OSM263" s="1132"/>
      <c r="OSN263" s="1132"/>
      <c r="OSO263" s="1132"/>
      <c r="OSP263" s="1132"/>
      <c r="OSQ263" s="1132"/>
      <c r="OSR263" s="1132"/>
      <c r="OSS263" s="1132"/>
      <c r="OST263" s="1132"/>
      <c r="OSU263" s="1132"/>
      <c r="OSV263" s="1132"/>
      <c r="OSW263" s="1132"/>
      <c r="OSX263" s="1132"/>
      <c r="OSY263" s="1132"/>
      <c r="OSZ263" s="1186"/>
      <c r="OTA263" s="1132"/>
      <c r="OTB263" s="1132"/>
      <c r="OTC263" s="1132"/>
      <c r="OTD263" s="1132"/>
      <c r="OTE263" s="1132"/>
      <c r="OTF263" s="1132"/>
      <c r="OTG263" s="1132"/>
      <c r="OTH263" s="1132"/>
      <c r="OTI263" s="1132"/>
      <c r="OTJ263" s="1132"/>
      <c r="OTK263" s="1132"/>
      <c r="OTL263" s="1132"/>
      <c r="OTM263" s="1132"/>
      <c r="OTN263" s="1132"/>
      <c r="OTO263" s="1132"/>
      <c r="OTP263" s="1132"/>
      <c r="OTQ263" s="1132"/>
      <c r="OTR263" s="1132"/>
      <c r="OTS263" s="1132"/>
      <c r="OTT263" s="1186"/>
      <c r="OTU263" s="1132"/>
      <c r="OTV263" s="1132"/>
      <c r="OTW263" s="1132"/>
      <c r="OTX263" s="1132"/>
      <c r="OTY263" s="1132"/>
      <c r="OTZ263" s="1132"/>
      <c r="OUA263" s="1132"/>
      <c r="OUB263" s="1132"/>
      <c r="OUC263" s="1132"/>
      <c r="OUD263" s="1132"/>
      <c r="OUE263" s="1132"/>
      <c r="OUF263" s="1132"/>
      <c r="OUG263" s="1132"/>
      <c r="OUH263" s="1132"/>
      <c r="OUI263" s="1132"/>
      <c r="OUJ263" s="1132"/>
      <c r="OUK263" s="1132"/>
      <c r="OUL263" s="1132"/>
      <c r="OUM263" s="1132"/>
      <c r="OUN263" s="1186"/>
      <c r="OUO263" s="1132"/>
      <c r="OUP263" s="1132"/>
      <c r="OUQ263" s="1132"/>
      <c r="OUR263" s="1132"/>
      <c r="OUS263" s="1132"/>
      <c r="OUT263" s="1132"/>
      <c r="OUU263" s="1132"/>
      <c r="OUV263" s="1132"/>
      <c r="OUW263" s="1132"/>
      <c r="OUX263" s="1132"/>
      <c r="OUY263" s="1132"/>
      <c r="OUZ263" s="1132"/>
      <c r="OVA263" s="1132"/>
      <c r="OVB263" s="1132"/>
      <c r="OVC263" s="1132"/>
      <c r="OVD263" s="1132"/>
      <c r="OVE263" s="1132"/>
      <c r="OVF263" s="1132"/>
      <c r="OVG263" s="1132"/>
      <c r="OVH263" s="1186"/>
      <c r="OVI263" s="1132"/>
      <c r="OVJ263" s="1132"/>
      <c r="OVK263" s="1132"/>
      <c r="OVL263" s="1132"/>
      <c r="OVM263" s="1132"/>
      <c r="OVN263" s="1132"/>
      <c r="OVO263" s="1132"/>
      <c r="OVP263" s="1132"/>
      <c r="OVQ263" s="1132"/>
      <c r="OVR263" s="1132"/>
      <c r="OVS263" s="1132"/>
      <c r="OVT263" s="1132"/>
      <c r="OVU263" s="1132"/>
      <c r="OVV263" s="1132"/>
      <c r="OVW263" s="1132"/>
      <c r="OVX263" s="1132"/>
      <c r="OVY263" s="1132"/>
      <c r="OVZ263" s="1132"/>
      <c r="OWA263" s="1132"/>
      <c r="OWB263" s="1186"/>
      <c r="OWC263" s="1132"/>
      <c r="OWD263" s="1132"/>
      <c r="OWE263" s="1132"/>
      <c r="OWF263" s="1132"/>
      <c r="OWG263" s="1132"/>
      <c r="OWH263" s="1132"/>
      <c r="OWI263" s="1132"/>
      <c r="OWJ263" s="1132"/>
      <c r="OWK263" s="1132"/>
      <c r="OWL263" s="1132"/>
      <c r="OWM263" s="1132"/>
      <c r="OWN263" s="1132"/>
      <c r="OWO263" s="1132"/>
      <c r="OWP263" s="1132"/>
      <c r="OWQ263" s="1132"/>
      <c r="OWR263" s="1132"/>
      <c r="OWS263" s="1132"/>
      <c r="OWT263" s="1132"/>
      <c r="OWU263" s="1132"/>
      <c r="OWV263" s="1186"/>
      <c r="OWW263" s="1132"/>
      <c r="OWX263" s="1132"/>
      <c r="OWY263" s="1132"/>
      <c r="OWZ263" s="1132"/>
      <c r="OXA263" s="1132"/>
      <c r="OXB263" s="1132"/>
      <c r="OXC263" s="1132"/>
      <c r="OXD263" s="1132"/>
      <c r="OXE263" s="1132"/>
      <c r="OXF263" s="1132"/>
      <c r="OXG263" s="1132"/>
      <c r="OXH263" s="1132"/>
      <c r="OXI263" s="1132"/>
      <c r="OXJ263" s="1132"/>
      <c r="OXK263" s="1132"/>
      <c r="OXL263" s="1132"/>
      <c r="OXM263" s="1132"/>
      <c r="OXN263" s="1132"/>
      <c r="OXO263" s="1132"/>
      <c r="OXP263" s="1186"/>
      <c r="OXQ263" s="1132"/>
      <c r="OXR263" s="1132"/>
      <c r="OXS263" s="1132"/>
      <c r="OXT263" s="1132"/>
      <c r="OXU263" s="1132"/>
      <c r="OXV263" s="1132"/>
      <c r="OXW263" s="1132"/>
      <c r="OXX263" s="1132"/>
      <c r="OXY263" s="1132"/>
      <c r="OXZ263" s="1132"/>
      <c r="OYA263" s="1132"/>
      <c r="OYB263" s="1132"/>
      <c r="OYC263" s="1132"/>
      <c r="OYD263" s="1132"/>
      <c r="OYE263" s="1132"/>
      <c r="OYF263" s="1132"/>
      <c r="OYG263" s="1132"/>
      <c r="OYH263" s="1132"/>
      <c r="OYI263" s="1132"/>
      <c r="OYJ263" s="1186"/>
      <c r="OYK263" s="1132"/>
      <c r="OYL263" s="1132"/>
      <c r="OYM263" s="1132"/>
      <c r="OYN263" s="1132"/>
      <c r="OYO263" s="1132"/>
      <c r="OYP263" s="1132"/>
      <c r="OYQ263" s="1132"/>
      <c r="OYR263" s="1132"/>
      <c r="OYS263" s="1132"/>
      <c r="OYT263" s="1132"/>
      <c r="OYU263" s="1132"/>
      <c r="OYV263" s="1132"/>
      <c r="OYW263" s="1132"/>
      <c r="OYX263" s="1132"/>
      <c r="OYY263" s="1132"/>
      <c r="OYZ263" s="1132"/>
      <c r="OZA263" s="1132"/>
      <c r="OZB263" s="1132"/>
      <c r="OZC263" s="1132"/>
      <c r="OZD263" s="1186"/>
      <c r="OZE263" s="1132"/>
      <c r="OZF263" s="1132"/>
      <c r="OZG263" s="1132"/>
      <c r="OZH263" s="1132"/>
      <c r="OZI263" s="1132"/>
      <c r="OZJ263" s="1132"/>
      <c r="OZK263" s="1132"/>
      <c r="OZL263" s="1132"/>
      <c r="OZM263" s="1132"/>
      <c r="OZN263" s="1132"/>
      <c r="OZO263" s="1132"/>
      <c r="OZP263" s="1132"/>
      <c r="OZQ263" s="1132"/>
      <c r="OZR263" s="1132"/>
      <c r="OZS263" s="1132"/>
      <c r="OZT263" s="1132"/>
      <c r="OZU263" s="1132"/>
      <c r="OZV263" s="1132"/>
      <c r="OZW263" s="1132"/>
      <c r="OZX263" s="1186"/>
      <c r="OZY263" s="1132"/>
      <c r="OZZ263" s="1132"/>
      <c r="PAA263" s="1132"/>
      <c r="PAB263" s="1132"/>
      <c r="PAC263" s="1132"/>
      <c r="PAD263" s="1132"/>
      <c r="PAE263" s="1132"/>
      <c r="PAF263" s="1132"/>
      <c r="PAG263" s="1132"/>
      <c r="PAH263" s="1132"/>
      <c r="PAI263" s="1132"/>
      <c r="PAJ263" s="1132"/>
      <c r="PAK263" s="1132"/>
      <c r="PAL263" s="1132"/>
      <c r="PAM263" s="1132"/>
      <c r="PAN263" s="1132"/>
      <c r="PAO263" s="1132"/>
      <c r="PAP263" s="1132"/>
      <c r="PAQ263" s="1132"/>
      <c r="PAR263" s="1186"/>
      <c r="PAS263" s="1132"/>
      <c r="PAT263" s="1132"/>
      <c r="PAU263" s="1132"/>
      <c r="PAV263" s="1132"/>
      <c r="PAW263" s="1132"/>
      <c r="PAX263" s="1132"/>
      <c r="PAY263" s="1132"/>
      <c r="PAZ263" s="1132"/>
      <c r="PBA263" s="1132"/>
      <c r="PBB263" s="1132"/>
      <c r="PBC263" s="1132"/>
      <c r="PBD263" s="1132"/>
      <c r="PBE263" s="1132"/>
      <c r="PBF263" s="1132"/>
      <c r="PBG263" s="1132"/>
      <c r="PBH263" s="1132"/>
      <c r="PBI263" s="1132"/>
      <c r="PBJ263" s="1132"/>
      <c r="PBK263" s="1132"/>
      <c r="PBL263" s="1186"/>
      <c r="PBM263" s="1132"/>
      <c r="PBN263" s="1132"/>
      <c r="PBO263" s="1132"/>
      <c r="PBP263" s="1132"/>
      <c r="PBQ263" s="1132"/>
      <c r="PBR263" s="1132"/>
      <c r="PBS263" s="1132"/>
      <c r="PBT263" s="1132"/>
      <c r="PBU263" s="1132"/>
      <c r="PBV263" s="1132"/>
      <c r="PBW263" s="1132"/>
      <c r="PBX263" s="1132"/>
      <c r="PBY263" s="1132"/>
      <c r="PBZ263" s="1132"/>
      <c r="PCA263" s="1132"/>
      <c r="PCB263" s="1132"/>
      <c r="PCC263" s="1132"/>
      <c r="PCD263" s="1132"/>
      <c r="PCE263" s="1132"/>
      <c r="PCF263" s="1186"/>
      <c r="PCG263" s="1132"/>
      <c r="PCH263" s="1132"/>
      <c r="PCI263" s="1132"/>
      <c r="PCJ263" s="1132"/>
      <c r="PCK263" s="1132"/>
      <c r="PCL263" s="1132"/>
      <c r="PCM263" s="1132"/>
      <c r="PCN263" s="1132"/>
      <c r="PCO263" s="1132"/>
      <c r="PCP263" s="1132"/>
      <c r="PCQ263" s="1132"/>
      <c r="PCR263" s="1132"/>
      <c r="PCS263" s="1132"/>
      <c r="PCT263" s="1132"/>
      <c r="PCU263" s="1132"/>
      <c r="PCV263" s="1132"/>
      <c r="PCW263" s="1132"/>
      <c r="PCX263" s="1132"/>
      <c r="PCY263" s="1132"/>
      <c r="PCZ263" s="1186"/>
      <c r="PDA263" s="1132"/>
      <c r="PDB263" s="1132"/>
      <c r="PDC263" s="1132"/>
      <c r="PDD263" s="1132"/>
      <c r="PDE263" s="1132"/>
      <c r="PDF263" s="1132"/>
      <c r="PDG263" s="1132"/>
      <c r="PDH263" s="1132"/>
      <c r="PDI263" s="1132"/>
      <c r="PDJ263" s="1132"/>
      <c r="PDK263" s="1132"/>
      <c r="PDL263" s="1132"/>
      <c r="PDM263" s="1132"/>
      <c r="PDN263" s="1132"/>
      <c r="PDO263" s="1132"/>
      <c r="PDP263" s="1132"/>
      <c r="PDQ263" s="1132"/>
      <c r="PDR263" s="1132"/>
      <c r="PDS263" s="1132"/>
      <c r="PDT263" s="1186"/>
      <c r="PDU263" s="1132"/>
      <c r="PDV263" s="1132"/>
      <c r="PDW263" s="1132"/>
      <c r="PDX263" s="1132"/>
      <c r="PDY263" s="1132"/>
      <c r="PDZ263" s="1132"/>
      <c r="PEA263" s="1132"/>
      <c r="PEB263" s="1132"/>
      <c r="PEC263" s="1132"/>
      <c r="PED263" s="1132"/>
      <c r="PEE263" s="1132"/>
      <c r="PEF263" s="1132"/>
      <c r="PEG263" s="1132"/>
      <c r="PEH263" s="1132"/>
      <c r="PEI263" s="1132"/>
      <c r="PEJ263" s="1132"/>
      <c r="PEK263" s="1132"/>
      <c r="PEL263" s="1132"/>
      <c r="PEM263" s="1132"/>
      <c r="PEN263" s="1186"/>
      <c r="PEO263" s="1132"/>
      <c r="PEP263" s="1132"/>
      <c r="PEQ263" s="1132"/>
      <c r="PER263" s="1132"/>
      <c r="PES263" s="1132"/>
      <c r="PET263" s="1132"/>
      <c r="PEU263" s="1132"/>
      <c r="PEV263" s="1132"/>
      <c r="PEW263" s="1132"/>
      <c r="PEX263" s="1132"/>
      <c r="PEY263" s="1132"/>
      <c r="PEZ263" s="1132"/>
      <c r="PFA263" s="1132"/>
      <c r="PFB263" s="1132"/>
      <c r="PFC263" s="1132"/>
      <c r="PFD263" s="1132"/>
      <c r="PFE263" s="1132"/>
      <c r="PFF263" s="1132"/>
      <c r="PFG263" s="1132"/>
      <c r="PFH263" s="1186"/>
      <c r="PFI263" s="1132"/>
      <c r="PFJ263" s="1132"/>
      <c r="PFK263" s="1132"/>
      <c r="PFL263" s="1132"/>
      <c r="PFM263" s="1132"/>
      <c r="PFN263" s="1132"/>
      <c r="PFO263" s="1132"/>
      <c r="PFP263" s="1132"/>
      <c r="PFQ263" s="1132"/>
      <c r="PFR263" s="1132"/>
      <c r="PFS263" s="1132"/>
      <c r="PFT263" s="1132"/>
      <c r="PFU263" s="1132"/>
      <c r="PFV263" s="1132"/>
      <c r="PFW263" s="1132"/>
      <c r="PFX263" s="1132"/>
      <c r="PFY263" s="1132"/>
      <c r="PFZ263" s="1132"/>
      <c r="PGA263" s="1132"/>
      <c r="PGB263" s="1186"/>
      <c r="PGC263" s="1132"/>
      <c r="PGD263" s="1132"/>
      <c r="PGE263" s="1132"/>
      <c r="PGF263" s="1132"/>
      <c r="PGG263" s="1132"/>
      <c r="PGH263" s="1132"/>
      <c r="PGI263" s="1132"/>
      <c r="PGJ263" s="1132"/>
      <c r="PGK263" s="1132"/>
      <c r="PGL263" s="1132"/>
      <c r="PGM263" s="1132"/>
      <c r="PGN263" s="1132"/>
      <c r="PGO263" s="1132"/>
      <c r="PGP263" s="1132"/>
      <c r="PGQ263" s="1132"/>
      <c r="PGR263" s="1132"/>
      <c r="PGS263" s="1132"/>
      <c r="PGT263" s="1132"/>
      <c r="PGU263" s="1132"/>
      <c r="PGV263" s="1186"/>
      <c r="PGW263" s="1132"/>
      <c r="PGX263" s="1132"/>
      <c r="PGY263" s="1132"/>
      <c r="PGZ263" s="1132"/>
      <c r="PHA263" s="1132"/>
      <c r="PHB263" s="1132"/>
      <c r="PHC263" s="1132"/>
      <c r="PHD263" s="1132"/>
      <c r="PHE263" s="1132"/>
      <c r="PHF263" s="1132"/>
      <c r="PHG263" s="1132"/>
      <c r="PHH263" s="1132"/>
      <c r="PHI263" s="1132"/>
      <c r="PHJ263" s="1132"/>
      <c r="PHK263" s="1132"/>
      <c r="PHL263" s="1132"/>
      <c r="PHM263" s="1132"/>
      <c r="PHN263" s="1132"/>
      <c r="PHO263" s="1132"/>
      <c r="PHP263" s="1186"/>
      <c r="PHQ263" s="1132"/>
      <c r="PHR263" s="1132"/>
      <c r="PHS263" s="1132"/>
      <c r="PHT263" s="1132"/>
      <c r="PHU263" s="1132"/>
      <c r="PHV263" s="1132"/>
      <c r="PHW263" s="1132"/>
      <c r="PHX263" s="1132"/>
      <c r="PHY263" s="1132"/>
      <c r="PHZ263" s="1132"/>
      <c r="PIA263" s="1132"/>
      <c r="PIB263" s="1132"/>
      <c r="PIC263" s="1132"/>
      <c r="PID263" s="1132"/>
      <c r="PIE263" s="1132"/>
      <c r="PIF263" s="1132"/>
      <c r="PIG263" s="1132"/>
      <c r="PIH263" s="1132"/>
      <c r="PII263" s="1132"/>
      <c r="PIJ263" s="1186"/>
      <c r="PIK263" s="1132"/>
      <c r="PIL263" s="1132"/>
      <c r="PIM263" s="1132"/>
      <c r="PIN263" s="1132"/>
      <c r="PIO263" s="1132"/>
      <c r="PIP263" s="1132"/>
      <c r="PIQ263" s="1132"/>
      <c r="PIR263" s="1132"/>
      <c r="PIS263" s="1132"/>
      <c r="PIT263" s="1132"/>
      <c r="PIU263" s="1132"/>
      <c r="PIV263" s="1132"/>
      <c r="PIW263" s="1132"/>
      <c r="PIX263" s="1132"/>
      <c r="PIY263" s="1132"/>
      <c r="PIZ263" s="1132"/>
      <c r="PJA263" s="1132"/>
      <c r="PJB263" s="1132"/>
      <c r="PJC263" s="1132"/>
      <c r="PJD263" s="1186"/>
      <c r="PJE263" s="1132"/>
      <c r="PJF263" s="1132"/>
      <c r="PJG263" s="1132"/>
      <c r="PJH263" s="1132"/>
      <c r="PJI263" s="1132"/>
      <c r="PJJ263" s="1132"/>
      <c r="PJK263" s="1132"/>
      <c r="PJL263" s="1132"/>
      <c r="PJM263" s="1132"/>
      <c r="PJN263" s="1132"/>
      <c r="PJO263" s="1132"/>
      <c r="PJP263" s="1132"/>
      <c r="PJQ263" s="1132"/>
      <c r="PJR263" s="1132"/>
      <c r="PJS263" s="1132"/>
      <c r="PJT263" s="1132"/>
      <c r="PJU263" s="1132"/>
      <c r="PJV263" s="1132"/>
      <c r="PJW263" s="1132"/>
      <c r="PJX263" s="1186"/>
      <c r="PJY263" s="1132"/>
      <c r="PJZ263" s="1132"/>
      <c r="PKA263" s="1132"/>
      <c r="PKB263" s="1132"/>
      <c r="PKC263" s="1132"/>
      <c r="PKD263" s="1132"/>
      <c r="PKE263" s="1132"/>
      <c r="PKF263" s="1132"/>
      <c r="PKG263" s="1132"/>
      <c r="PKH263" s="1132"/>
      <c r="PKI263" s="1132"/>
      <c r="PKJ263" s="1132"/>
      <c r="PKK263" s="1132"/>
      <c r="PKL263" s="1132"/>
      <c r="PKM263" s="1132"/>
      <c r="PKN263" s="1132"/>
      <c r="PKO263" s="1132"/>
      <c r="PKP263" s="1132"/>
      <c r="PKQ263" s="1132"/>
      <c r="PKR263" s="1186"/>
      <c r="PKS263" s="1132"/>
      <c r="PKT263" s="1132"/>
      <c r="PKU263" s="1132"/>
      <c r="PKV263" s="1132"/>
      <c r="PKW263" s="1132"/>
      <c r="PKX263" s="1132"/>
      <c r="PKY263" s="1132"/>
      <c r="PKZ263" s="1132"/>
      <c r="PLA263" s="1132"/>
      <c r="PLB263" s="1132"/>
      <c r="PLC263" s="1132"/>
      <c r="PLD263" s="1132"/>
      <c r="PLE263" s="1132"/>
      <c r="PLF263" s="1132"/>
      <c r="PLG263" s="1132"/>
      <c r="PLH263" s="1132"/>
      <c r="PLI263" s="1132"/>
      <c r="PLJ263" s="1132"/>
      <c r="PLK263" s="1132"/>
      <c r="PLL263" s="1186"/>
      <c r="PLM263" s="1132"/>
      <c r="PLN263" s="1132"/>
      <c r="PLO263" s="1132"/>
      <c r="PLP263" s="1132"/>
      <c r="PLQ263" s="1132"/>
      <c r="PLR263" s="1132"/>
      <c r="PLS263" s="1132"/>
      <c r="PLT263" s="1132"/>
      <c r="PLU263" s="1132"/>
      <c r="PLV263" s="1132"/>
      <c r="PLW263" s="1132"/>
      <c r="PLX263" s="1132"/>
      <c r="PLY263" s="1132"/>
      <c r="PLZ263" s="1132"/>
      <c r="PMA263" s="1132"/>
      <c r="PMB263" s="1132"/>
      <c r="PMC263" s="1132"/>
      <c r="PMD263" s="1132"/>
      <c r="PME263" s="1132"/>
      <c r="PMF263" s="1186"/>
      <c r="PMG263" s="1132"/>
      <c r="PMH263" s="1132"/>
      <c r="PMI263" s="1132"/>
      <c r="PMJ263" s="1132"/>
      <c r="PMK263" s="1132"/>
      <c r="PML263" s="1132"/>
      <c r="PMM263" s="1132"/>
      <c r="PMN263" s="1132"/>
      <c r="PMO263" s="1132"/>
      <c r="PMP263" s="1132"/>
      <c r="PMQ263" s="1132"/>
      <c r="PMR263" s="1132"/>
      <c r="PMS263" s="1132"/>
      <c r="PMT263" s="1132"/>
      <c r="PMU263" s="1132"/>
      <c r="PMV263" s="1132"/>
      <c r="PMW263" s="1132"/>
      <c r="PMX263" s="1132"/>
      <c r="PMY263" s="1132"/>
      <c r="PMZ263" s="1186"/>
      <c r="PNA263" s="1132"/>
      <c r="PNB263" s="1132"/>
      <c r="PNC263" s="1132"/>
      <c r="PND263" s="1132"/>
      <c r="PNE263" s="1132"/>
      <c r="PNF263" s="1132"/>
      <c r="PNG263" s="1132"/>
      <c r="PNH263" s="1132"/>
      <c r="PNI263" s="1132"/>
      <c r="PNJ263" s="1132"/>
      <c r="PNK263" s="1132"/>
      <c r="PNL263" s="1132"/>
      <c r="PNM263" s="1132"/>
      <c r="PNN263" s="1132"/>
      <c r="PNO263" s="1132"/>
      <c r="PNP263" s="1132"/>
      <c r="PNQ263" s="1132"/>
      <c r="PNR263" s="1132"/>
      <c r="PNS263" s="1132"/>
      <c r="PNT263" s="1186"/>
      <c r="PNU263" s="1132"/>
      <c r="PNV263" s="1132"/>
      <c r="PNW263" s="1132"/>
      <c r="PNX263" s="1132"/>
      <c r="PNY263" s="1132"/>
      <c r="PNZ263" s="1132"/>
      <c r="POA263" s="1132"/>
      <c r="POB263" s="1132"/>
      <c r="POC263" s="1132"/>
      <c r="POD263" s="1132"/>
      <c r="POE263" s="1132"/>
      <c r="POF263" s="1132"/>
      <c r="POG263" s="1132"/>
      <c r="POH263" s="1132"/>
      <c r="POI263" s="1132"/>
      <c r="POJ263" s="1132"/>
      <c r="POK263" s="1132"/>
      <c r="POL263" s="1132"/>
      <c r="POM263" s="1132"/>
      <c r="PON263" s="1186"/>
      <c r="POO263" s="1132"/>
      <c r="POP263" s="1132"/>
      <c r="POQ263" s="1132"/>
      <c r="POR263" s="1132"/>
      <c r="POS263" s="1132"/>
      <c r="POT263" s="1132"/>
      <c r="POU263" s="1132"/>
      <c r="POV263" s="1132"/>
      <c r="POW263" s="1132"/>
      <c r="POX263" s="1132"/>
      <c r="POY263" s="1132"/>
      <c r="POZ263" s="1132"/>
      <c r="PPA263" s="1132"/>
      <c r="PPB263" s="1132"/>
      <c r="PPC263" s="1132"/>
      <c r="PPD263" s="1132"/>
      <c r="PPE263" s="1132"/>
      <c r="PPF263" s="1132"/>
      <c r="PPG263" s="1132"/>
      <c r="PPH263" s="1186"/>
      <c r="PPI263" s="1132"/>
      <c r="PPJ263" s="1132"/>
      <c r="PPK263" s="1132"/>
      <c r="PPL263" s="1132"/>
      <c r="PPM263" s="1132"/>
      <c r="PPN263" s="1132"/>
      <c r="PPO263" s="1132"/>
      <c r="PPP263" s="1132"/>
      <c r="PPQ263" s="1132"/>
      <c r="PPR263" s="1132"/>
      <c r="PPS263" s="1132"/>
      <c r="PPT263" s="1132"/>
      <c r="PPU263" s="1132"/>
      <c r="PPV263" s="1132"/>
      <c r="PPW263" s="1132"/>
      <c r="PPX263" s="1132"/>
      <c r="PPY263" s="1132"/>
      <c r="PPZ263" s="1132"/>
      <c r="PQA263" s="1132"/>
      <c r="PQB263" s="1186"/>
      <c r="PQC263" s="1132"/>
      <c r="PQD263" s="1132"/>
      <c r="PQE263" s="1132"/>
      <c r="PQF263" s="1132"/>
      <c r="PQG263" s="1132"/>
      <c r="PQH263" s="1132"/>
      <c r="PQI263" s="1132"/>
      <c r="PQJ263" s="1132"/>
      <c r="PQK263" s="1132"/>
      <c r="PQL263" s="1132"/>
      <c r="PQM263" s="1132"/>
      <c r="PQN263" s="1132"/>
      <c r="PQO263" s="1132"/>
      <c r="PQP263" s="1132"/>
      <c r="PQQ263" s="1132"/>
      <c r="PQR263" s="1132"/>
      <c r="PQS263" s="1132"/>
      <c r="PQT263" s="1132"/>
      <c r="PQU263" s="1132"/>
      <c r="PQV263" s="1186"/>
      <c r="PQW263" s="1132"/>
      <c r="PQX263" s="1132"/>
      <c r="PQY263" s="1132"/>
      <c r="PQZ263" s="1132"/>
      <c r="PRA263" s="1132"/>
      <c r="PRB263" s="1132"/>
      <c r="PRC263" s="1132"/>
      <c r="PRD263" s="1132"/>
      <c r="PRE263" s="1132"/>
      <c r="PRF263" s="1132"/>
      <c r="PRG263" s="1132"/>
      <c r="PRH263" s="1132"/>
      <c r="PRI263" s="1132"/>
      <c r="PRJ263" s="1132"/>
      <c r="PRK263" s="1132"/>
      <c r="PRL263" s="1132"/>
      <c r="PRM263" s="1132"/>
      <c r="PRN263" s="1132"/>
      <c r="PRO263" s="1132"/>
      <c r="PRP263" s="1186"/>
      <c r="PRQ263" s="1132"/>
      <c r="PRR263" s="1132"/>
      <c r="PRS263" s="1132"/>
      <c r="PRT263" s="1132"/>
      <c r="PRU263" s="1132"/>
      <c r="PRV263" s="1132"/>
      <c r="PRW263" s="1132"/>
      <c r="PRX263" s="1132"/>
      <c r="PRY263" s="1132"/>
      <c r="PRZ263" s="1132"/>
      <c r="PSA263" s="1132"/>
      <c r="PSB263" s="1132"/>
      <c r="PSC263" s="1132"/>
      <c r="PSD263" s="1132"/>
      <c r="PSE263" s="1132"/>
      <c r="PSF263" s="1132"/>
      <c r="PSG263" s="1132"/>
      <c r="PSH263" s="1132"/>
      <c r="PSI263" s="1132"/>
      <c r="PSJ263" s="1186"/>
      <c r="PSK263" s="1132"/>
      <c r="PSL263" s="1132"/>
      <c r="PSM263" s="1132"/>
      <c r="PSN263" s="1132"/>
      <c r="PSO263" s="1132"/>
      <c r="PSP263" s="1132"/>
      <c r="PSQ263" s="1132"/>
      <c r="PSR263" s="1132"/>
      <c r="PSS263" s="1132"/>
      <c r="PST263" s="1132"/>
      <c r="PSU263" s="1132"/>
      <c r="PSV263" s="1132"/>
      <c r="PSW263" s="1132"/>
      <c r="PSX263" s="1132"/>
      <c r="PSY263" s="1132"/>
      <c r="PSZ263" s="1132"/>
      <c r="PTA263" s="1132"/>
      <c r="PTB263" s="1132"/>
      <c r="PTC263" s="1132"/>
      <c r="PTD263" s="1186"/>
      <c r="PTE263" s="1132"/>
      <c r="PTF263" s="1132"/>
      <c r="PTG263" s="1132"/>
      <c r="PTH263" s="1132"/>
      <c r="PTI263" s="1132"/>
      <c r="PTJ263" s="1132"/>
      <c r="PTK263" s="1132"/>
      <c r="PTL263" s="1132"/>
      <c r="PTM263" s="1132"/>
      <c r="PTN263" s="1132"/>
      <c r="PTO263" s="1132"/>
      <c r="PTP263" s="1132"/>
      <c r="PTQ263" s="1132"/>
      <c r="PTR263" s="1132"/>
      <c r="PTS263" s="1132"/>
      <c r="PTT263" s="1132"/>
      <c r="PTU263" s="1132"/>
      <c r="PTV263" s="1132"/>
      <c r="PTW263" s="1132"/>
      <c r="PTX263" s="1186"/>
      <c r="PTY263" s="1132"/>
      <c r="PTZ263" s="1132"/>
      <c r="PUA263" s="1132"/>
      <c r="PUB263" s="1132"/>
      <c r="PUC263" s="1132"/>
      <c r="PUD263" s="1132"/>
      <c r="PUE263" s="1132"/>
      <c r="PUF263" s="1132"/>
      <c r="PUG263" s="1132"/>
      <c r="PUH263" s="1132"/>
      <c r="PUI263" s="1132"/>
      <c r="PUJ263" s="1132"/>
      <c r="PUK263" s="1132"/>
      <c r="PUL263" s="1132"/>
      <c r="PUM263" s="1132"/>
      <c r="PUN263" s="1132"/>
      <c r="PUO263" s="1132"/>
      <c r="PUP263" s="1132"/>
      <c r="PUQ263" s="1132"/>
      <c r="PUR263" s="1186"/>
      <c r="PUS263" s="1132"/>
      <c r="PUT263" s="1132"/>
      <c r="PUU263" s="1132"/>
      <c r="PUV263" s="1132"/>
      <c r="PUW263" s="1132"/>
      <c r="PUX263" s="1132"/>
      <c r="PUY263" s="1132"/>
      <c r="PUZ263" s="1132"/>
      <c r="PVA263" s="1132"/>
      <c r="PVB263" s="1132"/>
      <c r="PVC263" s="1132"/>
      <c r="PVD263" s="1132"/>
      <c r="PVE263" s="1132"/>
      <c r="PVF263" s="1132"/>
      <c r="PVG263" s="1132"/>
      <c r="PVH263" s="1132"/>
      <c r="PVI263" s="1132"/>
      <c r="PVJ263" s="1132"/>
      <c r="PVK263" s="1132"/>
      <c r="PVL263" s="1186"/>
      <c r="PVM263" s="1132"/>
      <c r="PVN263" s="1132"/>
      <c r="PVO263" s="1132"/>
      <c r="PVP263" s="1132"/>
      <c r="PVQ263" s="1132"/>
      <c r="PVR263" s="1132"/>
      <c r="PVS263" s="1132"/>
      <c r="PVT263" s="1132"/>
      <c r="PVU263" s="1132"/>
      <c r="PVV263" s="1132"/>
      <c r="PVW263" s="1132"/>
      <c r="PVX263" s="1132"/>
      <c r="PVY263" s="1132"/>
      <c r="PVZ263" s="1132"/>
      <c r="PWA263" s="1132"/>
      <c r="PWB263" s="1132"/>
      <c r="PWC263" s="1132"/>
      <c r="PWD263" s="1132"/>
      <c r="PWE263" s="1132"/>
      <c r="PWF263" s="1186"/>
      <c r="PWG263" s="1132"/>
      <c r="PWH263" s="1132"/>
      <c r="PWI263" s="1132"/>
      <c r="PWJ263" s="1132"/>
      <c r="PWK263" s="1132"/>
      <c r="PWL263" s="1132"/>
      <c r="PWM263" s="1132"/>
      <c r="PWN263" s="1132"/>
      <c r="PWO263" s="1132"/>
      <c r="PWP263" s="1132"/>
      <c r="PWQ263" s="1132"/>
      <c r="PWR263" s="1132"/>
      <c r="PWS263" s="1132"/>
      <c r="PWT263" s="1132"/>
      <c r="PWU263" s="1132"/>
      <c r="PWV263" s="1132"/>
      <c r="PWW263" s="1132"/>
      <c r="PWX263" s="1132"/>
      <c r="PWY263" s="1132"/>
      <c r="PWZ263" s="1186"/>
      <c r="PXA263" s="1132"/>
      <c r="PXB263" s="1132"/>
      <c r="PXC263" s="1132"/>
      <c r="PXD263" s="1132"/>
      <c r="PXE263" s="1132"/>
      <c r="PXF263" s="1132"/>
      <c r="PXG263" s="1132"/>
      <c r="PXH263" s="1132"/>
      <c r="PXI263" s="1132"/>
      <c r="PXJ263" s="1132"/>
      <c r="PXK263" s="1132"/>
      <c r="PXL263" s="1132"/>
      <c r="PXM263" s="1132"/>
      <c r="PXN263" s="1132"/>
      <c r="PXO263" s="1132"/>
      <c r="PXP263" s="1132"/>
      <c r="PXQ263" s="1132"/>
      <c r="PXR263" s="1132"/>
      <c r="PXS263" s="1132"/>
      <c r="PXT263" s="1186"/>
      <c r="PXU263" s="1132"/>
      <c r="PXV263" s="1132"/>
      <c r="PXW263" s="1132"/>
      <c r="PXX263" s="1132"/>
      <c r="PXY263" s="1132"/>
      <c r="PXZ263" s="1132"/>
      <c r="PYA263" s="1132"/>
      <c r="PYB263" s="1132"/>
      <c r="PYC263" s="1132"/>
      <c r="PYD263" s="1132"/>
      <c r="PYE263" s="1132"/>
      <c r="PYF263" s="1132"/>
      <c r="PYG263" s="1132"/>
      <c r="PYH263" s="1132"/>
      <c r="PYI263" s="1132"/>
      <c r="PYJ263" s="1132"/>
      <c r="PYK263" s="1132"/>
      <c r="PYL263" s="1132"/>
      <c r="PYM263" s="1132"/>
      <c r="PYN263" s="1186"/>
      <c r="PYO263" s="1132"/>
      <c r="PYP263" s="1132"/>
      <c r="PYQ263" s="1132"/>
      <c r="PYR263" s="1132"/>
      <c r="PYS263" s="1132"/>
      <c r="PYT263" s="1132"/>
      <c r="PYU263" s="1132"/>
      <c r="PYV263" s="1132"/>
      <c r="PYW263" s="1132"/>
      <c r="PYX263" s="1132"/>
      <c r="PYY263" s="1132"/>
      <c r="PYZ263" s="1132"/>
      <c r="PZA263" s="1132"/>
      <c r="PZB263" s="1132"/>
      <c r="PZC263" s="1132"/>
      <c r="PZD263" s="1132"/>
      <c r="PZE263" s="1132"/>
      <c r="PZF263" s="1132"/>
      <c r="PZG263" s="1132"/>
      <c r="PZH263" s="1186"/>
      <c r="PZI263" s="1132"/>
      <c r="PZJ263" s="1132"/>
      <c r="PZK263" s="1132"/>
      <c r="PZL263" s="1132"/>
      <c r="PZM263" s="1132"/>
      <c r="PZN263" s="1132"/>
      <c r="PZO263" s="1132"/>
      <c r="PZP263" s="1132"/>
      <c r="PZQ263" s="1132"/>
      <c r="PZR263" s="1132"/>
      <c r="PZS263" s="1132"/>
      <c r="PZT263" s="1132"/>
      <c r="PZU263" s="1132"/>
      <c r="PZV263" s="1132"/>
      <c r="PZW263" s="1132"/>
      <c r="PZX263" s="1132"/>
      <c r="PZY263" s="1132"/>
      <c r="PZZ263" s="1132"/>
      <c r="QAA263" s="1132"/>
      <c r="QAB263" s="1186"/>
      <c r="QAC263" s="1132"/>
      <c r="QAD263" s="1132"/>
      <c r="QAE263" s="1132"/>
      <c r="QAF263" s="1132"/>
      <c r="QAG263" s="1132"/>
      <c r="QAH263" s="1132"/>
      <c r="QAI263" s="1132"/>
      <c r="QAJ263" s="1132"/>
      <c r="QAK263" s="1132"/>
      <c r="QAL263" s="1132"/>
      <c r="QAM263" s="1132"/>
      <c r="QAN263" s="1132"/>
      <c r="QAO263" s="1132"/>
      <c r="QAP263" s="1132"/>
      <c r="QAQ263" s="1132"/>
      <c r="QAR263" s="1132"/>
      <c r="QAS263" s="1132"/>
      <c r="QAT263" s="1132"/>
      <c r="QAU263" s="1132"/>
      <c r="QAV263" s="1186"/>
      <c r="QAW263" s="1132"/>
      <c r="QAX263" s="1132"/>
      <c r="QAY263" s="1132"/>
      <c r="QAZ263" s="1132"/>
      <c r="QBA263" s="1132"/>
      <c r="QBB263" s="1132"/>
      <c r="QBC263" s="1132"/>
      <c r="QBD263" s="1132"/>
      <c r="QBE263" s="1132"/>
      <c r="QBF263" s="1132"/>
      <c r="QBG263" s="1132"/>
      <c r="QBH263" s="1132"/>
      <c r="QBI263" s="1132"/>
      <c r="QBJ263" s="1132"/>
      <c r="QBK263" s="1132"/>
      <c r="QBL263" s="1132"/>
      <c r="QBM263" s="1132"/>
      <c r="QBN263" s="1132"/>
      <c r="QBO263" s="1132"/>
      <c r="QBP263" s="1186"/>
      <c r="QBQ263" s="1132"/>
      <c r="QBR263" s="1132"/>
      <c r="QBS263" s="1132"/>
      <c r="QBT263" s="1132"/>
      <c r="QBU263" s="1132"/>
      <c r="QBV263" s="1132"/>
      <c r="QBW263" s="1132"/>
      <c r="QBX263" s="1132"/>
      <c r="QBY263" s="1132"/>
      <c r="QBZ263" s="1132"/>
      <c r="QCA263" s="1132"/>
      <c r="QCB263" s="1132"/>
      <c r="QCC263" s="1132"/>
      <c r="QCD263" s="1132"/>
      <c r="QCE263" s="1132"/>
      <c r="QCF263" s="1132"/>
      <c r="QCG263" s="1132"/>
      <c r="QCH263" s="1132"/>
      <c r="QCI263" s="1132"/>
      <c r="QCJ263" s="1186"/>
      <c r="QCK263" s="1132"/>
      <c r="QCL263" s="1132"/>
      <c r="QCM263" s="1132"/>
      <c r="QCN263" s="1132"/>
      <c r="QCO263" s="1132"/>
      <c r="QCP263" s="1132"/>
      <c r="QCQ263" s="1132"/>
      <c r="QCR263" s="1132"/>
      <c r="QCS263" s="1132"/>
      <c r="QCT263" s="1132"/>
      <c r="QCU263" s="1132"/>
      <c r="QCV263" s="1132"/>
      <c r="QCW263" s="1132"/>
      <c r="QCX263" s="1132"/>
      <c r="QCY263" s="1132"/>
      <c r="QCZ263" s="1132"/>
      <c r="QDA263" s="1132"/>
      <c r="QDB263" s="1132"/>
      <c r="QDC263" s="1132"/>
      <c r="QDD263" s="1186"/>
      <c r="QDE263" s="1132"/>
      <c r="QDF263" s="1132"/>
      <c r="QDG263" s="1132"/>
      <c r="QDH263" s="1132"/>
      <c r="QDI263" s="1132"/>
      <c r="QDJ263" s="1132"/>
      <c r="QDK263" s="1132"/>
      <c r="QDL263" s="1132"/>
      <c r="QDM263" s="1132"/>
      <c r="QDN263" s="1132"/>
      <c r="QDO263" s="1132"/>
      <c r="QDP263" s="1132"/>
      <c r="QDQ263" s="1132"/>
      <c r="QDR263" s="1132"/>
      <c r="QDS263" s="1132"/>
      <c r="QDT263" s="1132"/>
      <c r="QDU263" s="1132"/>
      <c r="QDV263" s="1132"/>
      <c r="QDW263" s="1132"/>
      <c r="QDX263" s="1186"/>
      <c r="QDY263" s="1132"/>
      <c r="QDZ263" s="1132"/>
      <c r="QEA263" s="1132"/>
      <c r="QEB263" s="1132"/>
      <c r="QEC263" s="1132"/>
      <c r="QED263" s="1132"/>
      <c r="QEE263" s="1132"/>
      <c r="QEF263" s="1132"/>
      <c r="QEG263" s="1132"/>
      <c r="QEH263" s="1132"/>
      <c r="QEI263" s="1132"/>
      <c r="QEJ263" s="1132"/>
      <c r="QEK263" s="1132"/>
      <c r="QEL263" s="1132"/>
      <c r="QEM263" s="1132"/>
      <c r="QEN263" s="1132"/>
      <c r="QEO263" s="1132"/>
      <c r="QEP263" s="1132"/>
      <c r="QEQ263" s="1132"/>
      <c r="QER263" s="1186"/>
      <c r="QES263" s="1132"/>
      <c r="QET263" s="1132"/>
      <c r="QEU263" s="1132"/>
      <c r="QEV263" s="1132"/>
      <c r="QEW263" s="1132"/>
      <c r="QEX263" s="1132"/>
      <c r="QEY263" s="1132"/>
      <c r="QEZ263" s="1132"/>
      <c r="QFA263" s="1132"/>
      <c r="QFB263" s="1132"/>
      <c r="QFC263" s="1132"/>
      <c r="QFD263" s="1132"/>
      <c r="QFE263" s="1132"/>
      <c r="QFF263" s="1132"/>
      <c r="QFG263" s="1132"/>
      <c r="QFH263" s="1132"/>
      <c r="QFI263" s="1132"/>
      <c r="QFJ263" s="1132"/>
      <c r="QFK263" s="1132"/>
      <c r="QFL263" s="1186"/>
      <c r="QFM263" s="1132"/>
      <c r="QFN263" s="1132"/>
      <c r="QFO263" s="1132"/>
      <c r="QFP263" s="1132"/>
      <c r="QFQ263" s="1132"/>
      <c r="QFR263" s="1132"/>
      <c r="QFS263" s="1132"/>
      <c r="QFT263" s="1132"/>
      <c r="QFU263" s="1132"/>
      <c r="QFV263" s="1132"/>
      <c r="QFW263" s="1132"/>
      <c r="QFX263" s="1132"/>
      <c r="QFY263" s="1132"/>
      <c r="QFZ263" s="1132"/>
      <c r="QGA263" s="1132"/>
      <c r="QGB263" s="1132"/>
      <c r="QGC263" s="1132"/>
      <c r="QGD263" s="1132"/>
      <c r="QGE263" s="1132"/>
      <c r="QGF263" s="1186"/>
      <c r="QGG263" s="1132"/>
      <c r="QGH263" s="1132"/>
      <c r="QGI263" s="1132"/>
      <c r="QGJ263" s="1132"/>
      <c r="QGK263" s="1132"/>
      <c r="QGL263" s="1132"/>
      <c r="QGM263" s="1132"/>
      <c r="QGN263" s="1132"/>
      <c r="QGO263" s="1132"/>
      <c r="QGP263" s="1132"/>
      <c r="QGQ263" s="1132"/>
      <c r="QGR263" s="1132"/>
      <c r="QGS263" s="1132"/>
      <c r="QGT263" s="1132"/>
      <c r="QGU263" s="1132"/>
      <c r="QGV263" s="1132"/>
      <c r="QGW263" s="1132"/>
      <c r="QGX263" s="1132"/>
      <c r="QGY263" s="1132"/>
      <c r="QGZ263" s="1186"/>
      <c r="QHA263" s="1132"/>
      <c r="QHB263" s="1132"/>
      <c r="QHC263" s="1132"/>
      <c r="QHD263" s="1132"/>
      <c r="QHE263" s="1132"/>
      <c r="QHF263" s="1132"/>
      <c r="QHG263" s="1132"/>
      <c r="QHH263" s="1132"/>
      <c r="QHI263" s="1132"/>
      <c r="QHJ263" s="1132"/>
      <c r="QHK263" s="1132"/>
      <c r="QHL263" s="1132"/>
      <c r="QHM263" s="1132"/>
      <c r="QHN263" s="1132"/>
      <c r="QHO263" s="1132"/>
      <c r="QHP263" s="1132"/>
      <c r="QHQ263" s="1132"/>
      <c r="QHR263" s="1132"/>
      <c r="QHS263" s="1132"/>
      <c r="QHT263" s="1186"/>
      <c r="QHU263" s="1132"/>
      <c r="QHV263" s="1132"/>
      <c r="QHW263" s="1132"/>
      <c r="QHX263" s="1132"/>
      <c r="QHY263" s="1132"/>
      <c r="QHZ263" s="1132"/>
      <c r="QIA263" s="1132"/>
      <c r="QIB263" s="1132"/>
      <c r="QIC263" s="1132"/>
      <c r="QID263" s="1132"/>
      <c r="QIE263" s="1132"/>
      <c r="QIF263" s="1132"/>
      <c r="QIG263" s="1132"/>
      <c r="QIH263" s="1132"/>
      <c r="QII263" s="1132"/>
      <c r="QIJ263" s="1132"/>
      <c r="QIK263" s="1132"/>
      <c r="QIL263" s="1132"/>
      <c r="QIM263" s="1132"/>
      <c r="QIN263" s="1186"/>
      <c r="QIO263" s="1132"/>
      <c r="QIP263" s="1132"/>
      <c r="QIQ263" s="1132"/>
      <c r="QIR263" s="1132"/>
      <c r="QIS263" s="1132"/>
      <c r="QIT263" s="1132"/>
      <c r="QIU263" s="1132"/>
      <c r="QIV263" s="1132"/>
      <c r="QIW263" s="1132"/>
      <c r="QIX263" s="1132"/>
      <c r="QIY263" s="1132"/>
      <c r="QIZ263" s="1132"/>
      <c r="QJA263" s="1132"/>
      <c r="QJB263" s="1132"/>
      <c r="QJC263" s="1132"/>
      <c r="QJD263" s="1132"/>
      <c r="QJE263" s="1132"/>
      <c r="QJF263" s="1132"/>
      <c r="QJG263" s="1132"/>
      <c r="QJH263" s="1186"/>
      <c r="QJI263" s="1132"/>
      <c r="QJJ263" s="1132"/>
      <c r="QJK263" s="1132"/>
      <c r="QJL263" s="1132"/>
      <c r="QJM263" s="1132"/>
      <c r="QJN263" s="1132"/>
      <c r="QJO263" s="1132"/>
      <c r="QJP263" s="1132"/>
      <c r="QJQ263" s="1132"/>
      <c r="QJR263" s="1132"/>
      <c r="QJS263" s="1132"/>
      <c r="QJT263" s="1132"/>
      <c r="QJU263" s="1132"/>
      <c r="QJV263" s="1132"/>
      <c r="QJW263" s="1132"/>
      <c r="QJX263" s="1132"/>
      <c r="QJY263" s="1132"/>
      <c r="QJZ263" s="1132"/>
      <c r="QKA263" s="1132"/>
      <c r="QKB263" s="1186"/>
      <c r="QKC263" s="1132"/>
      <c r="QKD263" s="1132"/>
      <c r="QKE263" s="1132"/>
      <c r="QKF263" s="1132"/>
      <c r="QKG263" s="1132"/>
      <c r="QKH263" s="1132"/>
      <c r="QKI263" s="1132"/>
      <c r="QKJ263" s="1132"/>
      <c r="QKK263" s="1132"/>
      <c r="QKL263" s="1132"/>
      <c r="QKM263" s="1132"/>
      <c r="QKN263" s="1132"/>
      <c r="QKO263" s="1132"/>
      <c r="QKP263" s="1132"/>
      <c r="QKQ263" s="1132"/>
      <c r="QKR263" s="1132"/>
      <c r="QKS263" s="1132"/>
      <c r="QKT263" s="1132"/>
      <c r="QKU263" s="1132"/>
      <c r="QKV263" s="1186"/>
      <c r="QKW263" s="1132"/>
      <c r="QKX263" s="1132"/>
      <c r="QKY263" s="1132"/>
      <c r="QKZ263" s="1132"/>
      <c r="QLA263" s="1132"/>
      <c r="QLB263" s="1132"/>
      <c r="QLC263" s="1132"/>
      <c r="QLD263" s="1132"/>
      <c r="QLE263" s="1132"/>
      <c r="QLF263" s="1132"/>
      <c r="QLG263" s="1132"/>
      <c r="QLH263" s="1132"/>
      <c r="QLI263" s="1132"/>
      <c r="QLJ263" s="1132"/>
      <c r="QLK263" s="1132"/>
      <c r="QLL263" s="1132"/>
      <c r="QLM263" s="1132"/>
      <c r="QLN263" s="1132"/>
      <c r="QLO263" s="1132"/>
      <c r="QLP263" s="1186"/>
      <c r="QLQ263" s="1132"/>
      <c r="QLR263" s="1132"/>
      <c r="QLS263" s="1132"/>
      <c r="QLT263" s="1132"/>
      <c r="QLU263" s="1132"/>
      <c r="QLV263" s="1132"/>
      <c r="QLW263" s="1132"/>
      <c r="QLX263" s="1132"/>
      <c r="QLY263" s="1132"/>
      <c r="QLZ263" s="1132"/>
      <c r="QMA263" s="1132"/>
      <c r="QMB263" s="1132"/>
      <c r="QMC263" s="1132"/>
      <c r="QMD263" s="1132"/>
      <c r="QME263" s="1132"/>
      <c r="QMF263" s="1132"/>
      <c r="QMG263" s="1132"/>
      <c r="QMH263" s="1132"/>
      <c r="QMI263" s="1132"/>
      <c r="QMJ263" s="1186"/>
      <c r="QMK263" s="1132"/>
      <c r="QML263" s="1132"/>
      <c r="QMM263" s="1132"/>
      <c r="QMN263" s="1132"/>
      <c r="QMO263" s="1132"/>
      <c r="QMP263" s="1132"/>
      <c r="QMQ263" s="1132"/>
      <c r="QMR263" s="1132"/>
      <c r="QMS263" s="1132"/>
      <c r="QMT263" s="1132"/>
      <c r="QMU263" s="1132"/>
      <c r="QMV263" s="1132"/>
      <c r="QMW263" s="1132"/>
      <c r="QMX263" s="1132"/>
      <c r="QMY263" s="1132"/>
      <c r="QMZ263" s="1132"/>
      <c r="QNA263" s="1132"/>
      <c r="QNB263" s="1132"/>
      <c r="QNC263" s="1132"/>
      <c r="QND263" s="1186"/>
      <c r="QNE263" s="1132"/>
      <c r="QNF263" s="1132"/>
      <c r="QNG263" s="1132"/>
      <c r="QNH263" s="1132"/>
      <c r="QNI263" s="1132"/>
      <c r="QNJ263" s="1132"/>
      <c r="QNK263" s="1132"/>
      <c r="QNL263" s="1132"/>
      <c r="QNM263" s="1132"/>
      <c r="QNN263" s="1132"/>
      <c r="QNO263" s="1132"/>
      <c r="QNP263" s="1132"/>
      <c r="QNQ263" s="1132"/>
      <c r="QNR263" s="1132"/>
      <c r="QNS263" s="1132"/>
      <c r="QNT263" s="1132"/>
      <c r="QNU263" s="1132"/>
      <c r="QNV263" s="1132"/>
      <c r="QNW263" s="1132"/>
      <c r="QNX263" s="1186"/>
      <c r="QNY263" s="1132"/>
      <c r="QNZ263" s="1132"/>
      <c r="QOA263" s="1132"/>
      <c r="QOB263" s="1132"/>
      <c r="QOC263" s="1132"/>
      <c r="QOD263" s="1132"/>
      <c r="QOE263" s="1132"/>
      <c r="QOF263" s="1132"/>
      <c r="QOG263" s="1132"/>
      <c r="QOH263" s="1132"/>
      <c r="QOI263" s="1132"/>
      <c r="QOJ263" s="1132"/>
      <c r="QOK263" s="1132"/>
      <c r="QOL263" s="1132"/>
      <c r="QOM263" s="1132"/>
      <c r="QON263" s="1132"/>
      <c r="QOO263" s="1132"/>
      <c r="QOP263" s="1132"/>
      <c r="QOQ263" s="1132"/>
      <c r="QOR263" s="1186"/>
      <c r="QOS263" s="1132"/>
      <c r="QOT263" s="1132"/>
      <c r="QOU263" s="1132"/>
      <c r="QOV263" s="1132"/>
      <c r="QOW263" s="1132"/>
      <c r="QOX263" s="1132"/>
      <c r="QOY263" s="1132"/>
      <c r="QOZ263" s="1132"/>
      <c r="QPA263" s="1132"/>
      <c r="QPB263" s="1132"/>
      <c r="QPC263" s="1132"/>
      <c r="QPD263" s="1132"/>
      <c r="QPE263" s="1132"/>
      <c r="QPF263" s="1132"/>
      <c r="QPG263" s="1132"/>
      <c r="QPH263" s="1132"/>
      <c r="QPI263" s="1132"/>
      <c r="QPJ263" s="1132"/>
      <c r="QPK263" s="1132"/>
      <c r="QPL263" s="1186"/>
      <c r="QPM263" s="1132"/>
      <c r="QPN263" s="1132"/>
      <c r="QPO263" s="1132"/>
      <c r="QPP263" s="1132"/>
      <c r="QPQ263" s="1132"/>
      <c r="QPR263" s="1132"/>
      <c r="QPS263" s="1132"/>
      <c r="QPT263" s="1132"/>
      <c r="QPU263" s="1132"/>
      <c r="QPV263" s="1132"/>
      <c r="QPW263" s="1132"/>
      <c r="QPX263" s="1132"/>
      <c r="QPY263" s="1132"/>
      <c r="QPZ263" s="1132"/>
      <c r="QQA263" s="1132"/>
      <c r="QQB263" s="1132"/>
      <c r="QQC263" s="1132"/>
      <c r="QQD263" s="1132"/>
      <c r="QQE263" s="1132"/>
      <c r="QQF263" s="1186"/>
      <c r="QQG263" s="1132"/>
      <c r="QQH263" s="1132"/>
      <c r="QQI263" s="1132"/>
      <c r="QQJ263" s="1132"/>
      <c r="QQK263" s="1132"/>
      <c r="QQL263" s="1132"/>
      <c r="QQM263" s="1132"/>
      <c r="QQN263" s="1132"/>
      <c r="QQO263" s="1132"/>
      <c r="QQP263" s="1132"/>
      <c r="QQQ263" s="1132"/>
      <c r="QQR263" s="1132"/>
      <c r="QQS263" s="1132"/>
      <c r="QQT263" s="1132"/>
      <c r="QQU263" s="1132"/>
      <c r="QQV263" s="1132"/>
      <c r="QQW263" s="1132"/>
      <c r="QQX263" s="1132"/>
      <c r="QQY263" s="1132"/>
      <c r="QQZ263" s="1186"/>
      <c r="QRA263" s="1132"/>
      <c r="QRB263" s="1132"/>
      <c r="QRC263" s="1132"/>
      <c r="QRD263" s="1132"/>
      <c r="QRE263" s="1132"/>
      <c r="QRF263" s="1132"/>
      <c r="QRG263" s="1132"/>
      <c r="QRH263" s="1132"/>
      <c r="QRI263" s="1132"/>
      <c r="QRJ263" s="1132"/>
      <c r="QRK263" s="1132"/>
      <c r="QRL263" s="1132"/>
      <c r="QRM263" s="1132"/>
      <c r="QRN263" s="1132"/>
      <c r="QRO263" s="1132"/>
      <c r="QRP263" s="1132"/>
      <c r="QRQ263" s="1132"/>
      <c r="QRR263" s="1132"/>
      <c r="QRS263" s="1132"/>
      <c r="QRT263" s="1186"/>
      <c r="QRU263" s="1132"/>
      <c r="QRV263" s="1132"/>
      <c r="QRW263" s="1132"/>
      <c r="QRX263" s="1132"/>
      <c r="QRY263" s="1132"/>
      <c r="QRZ263" s="1132"/>
      <c r="QSA263" s="1132"/>
      <c r="QSB263" s="1132"/>
      <c r="QSC263" s="1132"/>
      <c r="QSD263" s="1132"/>
      <c r="QSE263" s="1132"/>
      <c r="QSF263" s="1132"/>
      <c r="QSG263" s="1132"/>
      <c r="QSH263" s="1132"/>
      <c r="QSI263" s="1132"/>
      <c r="QSJ263" s="1132"/>
      <c r="QSK263" s="1132"/>
      <c r="QSL263" s="1132"/>
      <c r="QSM263" s="1132"/>
      <c r="QSN263" s="1186"/>
      <c r="QSO263" s="1132"/>
      <c r="QSP263" s="1132"/>
      <c r="QSQ263" s="1132"/>
      <c r="QSR263" s="1132"/>
      <c r="QSS263" s="1132"/>
      <c r="QST263" s="1132"/>
      <c r="QSU263" s="1132"/>
      <c r="QSV263" s="1132"/>
      <c r="QSW263" s="1132"/>
      <c r="QSX263" s="1132"/>
      <c r="QSY263" s="1132"/>
      <c r="QSZ263" s="1132"/>
      <c r="QTA263" s="1132"/>
      <c r="QTB263" s="1132"/>
      <c r="QTC263" s="1132"/>
      <c r="QTD263" s="1132"/>
      <c r="QTE263" s="1132"/>
      <c r="QTF263" s="1132"/>
      <c r="QTG263" s="1132"/>
      <c r="QTH263" s="1186"/>
      <c r="QTI263" s="1132"/>
      <c r="QTJ263" s="1132"/>
      <c r="QTK263" s="1132"/>
      <c r="QTL263" s="1132"/>
      <c r="QTM263" s="1132"/>
      <c r="QTN263" s="1132"/>
      <c r="QTO263" s="1132"/>
      <c r="QTP263" s="1132"/>
      <c r="QTQ263" s="1132"/>
      <c r="QTR263" s="1132"/>
      <c r="QTS263" s="1132"/>
      <c r="QTT263" s="1132"/>
      <c r="QTU263" s="1132"/>
      <c r="QTV263" s="1132"/>
      <c r="QTW263" s="1132"/>
      <c r="QTX263" s="1132"/>
      <c r="QTY263" s="1132"/>
      <c r="QTZ263" s="1132"/>
      <c r="QUA263" s="1132"/>
      <c r="QUB263" s="1186"/>
      <c r="QUC263" s="1132"/>
      <c r="QUD263" s="1132"/>
      <c r="QUE263" s="1132"/>
      <c r="QUF263" s="1132"/>
      <c r="QUG263" s="1132"/>
      <c r="QUH263" s="1132"/>
      <c r="QUI263" s="1132"/>
      <c r="QUJ263" s="1132"/>
      <c r="QUK263" s="1132"/>
      <c r="QUL263" s="1132"/>
      <c r="QUM263" s="1132"/>
      <c r="QUN263" s="1132"/>
      <c r="QUO263" s="1132"/>
      <c r="QUP263" s="1132"/>
      <c r="QUQ263" s="1132"/>
      <c r="QUR263" s="1132"/>
      <c r="QUS263" s="1132"/>
      <c r="QUT263" s="1132"/>
      <c r="QUU263" s="1132"/>
      <c r="QUV263" s="1186"/>
      <c r="QUW263" s="1132"/>
      <c r="QUX263" s="1132"/>
      <c r="QUY263" s="1132"/>
      <c r="QUZ263" s="1132"/>
      <c r="QVA263" s="1132"/>
      <c r="QVB263" s="1132"/>
      <c r="QVC263" s="1132"/>
      <c r="QVD263" s="1132"/>
      <c r="QVE263" s="1132"/>
      <c r="QVF263" s="1132"/>
      <c r="QVG263" s="1132"/>
      <c r="QVH263" s="1132"/>
      <c r="QVI263" s="1132"/>
      <c r="QVJ263" s="1132"/>
      <c r="QVK263" s="1132"/>
      <c r="QVL263" s="1132"/>
      <c r="QVM263" s="1132"/>
      <c r="QVN263" s="1132"/>
      <c r="QVO263" s="1132"/>
      <c r="QVP263" s="1186"/>
      <c r="QVQ263" s="1132"/>
      <c r="QVR263" s="1132"/>
      <c r="QVS263" s="1132"/>
      <c r="QVT263" s="1132"/>
      <c r="QVU263" s="1132"/>
      <c r="QVV263" s="1132"/>
      <c r="QVW263" s="1132"/>
      <c r="QVX263" s="1132"/>
      <c r="QVY263" s="1132"/>
      <c r="QVZ263" s="1132"/>
      <c r="QWA263" s="1132"/>
      <c r="QWB263" s="1132"/>
      <c r="QWC263" s="1132"/>
      <c r="QWD263" s="1132"/>
      <c r="QWE263" s="1132"/>
      <c r="QWF263" s="1132"/>
      <c r="QWG263" s="1132"/>
      <c r="QWH263" s="1132"/>
      <c r="QWI263" s="1132"/>
      <c r="QWJ263" s="1186"/>
      <c r="QWK263" s="1132"/>
      <c r="QWL263" s="1132"/>
      <c r="QWM263" s="1132"/>
      <c r="QWN263" s="1132"/>
      <c r="QWO263" s="1132"/>
      <c r="QWP263" s="1132"/>
      <c r="QWQ263" s="1132"/>
      <c r="QWR263" s="1132"/>
      <c r="QWS263" s="1132"/>
      <c r="QWT263" s="1132"/>
      <c r="QWU263" s="1132"/>
      <c r="QWV263" s="1132"/>
      <c r="QWW263" s="1132"/>
      <c r="QWX263" s="1132"/>
      <c r="QWY263" s="1132"/>
      <c r="QWZ263" s="1132"/>
      <c r="QXA263" s="1132"/>
      <c r="QXB263" s="1132"/>
      <c r="QXC263" s="1132"/>
      <c r="QXD263" s="1186"/>
      <c r="QXE263" s="1132"/>
      <c r="QXF263" s="1132"/>
      <c r="QXG263" s="1132"/>
      <c r="QXH263" s="1132"/>
      <c r="QXI263" s="1132"/>
      <c r="QXJ263" s="1132"/>
      <c r="QXK263" s="1132"/>
      <c r="QXL263" s="1132"/>
      <c r="QXM263" s="1132"/>
      <c r="QXN263" s="1132"/>
      <c r="QXO263" s="1132"/>
      <c r="QXP263" s="1132"/>
      <c r="QXQ263" s="1132"/>
      <c r="QXR263" s="1132"/>
      <c r="QXS263" s="1132"/>
      <c r="QXT263" s="1132"/>
      <c r="QXU263" s="1132"/>
      <c r="QXV263" s="1132"/>
      <c r="QXW263" s="1132"/>
      <c r="QXX263" s="1186"/>
      <c r="QXY263" s="1132"/>
      <c r="QXZ263" s="1132"/>
      <c r="QYA263" s="1132"/>
      <c r="QYB263" s="1132"/>
      <c r="QYC263" s="1132"/>
      <c r="QYD263" s="1132"/>
      <c r="QYE263" s="1132"/>
      <c r="QYF263" s="1132"/>
      <c r="QYG263" s="1132"/>
      <c r="QYH263" s="1132"/>
      <c r="QYI263" s="1132"/>
      <c r="QYJ263" s="1132"/>
      <c r="QYK263" s="1132"/>
      <c r="QYL263" s="1132"/>
      <c r="QYM263" s="1132"/>
      <c r="QYN263" s="1132"/>
      <c r="QYO263" s="1132"/>
      <c r="QYP263" s="1132"/>
      <c r="QYQ263" s="1132"/>
      <c r="QYR263" s="1186"/>
      <c r="QYS263" s="1132"/>
      <c r="QYT263" s="1132"/>
      <c r="QYU263" s="1132"/>
      <c r="QYV263" s="1132"/>
      <c r="QYW263" s="1132"/>
      <c r="QYX263" s="1132"/>
      <c r="QYY263" s="1132"/>
      <c r="QYZ263" s="1132"/>
      <c r="QZA263" s="1132"/>
      <c r="QZB263" s="1132"/>
      <c r="QZC263" s="1132"/>
      <c r="QZD263" s="1132"/>
      <c r="QZE263" s="1132"/>
      <c r="QZF263" s="1132"/>
      <c r="QZG263" s="1132"/>
      <c r="QZH263" s="1132"/>
      <c r="QZI263" s="1132"/>
      <c r="QZJ263" s="1132"/>
      <c r="QZK263" s="1132"/>
      <c r="QZL263" s="1186"/>
      <c r="QZM263" s="1132"/>
      <c r="QZN263" s="1132"/>
      <c r="QZO263" s="1132"/>
      <c r="QZP263" s="1132"/>
      <c r="QZQ263" s="1132"/>
      <c r="QZR263" s="1132"/>
      <c r="QZS263" s="1132"/>
      <c r="QZT263" s="1132"/>
      <c r="QZU263" s="1132"/>
      <c r="QZV263" s="1132"/>
      <c r="QZW263" s="1132"/>
      <c r="QZX263" s="1132"/>
      <c r="QZY263" s="1132"/>
      <c r="QZZ263" s="1132"/>
      <c r="RAA263" s="1132"/>
      <c r="RAB263" s="1132"/>
      <c r="RAC263" s="1132"/>
      <c r="RAD263" s="1132"/>
      <c r="RAE263" s="1132"/>
      <c r="RAF263" s="1186"/>
      <c r="RAG263" s="1132"/>
      <c r="RAH263" s="1132"/>
      <c r="RAI263" s="1132"/>
      <c r="RAJ263" s="1132"/>
      <c r="RAK263" s="1132"/>
      <c r="RAL263" s="1132"/>
      <c r="RAM263" s="1132"/>
      <c r="RAN263" s="1132"/>
      <c r="RAO263" s="1132"/>
      <c r="RAP263" s="1132"/>
      <c r="RAQ263" s="1132"/>
      <c r="RAR263" s="1132"/>
      <c r="RAS263" s="1132"/>
      <c r="RAT263" s="1132"/>
      <c r="RAU263" s="1132"/>
      <c r="RAV263" s="1132"/>
      <c r="RAW263" s="1132"/>
      <c r="RAX263" s="1132"/>
      <c r="RAY263" s="1132"/>
      <c r="RAZ263" s="1186"/>
      <c r="RBA263" s="1132"/>
      <c r="RBB263" s="1132"/>
      <c r="RBC263" s="1132"/>
      <c r="RBD263" s="1132"/>
      <c r="RBE263" s="1132"/>
      <c r="RBF263" s="1132"/>
      <c r="RBG263" s="1132"/>
      <c r="RBH263" s="1132"/>
      <c r="RBI263" s="1132"/>
      <c r="RBJ263" s="1132"/>
      <c r="RBK263" s="1132"/>
      <c r="RBL263" s="1132"/>
      <c r="RBM263" s="1132"/>
      <c r="RBN263" s="1132"/>
      <c r="RBO263" s="1132"/>
      <c r="RBP263" s="1132"/>
      <c r="RBQ263" s="1132"/>
      <c r="RBR263" s="1132"/>
      <c r="RBS263" s="1132"/>
      <c r="RBT263" s="1186"/>
      <c r="RBU263" s="1132"/>
      <c r="RBV263" s="1132"/>
      <c r="RBW263" s="1132"/>
      <c r="RBX263" s="1132"/>
      <c r="RBY263" s="1132"/>
      <c r="RBZ263" s="1132"/>
      <c r="RCA263" s="1132"/>
      <c r="RCB263" s="1132"/>
      <c r="RCC263" s="1132"/>
      <c r="RCD263" s="1132"/>
      <c r="RCE263" s="1132"/>
      <c r="RCF263" s="1132"/>
      <c r="RCG263" s="1132"/>
      <c r="RCH263" s="1132"/>
      <c r="RCI263" s="1132"/>
      <c r="RCJ263" s="1132"/>
      <c r="RCK263" s="1132"/>
      <c r="RCL263" s="1132"/>
      <c r="RCM263" s="1132"/>
      <c r="RCN263" s="1186"/>
      <c r="RCO263" s="1132"/>
      <c r="RCP263" s="1132"/>
      <c r="RCQ263" s="1132"/>
      <c r="RCR263" s="1132"/>
      <c r="RCS263" s="1132"/>
      <c r="RCT263" s="1132"/>
      <c r="RCU263" s="1132"/>
      <c r="RCV263" s="1132"/>
      <c r="RCW263" s="1132"/>
      <c r="RCX263" s="1132"/>
      <c r="RCY263" s="1132"/>
      <c r="RCZ263" s="1132"/>
      <c r="RDA263" s="1132"/>
      <c r="RDB263" s="1132"/>
      <c r="RDC263" s="1132"/>
      <c r="RDD263" s="1132"/>
      <c r="RDE263" s="1132"/>
      <c r="RDF263" s="1132"/>
      <c r="RDG263" s="1132"/>
      <c r="RDH263" s="1186"/>
      <c r="RDI263" s="1132"/>
      <c r="RDJ263" s="1132"/>
      <c r="RDK263" s="1132"/>
      <c r="RDL263" s="1132"/>
      <c r="RDM263" s="1132"/>
      <c r="RDN263" s="1132"/>
      <c r="RDO263" s="1132"/>
      <c r="RDP263" s="1132"/>
      <c r="RDQ263" s="1132"/>
      <c r="RDR263" s="1132"/>
      <c r="RDS263" s="1132"/>
      <c r="RDT263" s="1132"/>
      <c r="RDU263" s="1132"/>
      <c r="RDV263" s="1132"/>
      <c r="RDW263" s="1132"/>
      <c r="RDX263" s="1132"/>
      <c r="RDY263" s="1132"/>
      <c r="RDZ263" s="1132"/>
      <c r="REA263" s="1132"/>
      <c r="REB263" s="1186"/>
      <c r="REC263" s="1132"/>
      <c r="RED263" s="1132"/>
      <c r="REE263" s="1132"/>
      <c r="REF263" s="1132"/>
      <c r="REG263" s="1132"/>
      <c r="REH263" s="1132"/>
      <c r="REI263" s="1132"/>
      <c r="REJ263" s="1132"/>
      <c r="REK263" s="1132"/>
      <c r="REL263" s="1132"/>
      <c r="REM263" s="1132"/>
      <c r="REN263" s="1132"/>
      <c r="REO263" s="1132"/>
      <c r="REP263" s="1132"/>
      <c r="REQ263" s="1132"/>
      <c r="RER263" s="1132"/>
      <c r="RES263" s="1132"/>
      <c r="RET263" s="1132"/>
      <c r="REU263" s="1132"/>
      <c r="REV263" s="1186"/>
      <c r="REW263" s="1132"/>
      <c r="REX263" s="1132"/>
      <c r="REY263" s="1132"/>
      <c r="REZ263" s="1132"/>
      <c r="RFA263" s="1132"/>
      <c r="RFB263" s="1132"/>
      <c r="RFC263" s="1132"/>
      <c r="RFD263" s="1132"/>
      <c r="RFE263" s="1132"/>
      <c r="RFF263" s="1132"/>
      <c r="RFG263" s="1132"/>
      <c r="RFH263" s="1132"/>
      <c r="RFI263" s="1132"/>
      <c r="RFJ263" s="1132"/>
      <c r="RFK263" s="1132"/>
      <c r="RFL263" s="1132"/>
      <c r="RFM263" s="1132"/>
      <c r="RFN263" s="1132"/>
      <c r="RFO263" s="1132"/>
      <c r="RFP263" s="1186"/>
      <c r="RFQ263" s="1132"/>
      <c r="RFR263" s="1132"/>
      <c r="RFS263" s="1132"/>
      <c r="RFT263" s="1132"/>
      <c r="RFU263" s="1132"/>
      <c r="RFV263" s="1132"/>
      <c r="RFW263" s="1132"/>
      <c r="RFX263" s="1132"/>
      <c r="RFY263" s="1132"/>
      <c r="RFZ263" s="1132"/>
      <c r="RGA263" s="1132"/>
      <c r="RGB263" s="1132"/>
      <c r="RGC263" s="1132"/>
      <c r="RGD263" s="1132"/>
      <c r="RGE263" s="1132"/>
      <c r="RGF263" s="1132"/>
      <c r="RGG263" s="1132"/>
      <c r="RGH263" s="1132"/>
      <c r="RGI263" s="1132"/>
      <c r="RGJ263" s="1186"/>
      <c r="RGK263" s="1132"/>
      <c r="RGL263" s="1132"/>
      <c r="RGM263" s="1132"/>
      <c r="RGN263" s="1132"/>
      <c r="RGO263" s="1132"/>
      <c r="RGP263" s="1132"/>
      <c r="RGQ263" s="1132"/>
      <c r="RGR263" s="1132"/>
      <c r="RGS263" s="1132"/>
      <c r="RGT263" s="1132"/>
      <c r="RGU263" s="1132"/>
      <c r="RGV263" s="1132"/>
      <c r="RGW263" s="1132"/>
      <c r="RGX263" s="1132"/>
      <c r="RGY263" s="1132"/>
      <c r="RGZ263" s="1132"/>
      <c r="RHA263" s="1132"/>
      <c r="RHB263" s="1132"/>
      <c r="RHC263" s="1132"/>
      <c r="RHD263" s="1186"/>
      <c r="RHE263" s="1132"/>
      <c r="RHF263" s="1132"/>
      <c r="RHG263" s="1132"/>
      <c r="RHH263" s="1132"/>
      <c r="RHI263" s="1132"/>
      <c r="RHJ263" s="1132"/>
      <c r="RHK263" s="1132"/>
      <c r="RHL263" s="1132"/>
      <c r="RHM263" s="1132"/>
      <c r="RHN263" s="1132"/>
      <c r="RHO263" s="1132"/>
      <c r="RHP263" s="1132"/>
      <c r="RHQ263" s="1132"/>
      <c r="RHR263" s="1132"/>
      <c r="RHS263" s="1132"/>
      <c r="RHT263" s="1132"/>
      <c r="RHU263" s="1132"/>
      <c r="RHV263" s="1132"/>
      <c r="RHW263" s="1132"/>
      <c r="RHX263" s="1186"/>
      <c r="RHY263" s="1132"/>
      <c r="RHZ263" s="1132"/>
      <c r="RIA263" s="1132"/>
      <c r="RIB263" s="1132"/>
      <c r="RIC263" s="1132"/>
      <c r="RID263" s="1132"/>
      <c r="RIE263" s="1132"/>
      <c r="RIF263" s="1132"/>
      <c r="RIG263" s="1132"/>
      <c r="RIH263" s="1132"/>
      <c r="RII263" s="1132"/>
      <c r="RIJ263" s="1132"/>
      <c r="RIK263" s="1132"/>
      <c r="RIL263" s="1132"/>
      <c r="RIM263" s="1132"/>
      <c r="RIN263" s="1132"/>
      <c r="RIO263" s="1132"/>
      <c r="RIP263" s="1132"/>
      <c r="RIQ263" s="1132"/>
      <c r="RIR263" s="1186"/>
      <c r="RIS263" s="1132"/>
      <c r="RIT263" s="1132"/>
      <c r="RIU263" s="1132"/>
      <c r="RIV263" s="1132"/>
      <c r="RIW263" s="1132"/>
      <c r="RIX263" s="1132"/>
      <c r="RIY263" s="1132"/>
      <c r="RIZ263" s="1132"/>
      <c r="RJA263" s="1132"/>
      <c r="RJB263" s="1132"/>
      <c r="RJC263" s="1132"/>
      <c r="RJD263" s="1132"/>
      <c r="RJE263" s="1132"/>
      <c r="RJF263" s="1132"/>
      <c r="RJG263" s="1132"/>
      <c r="RJH263" s="1132"/>
      <c r="RJI263" s="1132"/>
      <c r="RJJ263" s="1132"/>
      <c r="RJK263" s="1132"/>
      <c r="RJL263" s="1186"/>
      <c r="RJM263" s="1132"/>
      <c r="RJN263" s="1132"/>
      <c r="RJO263" s="1132"/>
      <c r="RJP263" s="1132"/>
      <c r="RJQ263" s="1132"/>
      <c r="RJR263" s="1132"/>
      <c r="RJS263" s="1132"/>
      <c r="RJT263" s="1132"/>
      <c r="RJU263" s="1132"/>
      <c r="RJV263" s="1132"/>
      <c r="RJW263" s="1132"/>
      <c r="RJX263" s="1132"/>
      <c r="RJY263" s="1132"/>
      <c r="RJZ263" s="1132"/>
      <c r="RKA263" s="1132"/>
      <c r="RKB263" s="1132"/>
      <c r="RKC263" s="1132"/>
      <c r="RKD263" s="1132"/>
      <c r="RKE263" s="1132"/>
      <c r="RKF263" s="1186"/>
      <c r="RKG263" s="1132"/>
      <c r="RKH263" s="1132"/>
      <c r="RKI263" s="1132"/>
      <c r="RKJ263" s="1132"/>
      <c r="RKK263" s="1132"/>
      <c r="RKL263" s="1132"/>
      <c r="RKM263" s="1132"/>
      <c r="RKN263" s="1132"/>
      <c r="RKO263" s="1132"/>
      <c r="RKP263" s="1132"/>
      <c r="RKQ263" s="1132"/>
      <c r="RKR263" s="1132"/>
      <c r="RKS263" s="1132"/>
      <c r="RKT263" s="1132"/>
      <c r="RKU263" s="1132"/>
      <c r="RKV263" s="1132"/>
      <c r="RKW263" s="1132"/>
      <c r="RKX263" s="1132"/>
      <c r="RKY263" s="1132"/>
      <c r="RKZ263" s="1186"/>
      <c r="RLA263" s="1132"/>
      <c r="RLB263" s="1132"/>
      <c r="RLC263" s="1132"/>
      <c r="RLD263" s="1132"/>
      <c r="RLE263" s="1132"/>
      <c r="RLF263" s="1132"/>
      <c r="RLG263" s="1132"/>
      <c r="RLH263" s="1132"/>
      <c r="RLI263" s="1132"/>
      <c r="RLJ263" s="1132"/>
      <c r="RLK263" s="1132"/>
      <c r="RLL263" s="1132"/>
      <c r="RLM263" s="1132"/>
      <c r="RLN263" s="1132"/>
      <c r="RLO263" s="1132"/>
      <c r="RLP263" s="1132"/>
      <c r="RLQ263" s="1132"/>
      <c r="RLR263" s="1132"/>
      <c r="RLS263" s="1132"/>
      <c r="RLT263" s="1186"/>
      <c r="RLU263" s="1132"/>
      <c r="RLV263" s="1132"/>
      <c r="RLW263" s="1132"/>
      <c r="RLX263" s="1132"/>
      <c r="RLY263" s="1132"/>
      <c r="RLZ263" s="1132"/>
      <c r="RMA263" s="1132"/>
      <c r="RMB263" s="1132"/>
      <c r="RMC263" s="1132"/>
      <c r="RMD263" s="1132"/>
      <c r="RME263" s="1132"/>
      <c r="RMF263" s="1132"/>
      <c r="RMG263" s="1132"/>
      <c r="RMH263" s="1132"/>
      <c r="RMI263" s="1132"/>
      <c r="RMJ263" s="1132"/>
      <c r="RMK263" s="1132"/>
      <c r="RML263" s="1132"/>
      <c r="RMM263" s="1132"/>
      <c r="RMN263" s="1186"/>
      <c r="RMO263" s="1132"/>
      <c r="RMP263" s="1132"/>
      <c r="RMQ263" s="1132"/>
      <c r="RMR263" s="1132"/>
      <c r="RMS263" s="1132"/>
      <c r="RMT263" s="1132"/>
      <c r="RMU263" s="1132"/>
      <c r="RMV263" s="1132"/>
      <c r="RMW263" s="1132"/>
      <c r="RMX263" s="1132"/>
      <c r="RMY263" s="1132"/>
      <c r="RMZ263" s="1132"/>
      <c r="RNA263" s="1132"/>
      <c r="RNB263" s="1132"/>
      <c r="RNC263" s="1132"/>
      <c r="RND263" s="1132"/>
      <c r="RNE263" s="1132"/>
      <c r="RNF263" s="1132"/>
      <c r="RNG263" s="1132"/>
      <c r="RNH263" s="1186"/>
      <c r="RNI263" s="1132"/>
      <c r="RNJ263" s="1132"/>
      <c r="RNK263" s="1132"/>
      <c r="RNL263" s="1132"/>
      <c r="RNM263" s="1132"/>
      <c r="RNN263" s="1132"/>
      <c r="RNO263" s="1132"/>
      <c r="RNP263" s="1132"/>
      <c r="RNQ263" s="1132"/>
      <c r="RNR263" s="1132"/>
      <c r="RNS263" s="1132"/>
      <c r="RNT263" s="1132"/>
      <c r="RNU263" s="1132"/>
      <c r="RNV263" s="1132"/>
      <c r="RNW263" s="1132"/>
      <c r="RNX263" s="1132"/>
      <c r="RNY263" s="1132"/>
      <c r="RNZ263" s="1132"/>
      <c r="ROA263" s="1132"/>
      <c r="ROB263" s="1186"/>
      <c r="ROC263" s="1132"/>
      <c r="ROD263" s="1132"/>
      <c r="ROE263" s="1132"/>
      <c r="ROF263" s="1132"/>
      <c r="ROG263" s="1132"/>
      <c r="ROH263" s="1132"/>
      <c r="ROI263" s="1132"/>
      <c r="ROJ263" s="1132"/>
      <c r="ROK263" s="1132"/>
      <c r="ROL263" s="1132"/>
      <c r="ROM263" s="1132"/>
      <c r="RON263" s="1132"/>
      <c r="ROO263" s="1132"/>
      <c r="ROP263" s="1132"/>
      <c r="ROQ263" s="1132"/>
      <c r="ROR263" s="1132"/>
      <c r="ROS263" s="1132"/>
      <c r="ROT263" s="1132"/>
      <c r="ROU263" s="1132"/>
      <c r="ROV263" s="1186"/>
      <c r="ROW263" s="1132"/>
      <c r="ROX263" s="1132"/>
      <c r="ROY263" s="1132"/>
      <c r="ROZ263" s="1132"/>
      <c r="RPA263" s="1132"/>
      <c r="RPB263" s="1132"/>
      <c r="RPC263" s="1132"/>
      <c r="RPD263" s="1132"/>
      <c r="RPE263" s="1132"/>
      <c r="RPF263" s="1132"/>
      <c r="RPG263" s="1132"/>
      <c r="RPH263" s="1132"/>
      <c r="RPI263" s="1132"/>
      <c r="RPJ263" s="1132"/>
      <c r="RPK263" s="1132"/>
      <c r="RPL263" s="1132"/>
      <c r="RPM263" s="1132"/>
      <c r="RPN263" s="1132"/>
      <c r="RPO263" s="1132"/>
      <c r="RPP263" s="1186"/>
      <c r="RPQ263" s="1132"/>
      <c r="RPR263" s="1132"/>
      <c r="RPS263" s="1132"/>
      <c r="RPT263" s="1132"/>
      <c r="RPU263" s="1132"/>
      <c r="RPV263" s="1132"/>
      <c r="RPW263" s="1132"/>
      <c r="RPX263" s="1132"/>
      <c r="RPY263" s="1132"/>
      <c r="RPZ263" s="1132"/>
      <c r="RQA263" s="1132"/>
      <c r="RQB263" s="1132"/>
      <c r="RQC263" s="1132"/>
      <c r="RQD263" s="1132"/>
      <c r="RQE263" s="1132"/>
      <c r="RQF263" s="1132"/>
      <c r="RQG263" s="1132"/>
      <c r="RQH263" s="1132"/>
      <c r="RQI263" s="1132"/>
      <c r="RQJ263" s="1186"/>
      <c r="RQK263" s="1132"/>
      <c r="RQL263" s="1132"/>
      <c r="RQM263" s="1132"/>
      <c r="RQN263" s="1132"/>
      <c r="RQO263" s="1132"/>
      <c r="RQP263" s="1132"/>
      <c r="RQQ263" s="1132"/>
      <c r="RQR263" s="1132"/>
      <c r="RQS263" s="1132"/>
      <c r="RQT263" s="1132"/>
      <c r="RQU263" s="1132"/>
      <c r="RQV263" s="1132"/>
      <c r="RQW263" s="1132"/>
      <c r="RQX263" s="1132"/>
      <c r="RQY263" s="1132"/>
      <c r="RQZ263" s="1132"/>
      <c r="RRA263" s="1132"/>
      <c r="RRB263" s="1132"/>
      <c r="RRC263" s="1132"/>
      <c r="RRD263" s="1186"/>
      <c r="RRE263" s="1132"/>
      <c r="RRF263" s="1132"/>
      <c r="RRG263" s="1132"/>
      <c r="RRH263" s="1132"/>
      <c r="RRI263" s="1132"/>
      <c r="RRJ263" s="1132"/>
      <c r="RRK263" s="1132"/>
      <c r="RRL263" s="1132"/>
      <c r="RRM263" s="1132"/>
      <c r="RRN263" s="1132"/>
      <c r="RRO263" s="1132"/>
      <c r="RRP263" s="1132"/>
      <c r="RRQ263" s="1132"/>
      <c r="RRR263" s="1132"/>
      <c r="RRS263" s="1132"/>
      <c r="RRT263" s="1132"/>
      <c r="RRU263" s="1132"/>
      <c r="RRV263" s="1132"/>
      <c r="RRW263" s="1132"/>
      <c r="RRX263" s="1186"/>
      <c r="RRY263" s="1132"/>
      <c r="RRZ263" s="1132"/>
      <c r="RSA263" s="1132"/>
      <c r="RSB263" s="1132"/>
      <c r="RSC263" s="1132"/>
      <c r="RSD263" s="1132"/>
      <c r="RSE263" s="1132"/>
      <c r="RSF263" s="1132"/>
      <c r="RSG263" s="1132"/>
      <c r="RSH263" s="1132"/>
      <c r="RSI263" s="1132"/>
      <c r="RSJ263" s="1132"/>
      <c r="RSK263" s="1132"/>
      <c r="RSL263" s="1132"/>
      <c r="RSM263" s="1132"/>
      <c r="RSN263" s="1132"/>
      <c r="RSO263" s="1132"/>
      <c r="RSP263" s="1132"/>
      <c r="RSQ263" s="1132"/>
      <c r="RSR263" s="1186"/>
      <c r="RSS263" s="1132"/>
      <c r="RST263" s="1132"/>
      <c r="RSU263" s="1132"/>
      <c r="RSV263" s="1132"/>
      <c r="RSW263" s="1132"/>
      <c r="RSX263" s="1132"/>
      <c r="RSY263" s="1132"/>
      <c r="RSZ263" s="1132"/>
      <c r="RTA263" s="1132"/>
      <c r="RTB263" s="1132"/>
      <c r="RTC263" s="1132"/>
      <c r="RTD263" s="1132"/>
      <c r="RTE263" s="1132"/>
      <c r="RTF263" s="1132"/>
      <c r="RTG263" s="1132"/>
      <c r="RTH263" s="1132"/>
      <c r="RTI263" s="1132"/>
      <c r="RTJ263" s="1132"/>
      <c r="RTK263" s="1132"/>
      <c r="RTL263" s="1186"/>
      <c r="RTM263" s="1132"/>
      <c r="RTN263" s="1132"/>
      <c r="RTO263" s="1132"/>
      <c r="RTP263" s="1132"/>
      <c r="RTQ263" s="1132"/>
      <c r="RTR263" s="1132"/>
      <c r="RTS263" s="1132"/>
      <c r="RTT263" s="1132"/>
      <c r="RTU263" s="1132"/>
      <c r="RTV263" s="1132"/>
      <c r="RTW263" s="1132"/>
      <c r="RTX263" s="1132"/>
      <c r="RTY263" s="1132"/>
      <c r="RTZ263" s="1132"/>
      <c r="RUA263" s="1132"/>
      <c r="RUB263" s="1132"/>
      <c r="RUC263" s="1132"/>
      <c r="RUD263" s="1132"/>
      <c r="RUE263" s="1132"/>
      <c r="RUF263" s="1186"/>
      <c r="RUG263" s="1132"/>
      <c r="RUH263" s="1132"/>
      <c r="RUI263" s="1132"/>
      <c r="RUJ263" s="1132"/>
      <c r="RUK263" s="1132"/>
      <c r="RUL263" s="1132"/>
      <c r="RUM263" s="1132"/>
      <c r="RUN263" s="1132"/>
      <c r="RUO263" s="1132"/>
      <c r="RUP263" s="1132"/>
      <c r="RUQ263" s="1132"/>
      <c r="RUR263" s="1132"/>
      <c r="RUS263" s="1132"/>
      <c r="RUT263" s="1132"/>
      <c r="RUU263" s="1132"/>
      <c r="RUV263" s="1132"/>
      <c r="RUW263" s="1132"/>
      <c r="RUX263" s="1132"/>
      <c r="RUY263" s="1132"/>
      <c r="RUZ263" s="1186"/>
      <c r="RVA263" s="1132"/>
      <c r="RVB263" s="1132"/>
      <c r="RVC263" s="1132"/>
      <c r="RVD263" s="1132"/>
      <c r="RVE263" s="1132"/>
      <c r="RVF263" s="1132"/>
      <c r="RVG263" s="1132"/>
      <c r="RVH263" s="1132"/>
      <c r="RVI263" s="1132"/>
      <c r="RVJ263" s="1132"/>
      <c r="RVK263" s="1132"/>
      <c r="RVL263" s="1132"/>
      <c r="RVM263" s="1132"/>
      <c r="RVN263" s="1132"/>
      <c r="RVO263" s="1132"/>
      <c r="RVP263" s="1132"/>
      <c r="RVQ263" s="1132"/>
      <c r="RVR263" s="1132"/>
      <c r="RVS263" s="1132"/>
      <c r="RVT263" s="1186"/>
      <c r="RVU263" s="1132"/>
      <c r="RVV263" s="1132"/>
      <c r="RVW263" s="1132"/>
      <c r="RVX263" s="1132"/>
      <c r="RVY263" s="1132"/>
      <c r="RVZ263" s="1132"/>
      <c r="RWA263" s="1132"/>
      <c r="RWB263" s="1132"/>
      <c r="RWC263" s="1132"/>
      <c r="RWD263" s="1132"/>
      <c r="RWE263" s="1132"/>
      <c r="RWF263" s="1132"/>
      <c r="RWG263" s="1132"/>
      <c r="RWH263" s="1132"/>
      <c r="RWI263" s="1132"/>
      <c r="RWJ263" s="1132"/>
      <c r="RWK263" s="1132"/>
      <c r="RWL263" s="1132"/>
      <c r="RWM263" s="1132"/>
      <c r="RWN263" s="1186"/>
      <c r="RWO263" s="1132"/>
      <c r="RWP263" s="1132"/>
      <c r="RWQ263" s="1132"/>
      <c r="RWR263" s="1132"/>
      <c r="RWS263" s="1132"/>
      <c r="RWT263" s="1132"/>
      <c r="RWU263" s="1132"/>
      <c r="RWV263" s="1132"/>
      <c r="RWW263" s="1132"/>
      <c r="RWX263" s="1132"/>
      <c r="RWY263" s="1132"/>
      <c r="RWZ263" s="1132"/>
      <c r="RXA263" s="1132"/>
      <c r="RXB263" s="1132"/>
      <c r="RXC263" s="1132"/>
      <c r="RXD263" s="1132"/>
      <c r="RXE263" s="1132"/>
      <c r="RXF263" s="1132"/>
      <c r="RXG263" s="1132"/>
      <c r="RXH263" s="1186"/>
      <c r="RXI263" s="1132"/>
      <c r="RXJ263" s="1132"/>
      <c r="RXK263" s="1132"/>
      <c r="RXL263" s="1132"/>
      <c r="RXM263" s="1132"/>
      <c r="RXN263" s="1132"/>
      <c r="RXO263" s="1132"/>
      <c r="RXP263" s="1132"/>
      <c r="RXQ263" s="1132"/>
      <c r="RXR263" s="1132"/>
      <c r="RXS263" s="1132"/>
      <c r="RXT263" s="1132"/>
      <c r="RXU263" s="1132"/>
      <c r="RXV263" s="1132"/>
      <c r="RXW263" s="1132"/>
      <c r="RXX263" s="1132"/>
      <c r="RXY263" s="1132"/>
      <c r="RXZ263" s="1132"/>
      <c r="RYA263" s="1132"/>
      <c r="RYB263" s="1186"/>
      <c r="RYC263" s="1132"/>
      <c r="RYD263" s="1132"/>
      <c r="RYE263" s="1132"/>
      <c r="RYF263" s="1132"/>
      <c r="RYG263" s="1132"/>
      <c r="RYH263" s="1132"/>
      <c r="RYI263" s="1132"/>
      <c r="RYJ263" s="1132"/>
      <c r="RYK263" s="1132"/>
      <c r="RYL263" s="1132"/>
      <c r="RYM263" s="1132"/>
      <c r="RYN263" s="1132"/>
      <c r="RYO263" s="1132"/>
      <c r="RYP263" s="1132"/>
      <c r="RYQ263" s="1132"/>
      <c r="RYR263" s="1132"/>
      <c r="RYS263" s="1132"/>
      <c r="RYT263" s="1132"/>
      <c r="RYU263" s="1132"/>
      <c r="RYV263" s="1186"/>
      <c r="RYW263" s="1132"/>
      <c r="RYX263" s="1132"/>
      <c r="RYY263" s="1132"/>
      <c r="RYZ263" s="1132"/>
      <c r="RZA263" s="1132"/>
      <c r="RZB263" s="1132"/>
      <c r="RZC263" s="1132"/>
      <c r="RZD263" s="1132"/>
      <c r="RZE263" s="1132"/>
      <c r="RZF263" s="1132"/>
      <c r="RZG263" s="1132"/>
      <c r="RZH263" s="1132"/>
      <c r="RZI263" s="1132"/>
      <c r="RZJ263" s="1132"/>
      <c r="RZK263" s="1132"/>
      <c r="RZL263" s="1132"/>
      <c r="RZM263" s="1132"/>
      <c r="RZN263" s="1132"/>
      <c r="RZO263" s="1132"/>
      <c r="RZP263" s="1186"/>
      <c r="RZQ263" s="1132"/>
      <c r="RZR263" s="1132"/>
      <c r="RZS263" s="1132"/>
      <c r="RZT263" s="1132"/>
      <c r="RZU263" s="1132"/>
      <c r="RZV263" s="1132"/>
      <c r="RZW263" s="1132"/>
      <c r="RZX263" s="1132"/>
      <c r="RZY263" s="1132"/>
      <c r="RZZ263" s="1132"/>
      <c r="SAA263" s="1132"/>
      <c r="SAB263" s="1132"/>
      <c r="SAC263" s="1132"/>
      <c r="SAD263" s="1132"/>
      <c r="SAE263" s="1132"/>
      <c r="SAF263" s="1132"/>
      <c r="SAG263" s="1132"/>
      <c r="SAH263" s="1132"/>
      <c r="SAI263" s="1132"/>
      <c r="SAJ263" s="1186"/>
      <c r="SAK263" s="1132"/>
      <c r="SAL263" s="1132"/>
      <c r="SAM263" s="1132"/>
      <c r="SAN263" s="1132"/>
      <c r="SAO263" s="1132"/>
      <c r="SAP263" s="1132"/>
      <c r="SAQ263" s="1132"/>
      <c r="SAR263" s="1132"/>
      <c r="SAS263" s="1132"/>
      <c r="SAT263" s="1132"/>
      <c r="SAU263" s="1132"/>
      <c r="SAV263" s="1132"/>
      <c r="SAW263" s="1132"/>
      <c r="SAX263" s="1132"/>
      <c r="SAY263" s="1132"/>
      <c r="SAZ263" s="1132"/>
      <c r="SBA263" s="1132"/>
      <c r="SBB263" s="1132"/>
      <c r="SBC263" s="1132"/>
      <c r="SBD263" s="1186"/>
      <c r="SBE263" s="1132"/>
      <c r="SBF263" s="1132"/>
      <c r="SBG263" s="1132"/>
      <c r="SBH263" s="1132"/>
      <c r="SBI263" s="1132"/>
      <c r="SBJ263" s="1132"/>
      <c r="SBK263" s="1132"/>
      <c r="SBL263" s="1132"/>
      <c r="SBM263" s="1132"/>
      <c r="SBN263" s="1132"/>
      <c r="SBO263" s="1132"/>
      <c r="SBP263" s="1132"/>
      <c r="SBQ263" s="1132"/>
      <c r="SBR263" s="1132"/>
      <c r="SBS263" s="1132"/>
      <c r="SBT263" s="1132"/>
      <c r="SBU263" s="1132"/>
      <c r="SBV263" s="1132"/>
      <c r="SBW263" s="1132"/>
      <c r="SBX263" s="1186"/>
      <c r="SBY263" s="1132"/>
      <c r="SBZ263" s="1132"/>
      <c r="SCA263" s="1132"/>
      <c r="SCB263" s="1132"/>
      <c r="SCC263" s="1132"/>
      <c r="SCD263" s="1132"/>
      <c r="SCE263" s="1132"/>
      <c r="SCF263" s="1132"/>
      <c r="SCG263" s="1132"/>
      <c r="SCH263" s="1132"/>
      <c r="SCI263" s="1132"/>
      <c r="SCJ263" s="1132"/>
      <c r="SCK263" s="1132"/>
      <c r="SCL263" s="1132"/>
      <c r="SCM263" s="1132"/>
      <c r="SCN263" s="1132"/>
      <c r="SCO263" s="1132"/>
      <c r="SCP263" s="1132"/>
      <c r="SCQ263" s="1132"/>
      <c r="SCR263" s="1186"/>
      <c r="SCS263" s="1132"/>
      <c r="SCT263" s="1132"/>
      <c r="SCU263" s="1132"/>
      <c r="SCV263" s="1132"/>
      <c r="SCW263" s="1132"/>
      <c r="SCX263" s="1132"/>
      <c r="SCY263" s="1132"/>
      <c r="SCZ263" s="1132"/>
      <c r="SDA263" s="1132"/>
      <c r="SDB263" s="1132"/>
      <c r="SDC263" s="1132"/>
      <c r="SDD263" s="1132"/>
      <c r="SDE263" s="1132"/>
      <c r="SDF263" s="1132"/>
      <c r="SDG263" s="1132"/>
      <c r="SDH263" s="1132"/>
      <c r="SDI263" s="1132"/>
      <c r="SDJ263" s="1132"/>
      <c r="SDK263" s="1132"/>
      <c r="SDL263" s="1186"/>
      <c r="SDM263" s="1132"/>
      <c r="SDN263" s="1132"/>
      <c r="SDO263" s="1132"/>
      <c r="SDP263" s="1132"/>
      <c r="SDQ263" s="1132"/>
      <c r="SDR263" s="1132"/>
      <c r="SDS263" s="1132"/>
      <c r="SDT263" s="1132"/>
      <c r="SDU263" s="1132"/>
      <c r="SDV263" s="1132"/>
      <c r="SDW263" s="1132"/>
      <c r="SDX263" s="1132"/>
      <c r="SDY263" s="1132"/>
      <c r="SDZ263" s="1132"/>
      <c r="SEA263" s="1132"/>
      <c r="SEB263" s="1132"/>
      <c r="SEC263" s="1132"/>
      <c r="SED263" s="1132"/>
      <c r="SEE263" s="1132"/>
      <c r="SEF263" s="1186"/>
      <c r="SEG263" s="1132"/>
      <c r="SEH263" s="1132"/>
      <c r="SEI263" s="1132"/>
      <c r="SEJ263" s="1132"/>
      <c r="SEK263" s="1132"/>
      <c r="SEL263" s="1132"/>
      <c r="SEM263" s="1132"/>
      <c r="SEN263" s="1132"/>
      <c r="SEO263" s="1132"/>
      <c r="SEP263" s="1132"/>
      <c r="SEQ263" s="1132"/>
      <c r="SER263" s="1132"/>
      <c r="SES263" s="1132"/>
      <c r="SET263" s="1132"/>
      <c r="SEU263" s="1132"/>
      <c r="SEV263" s="1132"/>
      <c r="SEW263" s="1132"/>
      <c r="SEX263" s="1132"/>
      <c r="SEY263" s="1132"/>
      <c r="SEZ263" s="1186"/>
      <c r="SFA263" s="1132"/>
      <c r="SFB263" s="1132"/>
      <c r="SFC263" s="1132"/>
      <c r="SFD263" s="1132"/>
      <c r="SFE263" s="1132"/>
      <c r="SFF263" s="1132"/>
      <c r="SFG263" s="1132"/>
      <c r="SFH263" s="1132"/>
      <c r="SFI263" s="1132"/>
      <c r="SFJ263" s="1132"/>
      <c r="SFK263" s="1132"/>
      <c r="SFL263" s="1132"/>
      <c r="SFM263" s="1132"/>
      <c r="SFN263" s="1132"/>
      <c r="SFO263" s="1132"/>
      <c r="SFP263" s="1132"/>
      <c r="SFQ263" s="1132"/>
      <c r="SFR263" s="1132"/>
      <c r="SFS263" s="1132"/>
      <c r="SFT263" s="1186"/>
      <c r="SFU263" s="1132"/>
      <c r="SFV263" s="1132"/>
      <c r="SFW263" s="1132"/>
      <c r="SFX263" s="1132"/>
      <c r="SFY263" s="1132"/>
      <c r="SFZ263" s="1132"/>
      <c r="SGA263" s="1132"/>
      <c r="SGB263" s="1132"/>
      <c r="SGC263" s="1132"/>
      <c r="SGD263" s="1132"/>
      <c r="SGE263" s="1132"/>
      <c r="SGF263" s="1132"/>
      <c r="SGG263" s="1132"/>
      <c r="SGH263" s="1132"/>
      <c r="SGI263" s="1132"/>
      <c r="SGJ263" s="1132"/>
      <c r="SGK263" s="1132"/>
      <c r="SGL263" s="1132"/>
      <c r="SGM263" s="1132"/>
      <c r="SGN263" s="1186"/>
      <c r="SGO263" s="1132"/>
      <c r="SGP263" s="1132"/>
      <c r="SGQ263" s="1132"/>
      <c r="SGR263" s="1132"/>
      <c r="SGS263" s="1132"/>
      <c r="SGT263" s="1132"/>
      <c r="SGU263" s="1132"/>
      <c r="SGV263" s="1132"/>
      <c r="SGW263" s="1132"/>
      <c r="SGX263" s="1132"/>
      <c r="SGY263" s="1132"/>
      <c r="SGZ263" s="1132"/>
      <c r="SHA263" s="1132"/>
      <c r="SHB263" s="1132"/>
      <c r="SHC263" s="1132"/>
      <c r="SHD263" s="1132"/>
      <c r="SHE263" s="1132"/>
      <c r="SHF263" s="1132"/>
      <c r="SHG263" s="1132"/>
      <c r="SHH263" s="1186"/>
      <c r="SHI263" s="1132"/>
      <c r="SHJ263" s="1132"/>
      <c r="SHK263" s="1132"/>
      <c r="SHL263" s="1132"/>
      <c r="SHM263" s="1132"/>
      <c r="SHN263" s="1132"/>
      <c r="SHO263" s="1132"/>
      <c r="SHP263" s="1132"/>
      <c r="SHQ263" s="1132"/>
      <c r="SHR263" s="1132"/>
      <c r="SHS263" s="1132"/>
      <c r="SHT263" s="1132"/>
      <c r="SHU263" s="1132"/>
      <c r="SHV263" s="1132"/>
      <c r="SHW263" s="1132"/>
      <c r="SHX263" s="1132"/>
      <c r="SHY263" s="1132"/>
      <c r="SHZ263" s="1132"/>
      <c r="SIA263" s="1132"/>
      <c r="SIB263" s="1186"/>
      <c r="SIC263" s="1132"/>
      <c r="SID263" s="1132"/>
      <c r="SIE263" s="1132"/>
      <c r="SIF263" s="1132"/>
      <c r="SIG263" s="1132"/>
      <c r="SIH263" s="1132"/>
      <c r="SII263" s="1132"/>
      <c r="SIJ263" s="1132"/>
      <c r="SIK263" s="1132"/>
      <c r="SIL263" s="1132"/>
      <c r="SIM263" s="1132"/>
      <c r="SIN263" s="1132"/>
      <c r="SIO263" s="1132"/>
      <c r="SIP263" s="1132"/>
      <c r="SIQ263" s="1132"/>
      <c r="SIR263" s="1132"/>
      <c r="SIS263" s="1132"/>
      <c r="SIT263" s="1132"/>
      <c r="SIU263" s="1132"/>
      <c r="SIV263" s="1186"/>
      <c r="SIW263" s="1132"/>
      <c r="SIX263" s="1132"/>
      <c r="SIY263" s="1132"/>
      <c r="SIZ263" s="1132"/>
      <c r="SJA263" s="1132"/>
      <c r="SJB263" s="1132"/>
      <c r="SJC263" s="1132"/>
      <c r="SJD263" s="1132"/>
      <c r="SJE263" s="1132"/>
      <c r="SJF263" s="1132"/>
      <c r="SJG263" s="1132"/>
      <c r="SJH263" s="1132"/>
      <c r="SJI263" s="1132"/>
      <c r="SJJ263" s="1132"/>
      <c r="SJK263" s="1132"/>
      <c r="SJL263" s="1132"/>
      <c r="SJM263" s="1132"/>
      <c r="SJN263" s="1132"/>
      <c r="SJO263" s="1132"/>
      <c r="SJP263" s="1186"/>
      <c r="SJQ263" s="1132"/>
      <c r="SJR263" s="1132"/>
      <c r="SJS263" s="1132"/>
      <c r="SJT263" s="1132"/>
      <c r="SJU263" s="1132"/>
      <c r="SJV263" s="1132"/>
      <c r="SJW263" s="1132"/>
      <c r="SJX263" s="1132"/>
      <c r="SJY263" s="1132"/>
      <c r="SJZ263" s="1132"/>
      <c r="SKA263" s="1132"/>
      <c r="SKB263" s="1132"/>
      <c r="SKC263" s="1132"/>
      <c r="SKD263" s="1132"/>
      <c r="SKE263" s="1132"/>
      <c r="SKF263" s="1132"/>
      <c r="SKG263" s="1132"/>
      <c r="SKH263" s="1132"/>
      <c r="SKI263" s="1132"/>
      <c r="SKJ263" s="1186"/>
      <c r="SKK263" s="1132"/>
      <c r="SKL263" s="1132"/>
      <c r="SKM263" s="1132"/>
      <c r="SKN263" s="1132"/>
      <c r="SKO263" s="1132"/>
      <c r="SKP263" s="1132"/>
      <c r="SKQ263" s="1132"/>
      <c r="SKR263" s="1132"/>
      <c r="SKS263" s="1132"/>
      <c r="SKT263" s="1132"/>
      <c r="SKU263" s="1132"/>
      <c r="SKV263" s="1132"/>
      <c r="SKW263" s="1132"/>
      <c r="SKX263" s="1132"/>
      <c r="SKY263" s="1132"/>
      <c r="SKZ263" s="1132"/>
      <c r="SLA263" s="1132"/>
      <c r="SLB263" s="1132"/>
      <c r="SLC263" s="1132"/>
      <c r="SLD263" s="1186"/>
      <c r="SLE263" s="1132"/>
      <c r="SLF263" s="1132"/>
      <c r="SLG263" s="1132"/>
      <c r="SLH263" s="1132"/>
      <c r="SLI263" s="1132"/>
      <c r="SLJ263" s="1132"/>
      <c r="SLK263" s="1132"/>
      <c r="SLL263" s="1132"/>
      <c r="SLM263" s="1132"/>
      <c r="SLN263" s="1132"/>
      <c r="SLO263" s="1132"/>
      <c r="SLP263" s="1132"/>
      <c r="SLQ263" s="1132"/>
      <c r="SLR263" s="1132"/>
      <c r="SLS263" s="1132"/>
      <c r="SLT263" s="1132"/>
      <c r="SLU263" s="1132"/>
      <c r="SLV263" s="1132"/>
      <c r="SLW263" s="1132"/>
      <c r="SLX263" s="1186"/>
      <c r="SLY263" s="1132"/>
      <c r="SLZ263" s="1132"/>
      <c r="SMA263" s="1132"/>
      <c r="SMB263" s="1132"/>
      <c r="SMC263" s="1132"/>
      <c r="SMD263" s="1132"/>
      <c r="SME263" s="1132"/>
      <c r="SMF263" s="1132"/>
      <c r="SMG263" s="1132"/>
      <c r="SMH263" s="1132"/>
      <c r="SMI263" s="1132"/>
      <c r="SMJ263" s="1132"/>
      <c r="SMK263" s="1132"/>
      <c r="SML263" s="1132"/>
      <c r="SMM263" s="1132"/>
      <c r="SMN263" s="1132"/>
      <c r="SMO263" s="1132"/>
      <c r="SMP263" s="1132"/>
      <c r="SMQ263" s="1132"/>
      <c r="SMR263" s="1186"/>
      <c r="SMS263" s="1132"/>
      <c r="SMT263" s="1132"/>
      <c r="SMU263" s="1132"/>
      <c r="SMV263" s="1132"/>
      <c r="SMW263" s="1132"/>
      <c r="SMX263" s="1132"/>
      <c r="SMY263" s="1132"/>
      <c r="SMZ263" s="1132"/>
      <c r="SNA263" s="1132"/>
      <c r="SNB263" s="1132"/>
      <c r="SNC263" s="1132"/>
      <c r="SND263" s="1132"/>
      <c r="SNE263" s="1132"/>
      <c r="SNF263" s="1132"/>
      <c r="SNG263" s="1132"/>
      <c r="SNH263" s="1132"/>
      <c r="SNI263" s="1132"/>
      <c r="SNJ263" s="1132"/>
      <c r="SNK263" s="1132"/>
      <c r="SNL263" s="1186"/>
      <c r="SNM263" s="1132"/>
      <c r="SNN263" s="1132"/>
      <c r="SNO263" s="1132"/>
      <c r="SNP263" s="1132"/>
      <c r="SNQ263" s="1132"/>
      <c r="SNR263" s="1132"/>
      <c r="SNS263" s="1132"/>
      <c r="SNT263" s="1132"/>
      <c r="SNU263" s="1132"/>
      <c r="SNV263" s="1132"/>
      <c r="SNW263" s="1132"/>
      <c r="SNX263" s="1132"/>
      <c r="SNY263" s="1132"/>
      <c r="SNZ263" s="1132"/>
      <c r="SOA263" s="1132"/>
      <c r="SOB263" s="1132"/>
      <c r="SOC263" s="1132"/>
      <c r="SOD263" s="1132"/>
      <c r="SOE263" s="1132"/>
      <c r="SOF263" s="1186"/>
      <c r="SOG263" s="1132"/>
      <c r="SOH263" s="1132"/>
      <c r="SOI263" s="1132"/>
      <c r="SOJ263" s="1132"/>
      <c r="SOK263" s="1132"/>
      <c r="SOL263" s="1132"/>
      <c r="SOM263" s="1132"/>
      <c r="SON263" s="1132"/>
      <c r="SOO263" s="1132"/>
      <c r="SOP263" s="1132"/>
      <c r="SOQ263" s="1132"/>
      <c r="SOR263" s="1132"/>
      <c r="SOS263" s="1132"/>
      <c r="SOT263" s="1132"/>
      <c r="SOU263" s="1132"/>
      <c r="SOV263" s="1132"/>
      <c r="SOW263" s="1132"/>
      <c r="SOX263" s="1132"/>
      <c r="SOY263" s="1132"/>
      <c r="SOZ263" s="1186"/>
      <c r="SPA263" s="1132"/>
      <c r="SPB263" s="1132"/>
      <c r="SPC263" s="1132"/>
      <c r="SPD263" s="1132"/>
      <c r="SPE263" s="1132"/>
      <c r="SPF263" s="1132"/>
      <c r="SPG263" s="1132"/>
      <c r="SPH263" s="1132"/>
      <c r="SPI263" s="1132"/>
      <c r="SPJ263" s="1132"/>
      <c r="SPK263" s="1132"/>
      <c r="SPL263" s="1132"/>
      <c r="SPM263" s="1132"/>
      <c r="SPN263" s="1132"/>
      <c r="SPO263" s="1132"/>
      <c r="SPP263" s="1132"/>
      <c r="SPQ263" s="1132"/>
      <c r="SPR263" s="1132"/>
      <c r="SPS263" s="1132"/>
      <c r="SPT263" s="1186"/>
      <c r="SPU263" s="1132"/>
      <c r="SPV263" s="1132"/>
      <c r="SPW263" s="1132"/>
      <c r="SPX263" s="1132"/>
      <c r="SPY263" s="1132"/>
      <c r="SPZ263" s="1132"/>
      <c r="SQA263" s="1132"/>
      <c r="SQB263" s="1132"/>
      <c r="SQC263" s="1132"/>
      <c r="SQD263" s="1132"/>
      <c r="SQE263" s="1132"/>
      <c r="SQF263" s="1132"/>
      <c r="SQG263" s="1132"/>
      <c r="SQH263" s="1132"/>
      <c r="SQI263" s="1132"/>
      <c r="SQJ263" s="1132"/>
      <c r="SQK263" s="1132"/>
      <c r="SQL263" s="1132"/>
      <c r="SQM263" s="1132"/>
      <c r="SQN263" s="1186"/>
      <c r="SQO263" s="1132"/>
      <c r="SQP263" s="1132"/>
      <c r="SQQ263" s="1132"/>
      <c r="SQR263" s="1132"/>
      <c r="SQS263" s="1132"/>
      <c r="SQT263" s="1132"/>
      <c r="SQU263" s="1132"/>
      <c r="SQV263" s="1132"/>
      <c r="SQW263" s="1132"/>
      <c r="SQX263" s="1132"/>
      <c r="SQY263" s="1132"/>
      <c r="SQZ263" s="1132"/>
      <c r="SRA263" s="1132"/>
      <c r="SRB263" s="1132"/>
      <c r="SRC263" s="1132"/>
      <c r="SRD263" s="1132"/>
      <c r="SRE263" s="1132"/>
      <c r="SRF263" s="1132"/>
      <c r="SRG263" s="1132"/>
      <c r="SRH263" s="1186"/>
      <c r="SRI263" s="1132"/>
      <c r="SRJ263" s="1132"/>
      <c r="SRK263" s="1132"/>
      <c r="SRL263" s="1132"/>
      <c r="SRM263" s="1132"/>
      <c r="SRN263" s="1132"/>
      <c r="SRO263" s="1132"/>
      <c r="SRP263" s="1132"/>
      <c r="SRQ263" s="1132"/>
      <c r="SRR263" s="1132"/>
      <c r="SRS263" s="1132"/>
      <c r="SRT263" s="1132"/>
      <c r="SRU263" s="1132"/>
      <c r="SRV263" s="1132"/>
      <c r="SRW263" s="1132"/>
      <c r="SRX263" s="1132"/>
      <c r="SRY263" s="1132"/>
      <c r="SRZ263" s="1132"/>
      <c r="SSA263" s="1132"/>
      <c r="SSB263" s="1186"/>
      <c r="SSC263" s="1132"/>
      <c r="SSD263" s="1132"/>
      <c r="SSE263" s="1132"/>
      <c r="SSF263" s="1132"/>
      <c r="SSG263" s="1132"/>
      <c r="SSH263" s="1132"/>
      <c r="SSI263" s="1132"/>
      <c r="SSJ263" s="1132"/>
      <c r="SSK263" s="1132"/>
      <c r="SSL263" s="1132"/>
      <c r="SSM263" s="1132"/>
      <c r="SSN263" s="1132"/>
      <c r="SSO263" s="1132"/>
      <c r="SSP263" s="1132"/>
      <c r="SSQ263" s="1132"/>
      <c r="SSR263" s="1132"/>
      <c r="SSS263" s="1132"/>
      <c r="SST263" s="1132"/>
      <c r="SSU263" s="1132"/>
      <c r="SSV263" s="1186"/>
      <c r="SSW263" s="1132"/>
      <c r="SSX263" s="1132"/>
      <c r="SSY263" s="1132"/>
      <c r="SSZ263" s="1132"/>
      <c r="STA263" s="1132"/>
      <c r="STB263" s="1132"/>
      <c r="STC263" s="1132"/>
      <c r="STD263" s="1132"/>
      <c r="STE263" s="1132"/>
      <c r="STF263" s="1132"/>
      <c r="STG263" s="1132"/>
      <c r="STH263" s="1132"/>
      <c r="STI263" s="1132"/>
      <c r="STJ263" s="1132"/>
      <c r="STK263" s="1132"/>
      <c r="STL263" s="1132"/>
      <c r="STM263" s="1132"/>
      <c r="STN263" s="1132"/>
      <c r="STO263" s="1132"/>
      <c r="STP263" s="1186"/>
      <c r="STQ263" s="1132"/>
      <c r="STR263" s="1132"/>
      <c r="STS263" s="1132"/>
      <c r="STT263" s="1132"/>
      <c r="STU263" s="1132"/>
      <c r="STV263" s="1132"/>
      <c r="STW263" s="1132"/>
      <c r="STX263" s="1132"/>
      <c r="STY263" s="1132"/>
      <c r="STZ263" s="1132"/>
      <c r="SUA263" s="1132"/>
      <c r="SUB263" s="1132"/>
      <c r="SUC263" s="1132"/>
      <c r="SUD263" s="1132"/>
      <c r="SUE263" s="1132"/>
      <c r="SUF263" s="1132"/>
      <c r="SUG263" s="1132"/>
      <c r="SUH263" s="1132"/>
      <c r="SUI263" s="1132"/>
      <c r="SUJ263" s="1186"/>
      <c r="SUK263" s="1132"/>
      <c r="SUL263" s="1132"/>
      <c r="SUM263" s="1132"/>
      <c r="SUN263" s="1132"/>
      <c r="SUO263" s="1132"/>
      <c r="SUP263" s="1132"/>
      <c r="SUQ263" s="1132"/>
      <c r="SUR263" s="1132"/>
      <c r="SUS263" s="1132"/>
      <c r="SUT263" s="1132"/>
      <c r="SUU263" s="1132"/>
      <c r="SUV263" s="1132"/>
      <c r="SUW263" s="1132"/>
      <c r="SUX263" s="1132"/>
      <c r="SUY263" s="1132"/>
      <c r="SUZ263" s="1132"/>
      <c r="SVA263" s="1132"/>
      <c r="SVB263" s="1132"/>
      <c r="SVC263" s="1132"/>
      <c r="SVD263" s="1186"/>
      <c r="SVE263" s="1132"/>
      <c r="SVF263" s="1132"/>
      <c r="SVG263" s="1132"/>
      <c r="SVH263" s="1132"/>
      <c r="SVI263" s="1132"/>
      <c r="SVJ263" s="1132"/>
      <c r="SVK263" s="1132"/>
      <c r="SVL263" s="1132"/>
      <c r="SVM263" s="1132"/>
      <c r="SVN263" s="1132"/>
      <c r="SVO263" s="1132"/>
      <c r="SVP263" s="1132"/>
      <c r="SVQ263" s="1132"/>
      <c r="SVR263" s="1132"/>
      <c r="SVS263" s="1132"/>
      <c r="SVT263" s="1132"/>
      <c r="SVU263" s="1132"/>
      <c r="SVV263" s="1132"/>
      <c r="SVW263" s="1132"/>
      <c r="SVX263" s="1186"/>
      <c r="SVY263" s="1132"/>
      <c r="SVZ263" s="1132"/>
      <c r="SWA263" s="1132"/>
      <c r="SWB263" s="1132"/>
      <c r="SWC263" s="1132"/>
      <c r="SWD263" s="1132"/>
      <c r="SWE263" s="1132"/>
      <c r="SWF263" s="1132"/>
      <c r="SWG263" s="1132"/>
      <c r="SWH263" s="1132"/>
      <c r="SWI263" s="1132"/>
      <c r="SWJ263" s="1132"/>
      <c r="SWK263" s="1132"/>
      <c r="SWL263" s="1132"/>
      <c r="SWM263" s="1132"/>
      <c r="SWN263" s="1132"/>
      <c r="SWO263" s="1132"/>
      <c r="SWP263" s="1132"/>
      <c r="SWQ263" s="1132"/>
      <c r="SWR263" s="1186"/>
      <c r="SWS263" s="1132"/>
      <c r="SWT263" s="1132"/>
      <c r="SWU263" s="1132"/>
      <c r="SWV263" s="1132"/>
      <c r="SWW263" s="1132"/>
      <c r="SWX263" s="1132"/>
      <c r="SWY263" s="1132"/>
      <c r="SWZ263" s="1132"/>
      <c r="SXA263" s="1132"/>
      <c r="SXB263" s="1132"/>
      <c r="SXC263" s="1132"/>
      <c r="SXD263" s="1132"/>
      <c r="SXE263" s="1132"/>
      <c r="SXF263" s="1132"/>
      <c r="SXG263" s="1132"/>
      <c r="SXH263" s="1132"/>
      <c r="SXI263" s="1132"/>
      <c r="SXJ263" s="1132"/>
      <c r="SXK263" s="1132"/>
      <c r="SXL263" s="1186"/>
      <c r="SXM263" s="1132"/>
      <c r="SXN263" s="1132"/>
      <c r="SXO263" s="1132"/>
      <c r="SXP263" s="1132"/>
      <c r="SXQ263" s="1132"/>
      <c r="SXR263" s="1132"/>
      <c r="SXS263" s="1132"/>
      <c r="SXT263" s="1132"/>
      <c r="SXU263" s="1132"/>
      <c r="SXV263" s="1132"/>
      <c r="SXW263" s="1132"/>
      <c r="SXX263" s="1132"/>
      <c r="SXY263" s="1132"/>
      <c r="SXZ263" s="1132"/>
      <c r="SYA263" s="1132"/>
      <c r="SYB263" s="1132"/>
      <c r="SYC263" s="1132"/>
      <c r="SYD263" s="1132"/>
      <c r="SYE263" s="1132"/>
      <c r="SYF263" s="1186"/>
      <c r="SYG263" s="1132"/>
      <c r="SYH263" s="1132"/>
      <c r="SYI263" s="1132"/>
      <c r="SYJ263" s="1132"/>
      <c r="SYK263" s="1132"/>
      <c r="SYL263" s="1132"/>
      <c r="SYM263" s="1132"/>
      <c r="SYN263" s="1132"/>
      <c r="SYO263" s="1132"/>
      <c r="SYP263" s="1132"/>
      <c r="SYQ263" s="1132"/>
      <c r="SYR263" s="1132"/>
      <c r="SYS263" s="1132"/>
      <c r="SYT263" s="1132"/>
      <c r="SYU263" s="1132"/>
      <c r="SYV263" s="1132"/>
      <c r="SYW263" s="1132"/>
      <c r="SYX263" s="1132"/>
      <c r="SYY263" s="1132"/>
      <c r="SYZ263" s="1186"/>
      <c r="SZA263" s="1132"/>
      <c r="SZB263" s="1132"/>
      <c r="SZC263" s="1132"/>
      <c r="SZD263" s="1132"/>
      <c r="SZE263" s="1132"/>
      <c r="SZF263" s="1132"/>
      <c r="SZG263" s="1132"/>
      <c r="SZH263" s="1132"/>
      <c r="SZI263" s="1132"/>
      <c r="SZJ263" s="1132"/>
      <c r="SZK263" s="1132"/>
      <c r="SZL263" s="1132"/>
      <c r="SZM263" s="1132"/>
      <c r="SZN263" s="1132"/>
      <c r="SZO263" s="1132"/>
      <c r="SZP263" s="1132"/>
      <c r="SZQ263" s="1132"/>
      <c r="SZR263" s="1132"/>
      <c r="SZS263" s="1132"/>
      <c r="SZT263" s="1186"/>
      <c r="SZU263" s="1132"/>
      <c r="SZV263" s="1132"/>
      <c r="SZW263" s="1132"/>
      <c r="SZX263" s="1132"/>
      <c r="SZY263" s="1132"/>
      <c r="SZZ263" s="1132"/>
      <c r="TAA263" s="1132"/>
      <c r="TAB263" s="1132"/>
      <c r="TAC263" s="1132"/>
      <c r="TAD263" s="1132"/>
      <c r="TAE263" s="1132"/>
      <c r="TAF263" s="1132"/>
      <c r="TAG263" s="1132"/>
      <c r="TAH263" s="1132"/>
      <c r="TAI263" s="1132"/>
      <c r="TAJ263" s="1132"/>
      <c r="TAK263" s="1132"/>
      <c r="TAL263" s="1132"/>
      <c r="TAM263" s="1132"/>
      <c r="TAN263" s="1186"/>
      <c r="TAO263" s="1132"/>
      <c r="TAP263" s="1132"/>
      <c r="TAQ263" s="1132"/>
      <c r="TAR263" s="1132"/>
      <c r="TAS263" s="1132"/>
      <c r="TAT263" s="1132"/>
      <c r="TAU263" s="1132"/>
      <c r="TAV263" s="1132"/>
      <c r="TAW263" s="1132"/>
      <c r="TAX263" s="1132"/>
      <c r="TAY263" s="1132"/>
      <c r="TAZ263" s="1132"/>
      <c r="TBA263" s="1132"/>
      <c r="TBB263" s="1132"/>
      <c r="TBC263" s="1132"/>
      <c r="TBD263" s="1132"/>
      <c r="TBE263" s="1132"/>
      <c r="TBF263" s="1132"/>
      <c r="TBG263" s="1132"/>
      <c r="TBH263" s="1186"/>
      <c r="TBI263" s="1132"/>
      <c r="TBJ263" s="1132"/>
      <c r="TBK263" s="1132"/>
      <c r="TBL263" s="1132"/>
      <c r="TBM263" s="1132"/>
      <c r="TBN263" s="1132"/>
      <c r="TBO263" s="1132"/>
      <c r="TBP263" s="1132"/>
      <c r="TBQ263" s="1132"/>
      <c r="TBR263" s="1132"/>
      <c r="TBS263" s="1132"/>
      <c r="TBT263" s="1132"/>
      <c r="TBU263" s="1132"/>
      <c r="TBV263" s="1132"/>
      <c r="TBW263" s="1132"/>
      <c r="TBX263" s="1132"/>
      <c r="TBY263" s="1132"/>
      <c r="TBZ263" s="1132"/>
      <c r="TCA263" s="1132"/>
      <c r="TCB263" s="1186"/>
      <c r="TCC263" s="1132"/>
      <c r="TCD263" s="1132"/>
      <c r="TCE263" s="1132"/>
      <c r="TCF263" s="1132"/>
      <c r="TCG263" s="1132"/>
      <c r="TCH263" s="1132"/>
      <c r="TCI263" s="1132"/>
      <c r="TCJ263" s="1132"/>
      <c r="TCK263" s="1132"/>
      <c r="TCL263" s="1132"/>
      <c r="TCM263" s="1132"/>
      <c r="TCN263" s="1132"/>
      <c r="TCO263" s="1132"/>
      <c r="TCP263" s="1132"/>
      <c r="TCQ263" s="1132"/>
      <c r="TCR263" s="1132"/>
      <c r="TCS263" s="1132"/>
      <c r="TCT263" s="1132"/>
      <c r="TCU263" s="1132"/>
      <c r="TCV263" s="1186"/>
      <c r="TCW263" s="1132"/>
      <c r="TCX263" s="1132"/>
      <c r="TCY263" s="1132"/>
      <c r="TCZ263" s="1132"/>
      <c r="TDA263" s="1132"/>
      <c r="TDB263" s="1132"/>
      <c r="TDC263" s="1132"/>
      <c r="TDD263" s="1132"/>
      <c r="TDE263" s="1132"/>
      <c r="TDF263" s="1132"/>
      <c r="TDG263" s="1132"/>
      <c r="TDH263" s="1132"/>
      <c r="TDI263" s="1132"/>
      <c r="TDJ263" s="1132"/>
      <c r="TDK263" s="1132"/>
      <c r="TDL263" s="1132"/>
      <c r="TDM263" s="1132"/>
      <c r="TDN263" s="1132"/>
      <c r="TDO263" s="1132"/>
      <c r="TDP263" s="1186"/>
      <c r="TDQ263" s="1132"/>
      <c r="TDR263" s="1132"/>
      <c r="TDS263" s="1132"/>
      <c r="TDT263" s="1132"/>
      <c r="TDU263" s="1132"/>
      <c r="TDV263" s="1132"/>
      <c r="TDW263" s="1132"/>
      <c r="TDX263" s="1132"/>
      <c r="TDY263" s="1132"/>
      <c r="TDZ263" s="1132"/>
      <c r="TEA263" s="1132"/>
      <c r="TEB263" s="1132"/>
      <c r="TEC263" s="1132"/>
      <c r="TED263" s="1132"/>
      <c r="TEE263" s="1132"/>
      <c r="TEF263" s="1132"/>
      <c r="TEG263" s="1132"/>
      <c r="TEH263" s="1132"/>
      <c r="TEI263" s="1132"/>
      <c r="TEJ263" s="1186"/>
      <c r="TEK263" s="1132"/>
      <c r="TEL263" s="1132"/>
      <c r="TEM263" s="1132"/>
      <c r="TEN263" s="1132"/>
      <c r="TEO263" s="1132"/>
      <c r="TEP263" s="1132"/>
      <c r="TEQ263" s="1132"/>
      <c r="TER263" s="1132"/>
      <c r="TES263" s="1132"/>
      <c r="TET263" s="1132"/>
      <c r="TEU263" s="1132"/>
      <c r="TEV263" s="1132"/>
      <c r="TEW263" s="1132"/>
      <c r="TEX263" s="1132"/>
      <c r="TEY263" s="1132"/>
      <c r="TEZ263" s="1132"/>
      <c r="TFA263" s="1132"/>
      <c r="TFB263" s="1132"/>
      <c r="TFC263" s="1132"/>
      <c r="TFD263" s="1186"/>
      <c r="TFE263" s="1132"/>
      <c r="TFF263" s="1132"/>
      <c r="TFG263" s="1132"/>
      <c r="TFH263" s="1132"/>
      <c r="TFI263" s="1132"/>
      <c r="TFJ263" s="1132"/>
      <c r="TFK263" s="1132"/>
      <c r="TFL263" s="1132"/>
      <c r="TFM263" s="1132"/>
      <c r="TFN263" s="1132"/>
      <c r="TFO263" s="1132"/>
      <c r="TFP263" s="1132"/>
      <c r="TFQ263" s="1132"/>
      <c r="TFR263" s="1132"/>
      <c r="TFS263" s="1132"/>
      <c r="TFT263" s="1132"/>
      <c r="TFU263" s="1132"/>
      <c r="TFV263" s="1132"/>
      <c r="TFW263" s="1132"/>
      <c r="TFX263" s="1186"/>
      <c r="TFY263" s="1132"/>
      <c r="TFZ263" s="1132"/>
      <c r="TGA263" s="1132"/>
      <c r="TGB263" s="1132"/>
      <c r="TGC263" s="1132"/>
      <c r="TGD263" s="1132"/>
      <c r="TGE263" s="1132"/>
      <c r="TGF263" s="1132"/>
      <c r="TGG263" s="1132"/>
      <c r="TGH263" s="1132"/>
      <c r="TGI263" s="1132"/>
      <c r="TGJ263" s="1132"/>
      <c r="TGK263" s="1132"/>
      <c r="TGL263" s="1132"/>
      <c r="TGM263" s="1132"/>
      <c r="TGN263" s="1132"/>
      <c r="TGO263" s="1132"/>
      <c r="TGP263" s="1132"/>
      <c r="TGQ263" s="1132"/>
      <c r="TGR263" s="1186"/>
      <c r="TGS263" s="1132"/>
      <c r="TGT263" s="1132"/>
      <c r="TGU263" s="1132"/>
      <c r="TGV263" s="1132"/>
      <c r="TGW263" s="1132"/>
      <c r="TGX263" s="1132"/>
      <c r="TGY263" s="1132"/>
      <c r="TGZ263" s="1132"/>
      <c r="THA263" s="1132"/>
      <c r="THB263" s="1132"/>
      <c r="THC263" s="1132"/>
      <c r="THD263" s="1132"/>
      <c r="THE263" s="1132"/>
      <c r="THF263" s="1132"/>
      <c r="THG263" s="1132"/>
      <c r="THH263" s="1132"/>
      <c r="THI263" s="1132"/>
      <c r="THJ263" s="1132"/>
      <c r="THK263" s="1132"/>
      <c r="THL263" s="1186"/>
      <c r="THM263" s="1132"/>
      <c r="THN263" s="1132"/>
      <c r="THO263" s="1132"/>
      <c r="THP263" s="1132"/>
      <c r="THQ263" s="1132"/>
      <c r="THR263" s="1132"/>
      <c r="THS263" s="1132"/>
      <c r="THT263" s="1132"/>
      <c r="THU263" s="1132"/>
      <c r="THV263" s="1132"/>
      <c r="THW263" s="1132"/>
      <c r="THX263" s="1132"/>
      <c r="THY263" s="1132"/>
      <c r="THZ263" s="1132"/>
      <c r="TIA263" s="1132"/>
      <c r="TIB263" s="1132"/>
      <c r="TIC263" s="1132"/>
      <c r="TID263" s="1132"/>
      <c r="TIE263" s="1132"/>
      <c r="TIF263" s="1186"/>
      <c r="TIG263" s="1132"/>
      <c r="TIH263" s="1132"/>
      <c r="TII263" s="1132"/>
      <c r="TIJ263" s="1132"/>
      <c r="TIK263" s="1132"/>
      <c r="TIL263" s="1132"/>
      <c r="TIM263" s="1132"/>
      <c r="TIN263" s="1132"/>
      <c r="TIO263" s="1132"/>
      <c r="TIP263" s="1132"/>
      <c r="TIQ263" s="1132"/>
      <c r="TIR263" s="1132"/>
      <c r="TIS263" s="1132"/>
      <c r="TIT263" s="1132"/>
      <c r="TIU263" s="1132"/>
      <c r="TIV263" s="1132"/>
      <c r="TIW263" s="1132"/>
      <c r="TIX263" s="1132"/>
      <c r="TIY263" s="1132"/>
      <c r="TIZ263" s="1186"/>
      <c r="TJA263" s="1132"/>
      <c r="TJB263" s="1132"/>
      <c r="TJC263" s="1132"/>
      <c r="TJD263" s="1132"/>
      <c r="TJE263" s="1132"/>
      <c r="TJF263" s="1132"/>
      <c r="TJG263" s="1132"/>
      <c r="TJH263" s="1132"/>
      <c r="TJI263" s="1132"/>
      <c r="TJJ263" s="1132"/>
      <c r="TJK263" s="1132"/>
      <c r="TJL263" s="1132"/>
      <c r="TJM263" s="1132"/>
      <c r="TJN263" s="1132"/>
      <c r="TJO263" s="1132"/>
      <c r="TJP263" s="1132"/>
      <c r="TJQ263" s="1132"/>
      <c r="TJR263" s="1132"/>
      <c r="TJS263" s="1132"/>
      <c r="TJT263" s="1186"/>
      <c r="TJU263" s="1132"/>
      <c r="TJV263" s="1132"/>
      <c r="TJW263" s="1132"/>
      <c r="TJX263" s="1132"/>
      <c r="TJY263" s="1132"/>
      <c r="TJZ263" s="1132"/>
      <c r="TKA263" s="1132"/>
      <c r="TKB263" s="1132"/>
      <c r="TKC263" s="1132"/>
      <c r="TKD263" s="1132"/>
      <c r="TKE263" s="1132"/>
      <c r="TKF263" s="1132"/>
      <c r="TKG263" s="1132"/>
      <c r="TKH263" s="1132"/>
      <c r="TKI263" s="1132"/>
      <c r="TKJ263" s="1132"/>
      <c r="TKK263" s="1132"/>
      <c r="TKL263" s="1132"/>
      <c r="TKM263" s="1132"/>
      <c r="TKN263" s="1186"/>
      <c r="TKO263" s="1132"/>
      <c r="TKP263" s="1132"/>
      <c r="TKQ263" s="1132"/>
      <c r="TKR263" s="1132"/>
      <c r="TKS263" s="1132"/>
      <c r="TKT263" s="1132"/>
      <c r="TKU263" s="1132"/>
      <c r="TKV263" s="1132"/>
      <c r="TKW263" s="1132"/>
      <c r="TKX263" s="1132"/>
      <c r="TKY263" s="1132"/>
      <c r="TKZ263" s="1132"/>
      <c r="TLA263" s="1132"/>
      <c r="TLB263" s="1132"/>
      <c r="TLC263" s="1132"/>
      <c r="TLD263" s="1132"/>
      <c r="TLE263" s="1132"/>
      <c r="TLF263" s="1132"/>
      <c r="TLG263" s="1132"/>
      <c r="TLH263" s="1186"/>
      <c r="TLI263" s="1132"/>
      <c r="TLJ263" s="1132"/>
      <c r="TLK263" s="1132"/>
      <c r="TLL263" s="1132"/>
      <c r="TLM263" s="1132"/>
      <c r="TLN263" s="1132"/>
      <c r="TLO263" s="1132"/>
      <c r="TLP263" s="1132"/>
      <c r="TLQ263" s="1132"/>
      <c r="TLR263" s="1132"/>
      <c r="TLS263" s="1132"/>
      <c r="TLT263" s="1132"/>
      <c r="TLU263" s="1132"/>
      <c r="TLV263" s="1132"/>
      <c r="TLW263" s="1132"/>
      <c r="TLX263" s="1132"/>
      <c r="TLY263" s="1132"/>
      <c r="TLZ263" s="1132"/>
      <c r="TMA263" s="1132"/>
      <c r="TMB263" s="1186"/>
      <c r="TMC263" s="1132"/>
      <c r="TMD263" s="1132"/>
      <c r="TME263" s="1132"/>
      <c r="TMF263" s="1132"/>
      <c r="TMG263" s="1132"/>
      <c r="TMH263" s="1132"/>
      <c r="TMI263" s="1132"/>
      <c r="TMJ263" s="1132"/>
      <c r="TMK263" s="1132"/>
      <c r="TML263" s="1132"/>
      <c r="TMM263" s="1132"/>
      <c r="TMN263" s="1132"/>
      <c r="TMO263" s="1132"/>
      <c r="TMP263" s="1132"/>
      <c r="TMQ263" s="1132"/>
      <c r="TMR263" s="1132"/>
      <c r="TMS263" s="1132"/>
      <c r="TMT263" s="1132"/>
      <c r="TMU263" s="1132"/>
      <c r="TMV263" s="1186"/>
      <c r="TMW263" s="1132"/>
      <c r="TMX263" s="1132"/>
      <c r="TMY263" s="1132"/>
      <c r="TMZ263" s="1132"/>
      <c r="TNA263" s="1132"/>
      <c r="TNB263" s="1132"/>
      <c r="TNC263" s="1132"/>
      <c r="TND263" s="1132"/>
      <c r="TNE263" s="1132"/>
      <c r="TNF263" s="1132"/>
      <c r="TNG263" s="1132"/>
      <c r="TNH263" s="1132"/>
      <c r="TNI263" s="1132"/>
      <c r="TNJ263" s="1132"/>
      <c r="TNK263" s="1132"/>
      <c r="TNL263" s="1132"/>
      <c r="TNM263" s="1132"/>
      <c r="TNN263" s="1132"/>
      <c r="TNO263" s="1132"/>
      <c r="TNP263" s="1186"/>
      <c r="TNQ263" s="1132"/>
      <c r="TNR263" s="1132"/>
      <c r="TNS263" s="1132"/>
      <c r="TNT263" s="1132"/>
      <c r="TNU263" s="1132"/>
      <c r="TNV263" s="1132"/>
      <c r="TNW263" s="1132"/>
      <c r="TNX263" s="1132"/>
      <c r="TNY263" s="1132"/>
      <c r="TNZ263" s="1132"/>
      <c r="TOA263" s="1132"/>
      <c r="TOB263" s="1132"/>
      <c r="TOC263" s="1132"/>
      <c r="TOD263" s="1132"/>
      <c r="TOE263" s="1132"/>
      <c r="TOF263" s="1132"/>
      <c r="TOG263" s="1132"/>
      <c r="TOH263" s="1132"/>
      <c r="TOI263" s="1132"/>
      <c r="TOJ263" s="1186"/>
      <c r="TOK263" s="1132"/>
      <c r="TOL263" s="1132"/>
      <c r="TOM263" s="1132"/>
      <c r="TON263" s="1132"/>
      <c r="TOO263" s="1132"/>
      <c r="TOP263" s="1132"/>
      <c r="TOQ263" s="1132"/>
      <c r="TOR263" s="1132"/>
      <c r="TOS263" s="1132"/>
      <c r="TOT263" s="1132"/>
      <c r="TOU263" s="1132"/>
      <c r="TOV263" s="1132"/>
      <c r="TOW263" s="1132"/>
      <c r="TOX263" s="1132"/>
      <c r="TOY263" s="1132"/>
      <c r="TOZ263" s="1132"/>
      <c r="TPA263" s="1132"/>
      <c r="TPB263" s="1132"/>
      <c r="TPC263" s="1132"/>
      <c r="TPD263" s="1186"/>
      <c r="TPE263" s="1132"/>
      <c r="TPF263" s="1132"/>
      <c r="TPG263" s="1132"/>
      <c r="TPH263" s="1132"/>
      <c r="TPI263" s="1132"/>
      <c r="TPJ263" s="1132"/>
      <c r="TPK263" s="1132"/>
      <c r="TPL263" s="1132"/>
      <c r="TPM263" s="1132"/>
      <c r="TPN263" s="1132"/>
      <c r="TPO263" s="1132"/>
      <c r="TPP263" s="1132"/>
      <c r="TPQ263" s="1132"/>
      <c r="TPR263" s="1132"/>
      <c r="TPS263" s="1132"/>
      <c r="TPT263" s="1132"/>
      <c r="TPU263" s="1132"/>
      <c r="TPV263" s="1132"/>
      <c r="TPW263" s="1132"/>
      <c r="TPX263" s="1186"/>
      <c r="TPY263" s="1132"/>
      <c r="TPZ263" s="1132"/>
      <c r="TQA263" s="1132"/>
      <c r="TQB263" s="1132"/>
      <c r="TQC263" s="1132"/>
      <c r="TQD263" s="1132"/>
      <c r="TQE263" s="1132"/>
      <c r="TQF263" s="1132"/>
      <c r="TQG263" s="1132"/>
      <c r="TQH263" s="1132"/>
      <c r="TQI263" s="1132"/>
      <c r="TQJ263" s="1132"/>
      <c r="TQK263" s="1132"/>
      <c r="TQL263" s="1132"/>
      <c r="TQM263" s="1132"/>
      <c r="TQN263" s="1132"/>
      <c r="TQO263" s="1132"/>
      <c r="TQP263" s="1132"/>
      <c r="TQQ263" s="1132"/>
      <c r="TQR263" s="1186"/>
      <c r="TQS263" s="1132"/>
      <c r="TQT263" s="1132"/>
      <c r="TQU263" s="1132"/>
      <c r="TQV263" s="1132"/>
      <c r="TQW263" s="1132"/>
      <c r="TQX263" s="1132"/>
      <c r="TQY263" s="1132"/>
      <c r="TQZ263" s="1132"/>
      <c r="TRA263" s="1132"/>
      <c r="TRB263" s="1132"/>
      <c r="TRC263" s="1132"/>
      <c r="TRD263" s="1132"/>
      <c r="TRE263" s="1132"/>
      <c r="TRF263" s="1132"/>
      <c r="TRG263" s="1132"/>
      <c r="TRH263" s="1132"/>
      <c r="TRI263" s="1132"/>
      <c r="TRJ263" s="1132"/>
      <c r="TRK263" s="1132"/>
      <c r="TRL263" s="1186"/>
      <c r="TRM263" s="1132"/>
      <c r="TRN263" s="1132"/>
      <c r="TRO263" s="1132"/>
      <c r="TRP263" s="1132"/>
      <c r="TRQ263" s="1132"/>
      <c r="TRR263" s="1132"/>
      <c r="TRS263" s="1132"/>
      <c r="TRT263" s="1132"/>
      <c r="TRU263" s="1132"/>
      <c r="TRV263" s="1132"/>
      <c r="TRW263" s="1132"/>
      <c r="TRX263" s="1132"/>
      <c r="TRY263" s="1132"/>
      <c r="TRZ263" s="1132"/>
      <c r="TSA263" s="1132"/>
      <c r="TSB263" s="1132"/>
      <c r="TSC263" s="1132"/>
      <c r="TSD263" s="1132"/>
      <c r="TSE263" s="1132"/>
      <c r="TSF263" s="1186"/>
      <c r="TSG263" s="1132"/>
      <c r="TSH263" s="1132"/>
      <c r="TSI263" s="1132"/>
      <c r="TSJ263" s="1132"/>
      <c r="TSK263" s="1132"/>
      <c r="TSL263" s="1132"/>
      <c r="TSM263" s="1132"/>
      <c r="TSN263" s="1132"/>
      <c r="TSO263" s="1132"/>
      <c r="TSP263" s="1132"/>
      <c r="TSQ263" s="1132"/>
      <c r="TSR263" s="1132"/>
      <c r="TSS263" s="1132"/>
      <c r="TST263" s="1132"/>
      <c r="TSU263" s="1132"/>
      <c r="TSV263" s="1132"/>
      <c r="TSW263" s="1132"/>
      <c r="TSX263" s="1132"/>
      <c r="TSY263" s="1132"/>
      <c r="TSZ263" s="1186"/>
      <c r="TTA263" s="1132"/>
      <c r="TTB263" s="1132"/>
      <c r="TTC263" s="1132"/>
      <c r="TTD263" s="1132"/>
      <c r="TTE263" s="1132"/>
      <c r="TTF263" s="1132"/>
      <c r="TTG263" s="1132"/>
      <c r="TTH263" s="1132"/>
      <c r="TTI263" s="1132"/>
      <c r="TTJ263" s="1132"/>
      <c r="TTK263" s="1132"/>
      <c r="TTL263" s="1132"/>
      <c r="TTM263" s="1132"/>
      <c r="TTN263" s="1132"/>
      <c r="TTO263" s="1132"/>
      <c r="TTP263" s="1132"/>
      <c r="TTQ263" s="1132"/>
      <c r="TTR263" s="1132"/>
      <c r="TTS263" s="1132"/>
      <c r="TTT263" s="1186"/>
      <c r="TTU263" s="1132"/>
      <c r="TTV263" s="1132"/>
      <c r="TTW263" s="1132"/>
      <c r="TTX263" s="1132"/>
      <c r="TTY263" s="1132"/>
      <c r="TTZ263" s="1132"/>
      <c r="TUA263" s="1132"/>
      <c r="TUB263" s="1132"/>
      <c r="TUC263" s="1132"/>
      <c r="TUD263" s="1132"/>
      <c r="TUE263" s="1132"/>
      <c r="TUF263" s="1132"/>
      <c r="TUG263" s="1132"/>
      <c r="TUH263" s="1132"/>
      <c r="TUI263" s="1132"/>
      <c r="TUJ263" s="1132"/>
      <c r="TUK263" s="1132"/>
      <c r="TUL263" s="1132"/>
      <c r="TUM263" s="1132"/>
      <c r="TUN263" s="1186"/>
      <c r="TUO263" s="1132"/>
      <c r="TUP263" s="1132"/>
      <c r="TUQ263" s="1132"/>
      <c r="TUR263" s="1132"/>
      <c r="TUS263" s="1132"/>
      <c r="TUT263" s="1132"/>
      <c r="TUU263" s="1132"/>
      <c r="TUV263" s="1132"/>
      <c r="TUW263" s="1132"/>
      <c r="TUX263" s="1132"/>
      <c r="TUY263" s="1132"/>
      <c r="TUZ263" s="1132"/>
      <c r="TVA263" s="1132"/>
      <c r="TVB263" s="1132"/>
      <c r="TVC263" s="1132"/>
      <c r="TVD263" s="1132"/>
      <c r="TVE263" s="1132"/>
      <c r="TVF263" s="1132"/>
      <c r="TVG263" s="1132"/>
      <c r="TVH263" s="1186"/>
      <c r="TVI263" s="1132"/>
      <c r="TVJ263" s="1132"/>
      <c r="TVK263" s="1132"/>
      <c r="TVL263" s="1132"/>
      <c r="TVM263" s="1132"/>
      <c r="TVN263" s="1132"/>
      <c r="TVO263" s="1132"/>
      <c r="TVP263" s="1132"/>
      <c r="TVQ263" s="1132"/>
      <c r="TVR263" s="1132"/>
      <c r="TVS263" s="1132"/>
      <c r="TVT263" s="1132"/>
      <c r="TVU263" s="1132"/>
      <c r="TVV263" s="1132"/>
      <c r="TVW263" s="1132"/>
      <c r="TVX263" s="1132"/>
      <c r="TVY263" s="1132"/>
      <c r="TVZ263" s="1132"/>
      <c r="TWA263" s="1132"/>
      <c r="TWB263" s="1186"/>
      <c r="TWC263" s="1132"/>
      <c r="TWD263" s="1132"/>
      <c r="TWE263" s="1132"/>
      <c r="TWF263" s="1132"/>
      <c r="TWG263" s="1132"/>
      <c r="TWH263" s="1132"/>
      <c r="TWI263" s="1132"/>
      <c r="TWJ263" s="1132"/>
      <c r="TWK263" s="1132"/>
      <c r="TWL263" s="1132"/>
      <c r="TWM263" s="1132"/>
      <c r="TWN263" s="1132"/>
      <c r="TWO263" s="1132"/>
      <c r="TWP263" s="1132"/>
      <c r="TWQ263" s="1132"/>
      <c r="TWR263" s="1132"/>
      <c r="TWS263" s="1132"/>
      <c r="TWT263" s="1132"/>
      <c r="TWU263" s="1132"/>
      <c r="TWV263" s="1186"/>
      <c r="TWW263" s="1132"/>
      <c r="TWX263" s="1132"/>
      <c r="TWY263" s="1132"/>
      <c r="TWZ263" s="1132"/>
      <c r="TXA263" s="1132"/>
      <c r="TXB263" s="1132"/>
      <c r="TXC263" s="1132"/>
      <c r="TXD263" s="1132"/>
      <c r="TXE263" s="1132"/>
      <c r="TXF263" s="1132"/>
      <c r="TXG263" s="1132"/>
      <c r="TXH263" s="1132"/>
      <c r="TXI263" s="1132"/>
      <c r="TXJ263" s="1132"/>
      <c r="TXK263" s="1132"/>
      <c r="TXL263" s="1132"/>
      <c r="TXM263" s="1132"/>
      <c r="TXN263" s="1132"/>
      <c r="TXO263" s="1132"/>
      <c r="TXP263" s="1186"/>
      <c r="TXQ263" s="1132"/>
      <c r="TXR263" s="1132"/>
      <c r="TXS263" s="1132"/>
      <c r="TXT263" s="1132"/>
      <c r="TXU263" s="1132"/>
      <c r="TXV263" s="1132"/>
      <c r="TXW263" s="1132"/>
      <c r="TXX263" s="1132"/>
      <c r="TXY263" s="1132"/>
      <c r="TXZ263" s="1132"/>
      <c r="TYA263" s="1132"/>
      <c r="TYB263" s="1132"/>
      <c r="TYC263" s="1132"/>
      <c r="TYD263" s="1132"/>
      <c r="TYE263" s="1132"/>
      <c r="TYF263" s="1132"/>
      <c r="TYG263" s="1132"/>
      <c r="TYH263" s="1132"/>
      <c r="TYI263" s="1132"/>
      <c r="TYJ263" s="1186"/>
      <c r="TYK263" s="1132"/>
      <c r="TYL263" s="1132"/>
      <c r="TYM263" s="1132"/>
      <c r="TYN263" s="1132"/>
      <c r="TYO263" s="1132"/>
      <c r="TYP263" s="1132"/>
      <c r="TYQ263" s="1132"/>
      <c r="TYR263" s="1132"/>
      <c r="TYS263" s="1132"/>
      <c r="TYT263" s="1132"/>
      <c r="TYU263" s="1132"/>
      <c r="TYV263" s="1132"/>
      <c r="TYW263" s="1132"/>
      <c r="TYX263" s="1132"/>
      <c r="TYY263" s="1132"/>
      <c r="TYZ263" s="1132"/>
      <c r="TZA263" s="1132"/>
      <c r="TZB263" s="1132"/>
      <c r="TZC263" s="1132"/>
      <c r="TZD263" s="1186"/>
      <c r="TZE263" s="1132"/>
      <c r="TZF263" s="1132"/>
      <c r="TZG263" s="1132"/>
      <c r="TZH263" s="1132"/>
      <c r="TZI263" s="1132"/>
      <c r="TZJ263" s="1132"/>
      <c r="TZK263" s="1132"/>
      <c r="TZL263" s="1132"/>
      <c r="TZM263" s="1132"/>
      <c r="TZN263" s="1132"/>
      <c r="TZO263" s="1132"/>
      <c r="TZP263" s="1132"/>
      <c r="TZQ263" s="1132"/>
      <c r="TZR263" s="1132"/>
      <c r="TZS263" s="1132"/>
      <c r="TZT263" s="1132"/>
      <c r="TZU263" s="1132"/>
      <c r="TZV263" s="1132"/>
      <c r="TZW263" s="1132"/>
      <c r="TZX263" s="1186"/>
      <c r="TZY263" s="1132"/>
      <c r="TZZ263" s="1132"/>
      <c r="UAA263" s="1132"/>
      <c r="UAB263" s="1132"/>
      <c r="UAC263" s="1132"/>
      <c r="UAD263" s="1132"/>
      <c r="UAE263" s="1132"/>
      <c r="UAF263" s="1132"/>
      <c r="UAG263" s="1132"/>
      <c r="UAH263" s="1132"/>
      <c r="UAI263" s="1132"/>
      <c r="UAJ263" s="1132"/>
      <c r="UAK263" s="1132"/>
      <c r="UAL263" s="1132"/>
      <c r="UAM263" s="1132"/>
      <c r="UAN263" s="1132"/>
      <c r="UAO263" s="1132"/>
      <c r="UAP263" s="1132"/>
      <c r="UAQ263" s="1132"/>
      <c r="UAR263" s="1186"/>
      <c r="UAS263" s="1132"/>
      <c r="UAT263" s="1132"/>
      <c r="UAU263" s="1132"/>
      <c r="UAV263" s="1132"/>
      <c r="UAW263" s="1132"/>
      <c r="UAX263" s="1132"/>
      <c r="UAY263" s="1132"/>
      <c r="UAZ263" s="1132"/>
      <c r="UBA263" s="1132"/>
      <c r="UBB263" s="1132"/>
      <c r="UBC263" s="1132"/>
      <c r="UBD263" s="1132"/>
      <c r="UBE263" s="1132"/>
      <c r="UBF263" s="1132"/>
      <c r="UBG263" s="1132"/>
      <c r="UBH263" s="1132"/>
      <c r="UBI263" s="1132"/>
      <c r="UBJ263" s="1132"/>
      <c r="UBK263" s="1132"/>
      <c r="UBL263" s="1186"/>
      <c r="UBM263" s="1132"/>
      <c r="UBN263" s="1132"/>
      <c r="UBO263" s="1132"/>
      <c r="UBP263" s="1132"/>
      <c r="UBQ263" s="1132"/>
      <c r="UBR263" s="1132"/>
      <c r="UBS263" s="1132"/>
      <c r="UBT263" s="1132"/>
      <c r="UBU263" s="1132"/>
      <c r="UBV263" s="1132"/>
      <c r="UBW263" s="1132"/>
      <c r="UBX263" s="1132"/>
      <c r="UBY263" s="1132"/>
      <c r="UBZ263" s="1132"/>
      <c r="UCA263" s="1132"/>
      <c r="UCB263" s="1132"/>
      <c r="UCC263" s="1132"/>
      <c r="UCD263" s="1132"/>
      <c r="UCE263" s="1132"/>
      <c r="UCF263" s="1186"/>
      <c r="UCG263" s="1132"/>
      <c r="UCH263" s="1132"/>
      <c r="UCI263" s="1132"/>
      <c r="UCJ263" s="1132"/>
      <c r="UCK263" s="1132"/>
      <c r="UCL263" s="1132"/>
      <c r="UCM263" s="1132"/>
      <c r="UCN263" s="1132"/>
      <c r="UCO263" s="1132"/>
      <c r="UCP263" s="1132"/>
      <c r="UCQ263" s="1132"/>
      <c r="UCR263" s="1132"/>
      <c r="UCS263" s="1132"/>
      <c r="UCT263" s="1132"/>
      <c r="UCU263" s="1132"/>
      <c r="UCV263" s="1132"/>
      <c r="UCW263" s="1132"/>
      <c r="UCX263" s="1132"/>
      <c r="UCY263" s="1132"/>
      <c r="UCZ263" s="1186"/>
      <c r="UDA263" s="1132"/>
      <c r="UDB263" s="1132"/>
      <c r="UDC263" s="1132"/>
      <c r="UDD263" s="1132"/>
      <c r="UDE263" s="1132"/>
      <c r="UDF263" s="1132"/>
      <c r="UDG263" s="1132"/>
      <c r="UDH263" s="1132"/>
      <c r="UDI263" s="1132"/>
      <c r="UDJ263" s="1132"/>
      <c r="UDK263" s="1132"/>
      <c r="UDL263" s="1132"/>
      <c r="UDM263" s="1132"/>
      <c r="UDN263" s="1132"/>
      <c r="UDO263" s="1132"/>
      <c r="UDP263" s="1132"/>
      <c r="UDQ263" s="1132"/>
      <c r="UDR263" s="1132"/>
      <c r="UDS263" s="1132"/>
      <c r="UDT263" s="1186"/>
      <c r="UDU263" s="1132"/>
      <c r="UDV263" s="1132"/>
      <c r="UDW263" s="1132"/>
      <c r="UDX263" s="1132"/>
      <c r="UDY263" s="1132"/>
      <c r="UDZ263" s="1132"/>
      <c r="UEA263" s="1132"/>
      <c r="UEB263" s="1132"/>
      <c r="UEC263" s="1132"/>
      <c r="UED263" s="1132"/>
      <c r="UEE263" s="1132"/>
      <c r="UEF263" s="1132"/>
      <c r="UEG263" s="1132"/>
      <c r="UEH263" s="1132"/>
      <c r="UEI263" s="1132"/>
      <c r="UEJ263" s="1132"/>
      <c r="UEK263" s="1132"/>
      <c r="UEL263" s="1132"/>
      <c r="UEM263" s="1132"/>
      <c r="UEN263" s="1186"/>
      <c r="UEO263" s="1132"/>
      <c r="UEP263" s="1132"/>
      <c r="UEQ263" s="1132"/>
      <c r="UER263" s="1132"/>
      <c r="UES263" s="1132"/>
      <c r="UET263" s="1132"/>
      <c r="UEU263" s="1132"/>
      <c r="UEV263" s="1132"/>
      <c r="UEW263" s="1132"/>
      <c r="UEX263" s="1132"/>
      <c r="UEY263" s="1132"/>
      <c r="UEZ263" s="1132"/>
      <c r="UFA263" s="1132"/>
      <c r="UFB263" s="1132"/>
      <c r="UFC263" s="1132"/>
      <c r="UFD263" s="1132"/>
      <c r="UFE263" s="1132"/>
      <c r="UFF263" s="1132"/>
      <c r="UFG263" s="1132"/>
      <c r="UFH263" s="1186"/>
      <c r="UFI263" s="1132"/>
      <c r="UFJ263" s="1132"/>
      <c r="UFK263" s="1132"/>
      <c r="UFL263" s="1132"/>
      <c r="UFM263" s="1132"/>
      <c r="UFN263" s="1132"/>
      <c r="UFO263" s="1132"/>
      <c r="UFP263" s="1132"/>
      <c r="UFQ263" s="1132"/>
      <c r="UFR263" s="1132"/>
      <c r="UFS263" s="1132"/>
      <c r="UFT263" s="1132"/>
      <c r="UFU263" s="1132"/>
      <c r="UFV263" s="1132"/>
      <c r="UFW263" s="1132"/>
      <c r="UFX263" s="1132"/>
      <c r="UFY263" s="1132"/>
      <c r="UFZ263" s="1132"/>
      <c r="UGA263" s="1132"/>
      <c r="UGB263" s="1186"/>
      <c r="UGC263" s="1132"/>
      <c r="UGD263" s="1132"/>
      <c r="UGE263" s="1132"/>
      <c r="UGF263" s="1132"/>
      <c r="UGG263" s="1132"/>
      <c r="UGH263" s="1132"/>
      <c r="UGI263" s="1132"/>
      <c r="UGJ263" s="1132"/>
      <c r="UGK263" s="1132"/>
      <c r="UGL263" s="1132"/>
      <c r="UGM263" s="1132"/>
      <c r="UGN263" s="1132"/>
      <c r="UGO263" s="1132"/>
      <c r="UGP263" s="1132"/>
      <c r="UGQ263" s="1132"/>
      <c r="UGR263" s="1132"/>
      <c r="UGS263" s="1132"/>
      <c r="UGT263" s="1132"/>
      <c r="UGU263" s="1132"/>
      <c r="UGV263" s="1186"/>
      <c r="UGW263" s="1132"/>
      <c r="UGX263" s="1132"/>
      <c r="UGY263" s="1132"/>
      <c r="UGZ263" s="1132"/>
      <c r="UHA263" s="1132"/>
      <c r="UHB263" s="1132"/>
      <c r="UHC263" s="1132"/>
      <c r="UHD263" s="1132"/>
      <c r="UHE263" s="1132"/>
      <c r="UHF263" s="1132"/>
      <c r="UHG263" s="1132"/>
      <c r="UHH263" s="1132"/>
      <c r="UHI263" s="1132"/>
      <c r="UHJ263" s="1132"/>
      <c r="UHK263" s="1132"/>
      <c r="UHL263" s="1132"/>
      <c r="UHM263" s="1132"/>
      <c r="UHN263" s="1132"/>
      <c r="UHO263" s="1132"/>
      <c r="UHP263" s="1186"/>
      <c r="UHQ263" s="1132"/>
      <c r="UHR263" s="1132"/>
      <c r="UHS263" s="1132"/>
      <c r="UHT263" s="1132"/>
      <c r="UHU263" s="1132"/>
      <c r="UHV263" s="1132"/>
      <c r="UHW263" s="1132"/>
      <c r="UHX263" s="1132"/>
      <c r="UHY263" s="1132"/>
      <c r="UHZ263" s="1132"/>
      <c r="UIA263" s="1132"/>
      <c r="UIB263" s="1132"/>
      <c r="UIC263" s="1132"/>
      <c r="UID263" s="1132"/>
      <c r="UIE263" s="1132"/>
      <c r="UIF263" s="1132"/>
      <c r="UIG263" s="1132"/>
      <c r="UIH263" s="1132"/>
      <c r="UII263" s="1132"/>
      <c r="UIJ263" s="1186"/>
      <c r="UIK263" s="1132"/>
      <c r="UIL263" s="1132"/>
      <c r="UIM263" s="1132"/>
      <c r="UIN263" s="1132"/>
      <c r="UIO263" s="1132"/>
      <c r="UIP263" s="1132"/>
      <c r="UIQ263" s="1132"/>
      <c r="UIR263" s="1132"/>
      <c r="UIS263" s="1132"/>
      <c r="UIT263" s="1132"/>
      <c r="UIU263" s="1132"/>
      <c r="UIV263" s="1132"/>
      <c r="UIW263" s="1132"/>
      <c r="UIX263" s="1132"/>
      <c r="UIY263" s="1132"/>
      <c r="UIZ263" s="1132"/>
      <c r="UJA263" s="1132"/>
      <c r="UJB263" s="1132"/>
      <c r="UJC263" s="1132"/>
      <c r="UJD263" s="1186"/>
      <c r="UJE263" s="1132"/>
      <c r="UJF263" s="1132"/>
      <c r="UJG263" s="1132"/>
      <c r="UJH263" s="1132"/>
      <c r="UJI263" s="1132"/>
      <c r="UJJ263" s="1132"/>
      <c r="UJK263" s="1132"/>
      <c r="UJL263" s="1132"/>
      <c r="UJM263" s="1132"/>
      <c r="UJN263" s="1132"/>
      <c r="UJO263" s="1132"/>
      <c r="UJP263" s="1132"/>
      <c r="UJQ263" s="1132"/>
      <c r="UJR263" s="1132"/>
      <c r="UJS263" s="1132"/>
      <c r="UJT263" s="1132"/>
      <c r="UJU263" s="1132"/>
      <c r="UJV263" s="1132"/>
      <c r="UJW263" s="1132"/>
      <c r="UJX263" s="1186"/>
      <c r="UJY263" s="1132"/>
      <c r="UJZ263" s="1132"/>
      <c r="UKA263" s="1132"/>
      <c r="UKB263" s="1132"/>
      <c r="UKC263" s="1132"/>
      <c r="UKD263" s="1132"/>
      <c r="UKE263" s="1132"/>
      <c r="UKF263" s="1132"/>
      <c r="UKG263" s="1132"/>
      <c r="UKH263" s="1132"/>
      <c r="UKI263" s="1132"/>
      <c r="UKJ263" s="1132"/>
      <c r="UKK263" s="1132"/>
      <c r="UKL263" s="1132"/>
      <c r="UKM263" s="1132"/>
      <c r="UKN263" s="1132"/>
      <c r="UKO263" s="1132"/>
      <c r="UKP263" s="1132"/>
      <c r="UKQ263" s="1132"/>
      <c r="UKR263" s="1186"/>
      <c r="UKS263" s="1132"/>
      <c r="UKT263" s="1132"/>
      <c r="UKU263" s="1132"/>
      <c r="UKV263" s="1132"/>
      <c r="UKW263" s="1132"/>
      <c r="UKX263" s="1132"/>
      <c r="UKY263" s="1132"/>
      <c r="UKZ263" s="1132"/>
      <c r="ULA263" s="1132"/>
      <c r="ULB263" s="1132"/>
      <c r="ULC263" s="1132"/>
      <c r="ULD263" s="1132"/>
      <c r="ULE263" s="1132"/>
      <c r="ULF263" s="1132"/>
      <c r="ULG263" s="1132"/>
      <c r="ULH263" s="1132"/>
      <c r="ULI263" s="1132"/>
      <c r="ULJ263" s="1132"/>
      <c r="ULK263" s="1132"/>
      <c r="ULL263" s="1186"/>
      <c r="ULM263" s="1132"/>
      <c r="ULN263" s="1132"/>
      <c r="ULO263" s="1132"/>
      <c r="ULP263" s="1132"/>
      <c r="ULQ263" s="1132"/>
      <c r="ULR263" s="1132"/>
      <c r="ULS263" s="1132"/>
      <c r="ULT263" s="1132"/>
      <c r="ULU263" s="1132"/>
      <c r="ULV263" s="1132"/>
      <c r="ULW263" s="1132"/>
      <c r="ULX263" s="1132"/>
      <c r="ULY263" s="1132"/>
      <c r="ULZ263" s="1132"/>
      <c r="UMA263" s="1132"/>
      <c r="UMB263" s="1132"/>
      <c r="UMC263" s="1132"/>
      <c r="UMD263" s="1132"/>
      <c r="UME263" s="1132"/>
      <c r="UMF263" s="1186"/>
      <c r="UMG263" s="1132"/>
      <c r="UMH263" s="1132"/>
      <c r="UMI263" s="1132"/>
      <c r="UMJ263" s="1132"/>
      <c r="UMK263" s="1132"/>
      <c r="UML263" s="1132"/>
      <c r="UMM263" s="1132"/>
      <c r="UMN263" s="1132"/>
      <c r="UMO263" s="1132"/>
      <c r="UMP263" s="1132"/>
      <c r="UMQ263" s="1132"/>
      <c r="UMR263" s="1132"/>
      <c r="UMS263" s="1132"/>
      <c r="UMT263" s="1132"/>
      <c r="UMU263" s="1132"/>
      <c r="UMV263" s="1132"/>
      <c r="UMW263" s="1132"/>
      <c r="UMX263" s="1132"/>
      <c r="UMY263" s="1132"/>
      <c r="UMZ263" s="1186"/>
      <c r="UNA263" s="1132"/>
      <c r="UNB263" s="1132"/>
      <c r="UNC263" s="1132"/>
      <c r="UND263" s="1132"/>
      <c r="UNE263" s="1132"/>
      <c r="UNF263" s="1132"/>
      <c r="UNG263" s="1132"/>
      <c r="UNH263" s="1132"/>
      <c r="UNI263" s="1132"/>
      <c r="UNJ263" s="1132"/>
      <c r="UNK263" s="1132"/>
      <c r="UNL263" s="1132"/>
      <c r="UNM263" s="1132"/>
      <c r="UNN263" s="1132"/>
      <c r="UNO263" s="1132"/>
      <c r="UNP263" s="1132"/>
      <c r="UNQ263" s="1132"/>
      <c r="UNR263" s="1132"/>
      <c r="UNS263" s="1132"/>
      <c r="UNT263" s="1186"/>
      <c r="UNU263" s="1132"/>
      <c r="UNV263" s="1132"/>
      <c r="UNW263" s="1132"/>
      <c r="UNX263" s="1132"/>
      <c r="UNY263" s="1132"/>
      <c r="UNZ263" s="1132"/>
      <c r="UOA263" s="1132"/>
      <c r="UOB263" s="1132"/>
      <c r="UOC263" s="1132"/>
      <c r="UOD263" s="1132"/>
      <c r="UOE263" s="1132"/>
      <c r="UOF263" s="1132"/>
      <c r="UOG263" s="1132"/>
      <c r="UOH263" s="1132"/>
      <c r="UOI263" s="1132"/>
      <c r="UOJ263" s="1132"/>
      <c r="UOK263" s="1132"/>
      <c r="UOL263" s="1132"/>
      <c r="UOM263" s="1132"/>
      <c r="UON263" s="1186"/>
      <c r="UOO263" s="1132"/>
      <c r="UOP263" s="1132"/>
      <c r="UOQ263" s="1132"/>
      <c r="UOR263" s="1132"/>
      <c r="UOS263" s="1132"/>
      <c r="UOT263" s="1132"/>
      <c r="UOU263" s="1132"/>
      <c r="UOV263" s="1132"/>
      <c r="UOW263" s="1132"/>
      <c r="UOX263" s="1132"/>
      <c r="UOY263" s="1132"/>
      <c r="UOZ263" s="1132"/>
      <c r="UPA263" s="1132"/>
      <c r="UPB263" s="1132"/>
      <c r="UPC263" s="1132"/>
      <c r="UPD263" s="1132"/>
      <c r="UPE263" s="1132"/>
      <c r="UPF263" s="1132"/>
      <c r="UPG263" s="1132"/>
      <c r="UPH263" s="1186"/>
      <c r="UPI263" s="1132"/>
      <c r="UPJ263" s="1132"/>
      <c r="UPK263" s="1132"/>
      <c r="UPL263" s="1132"/>
      <c r="UPM263" s="1132"/>
      <c r="UPN263" s="1132"/>
      <c r="UPO263" s="1132"/>
      <c r="UPP263" s="1132"/>
      <c r="UPQ263" s="1132"/>
      <c r="UPR263" s="1132"/>
      <c r="UPS263" s="1132"/>
      <c r="UPT263" s="1132"/>
      <c r="UPU263" s="1132"/>
      <c r="UPV263" s="1132"/>
      <c r="UPW263" s="1132"/>
      <c r="UPX263" s="1132"/>
      <c r="UPY263" s="1132"/>
      <c r="UPZ263" s="1132"/>
      <c r="UQA263" s="1132"/>
      <c r="UQB263" s="1186"/>
      <c r="UQC263" s="1132"/>
      <c r="UQD263" s="1132"/>
      <c r="UQE263" s="1132"/>
      <c r="UQF263" s="1132"/>
      <c r="UQG263" s="1132"/>
      <c r="UQH263" s="1132"/>
      <c r="UQI263" s="1132"/>
      <c r="UQJ263" s="1132"/>
      <c r="UQK263" s="1132"/>
      <c r="UQL263" s="1132"/>
      <c r="UQM263" s="1132"/>
      <c r="UQN263" s="1132"/>
      <c r="UQO263" s="1132"/>
      <c r="UQP263" s="1132"/>
      <c r="UQQ263" s="1132"/>
      <c r="UQR263" s="1132"/>
      <c r="UQS263" s="1132"/>
      <c r="UQT263" s="1132"/>
      <c r="UQU263" s="1132"/>
      <c r="UQV263" s="1186"/>
      <c r="UQW263" s="1132"/>
      <c r="UQX263" s="1132"/>
      <c r="UQY263" s="1132"/>
      <c r="UQZ263" s="1132"/>
      <c r="URA263" s="1132"/>
      <c r="URB263" s="1132"/>
      <c r="URC263" s="1132"/>
      <c r="URD263" s="1132"/>
      <c r="URE263" s="1132"/>
      <c r="URF263" s="1132"/>
      <c r="URG263" s="1132"/>
      <c r="URH263" s="1132"/>
      <c r="URI263" s="1132"/>
      <c r="URJ263" s="1132"/>
      <c r="URK263" s="1132"/>
      <c r="URL263" s="1132"/>
      <c r="URM263" s="1132"/>
      <c r="URN263" s="1132"/>
      <c r="URO263" s="1132"/>
      <c r="URP263" s="1186"/>
      <c r="URQ263" s="1132"/>
      <c r="URR263" s="1132"/>
      <c r="URS263" s="1132"/>
      <c r="URT263" s="1132"/>
      <c r="URU263" s="1132"/>
      <c r="URV263" s="1132"/>
      <c r="URW263" s="1132"/>
      <c r="URX263" s="1132"/>
      <c r="URY263" s="1132"/>
      <c r="URZ263" s="1132"/>
      <c r="USA263" s="1132"/>
      <c r="USB263" s="1132"/>
      <c r="USC263" s="1132"/>
      <c r="USD263" s="1132"/>
      <c r="USE263" s="1132"/>
      <c r="USF263" s="1132"/>
      <c r="USG263" s="1132"/>
      <c r="USH263" s="1132"/>
      <c r="USI263" s="1132"/>
      <c r="USJ263" s="1186"/>
      <c r="USK263" s="1132"/>
      <c r="USL263" s="1132"/>
      <c r="USM263" s="1132"/>
      <c r="USN263" s="1132"/>
      <c r="USO263" s="1132"/>
      <c r="USP263" s="1132"/>
      <c r="USQ263" s="1132"/>
      <c r="USR263" s="1132"/>
      <c r="USS263" s="1132"/>
      <c r="UST263" s="1132"/>
      <c r="USU263" s="1132"/>
      <c r="USV263" s="1132"/>
      <c r="USW263" s="1132"/>
      <c r="USX263" s="1132"/>
      <c r="USY263" s="1132"/>
      <c r="USZ263" s="1132"/>
      <c r="UTA263" s="1132"/>
      <c r="UTB263" s="1132"/>
      <c r="UTC263" s="1132"/>
      <c r="UTD263" s="1186"/>
      <c r="UTE263" s="1132"/>
      <c r="UTF263" s="1132"/>
      <c r="UTG263" s="1132"/>
      <c r="UTH263" s="1132"/>
      <c r="UTI263" s="1132"/>
      <c r="UTJ263" s="1132"/>
      <c r="UTK263" s="1132"/>
      <c r="UTL263" s="1132"/>
      <c r="UTM263" s="1132"/>
      <c r="UTN263" s="1132"/>
      <c r="UTO263" s="1132"/>
      <c r="UTP263" s="1132"/>
      <c r="UTQ263" s="1132"/>
      <c r="UTR263" s="1132"/>
      <c r="UTS263" s="1132"/>
      <c r="UTT263" s="1132"/>
      <c r="UTU263" s="1132"/>
      <c r="UTV263" s="1132"/>
      <c r="UTW263" s="1132"/>
      <c r="UTX263" s="1186"/>
      <c r="UTY263" s="1132"/>
      <c r="UTZ263" s="1132"/>
      <c r="UUA263" s="1132"/>
      <c r="UUB263" s="1132"/>
      <c r="UUC263" s="1132"/>
      <c r="UUD263" s="1132"/>
      <c r="UUE263" s="1132"/>
      <c r="UUF263" s="1132"/>
      <c r="UUG263" s="1132"/>
      <c r="UUH263" s="1132"/>
      <c r="UUI263" s="1132"/>
      <c r="UUJ263" s="1132"/>
      <c r="UUK263" s="1132"/>
      <c r="UUL263" s="1132"/>
      <c r="UUM263" s="1132"/>
      <c r="UUN263" s="1132"/>
      <c r="UUO263" s="1132"/>
      <c r="UUP263" s="1132"/>
      <c r="UUQ263" s="1132"/>
      <c r="UUR263" s="1186"/>
      <c r="UUS263" s="1132"/>
      <c r="UUT263" s="1132"/>
      <c r="UUU263" s="1132"/>
      <c r="UUV263" s="1132"/>
      <c r="UUW263" s="1132"/>
      <c r="UUX263" s="1132"/>
      <c r="UUY263" s="1132"/>
      <c r="UUZ263" s="1132"/>
      <c r="UVA263" s="1132"/>
      <c r="UVB263" s="1132"/>
      <c r="UVC263" s="1132"/>
      <c r="UVD263" s="1132"/>
      <c r="UVE263" s="1132"/>
      <c r="UVF263" s="1132"/>
      <c r="UVG263" s="1132"/>
      <c r="UVH263" s="1132"/>
      <c r="UVI263" s="1132"/>
      <c r="UVJ263" s="1132"/>
      <c r="UVK263" s="1132"/>
      <c r="UVL263" s="1186"/>
      <c r="UVM263" s="1132"/>
      <c r="UVN263" s="1132"/>
      <c r="UVO263" s="1132"/>
      <c r="UVP263" s="1132"/>
      <c r="UVQ263" s="1132"/>
      <c r="UVR263" s="1132"/>
      <c r="UVS263" s="1132"/>
      <c r="UVT263" s="1132"/>
      <c r="UVU263" s="1132"/>
      <c r="UVV263" s="1132"/>
      <c r="UVW263" s="1132"/>
      <c r="UVX263" s="1132"/>
      <c r="UVY263" s="1132"/>
      <c r="UVZ263" s="1132"/>
      <c r="UWA263" s="1132"/>
      <c r="UWB263" s="1132"/>
      <c r="UWC263" s="1132"/>
      <c r="UWD263" s="1132"/>
      <c r="UWE263" s="1132"/>
      <c r="UWF263" s="1186"/>
      <c r="UWG263" s="1132"/>
      <c r="UWH263" s="1132"/>
      <c r="UWI263" s="1132"/>
      <c r="UWJ263" s="1132"/>
      <c r="UWK263" s="1132"/>
      <c r="UWL263" s="1132"/>
      <c r="UWM263" s="1132"/>
      <c r="UWN263" s="1132"/>
      <c r="UWO263" s="1132"/>
      <c r="UWP263" s="1132"/>
      <c r="UWQ263" s="1132"/>
      <c r="UWR263" s="1132"/>
      <c r="UWS263" s="1132"/>
      <c r="UWT263" s="1132"/>
      <c r="UWU263" s="1132"/>
      <c r="UWV263" s="1132"/>
      <c r="UWW263" s="1132"/>
      <c r="UWX263" s="1132"/>
      <c r="UWY263" s="1132"/>
      <c r="UWZ263" s="1186"/>
      <c r="UXA263" s="1132"/>
      <c r="UXB263" s="1132"/>
      <c r="UXC263" s="1132"/>
      <c r="UXD263" s="1132"/>
      <c r="UXE263" s="1132"/>
      <c r="UXF263" s="1132"/>
      <c r="UXG263" s="1132"/>
      <c r="UXH263" s="1132"/>
      <c r="UXI263" s="1132"/>
      <c r="UXJ263" s="1132"/>
      <c r="UXK263" s="1132"/>
      <c r="UXL263" s="1132"/>
      <c r="UXM263" s="1132"/>
      <c r="UXN263" s="1132"/>
      <c r="UXO263" s="1132"/>
      <c r="UXP263" s="1132"/>
      <c r="UXQ263" s="1132"/>
      <c r="UXR263" s="1132"/>
      <c r="UXS263" s="1132"/>
      <c r="UXT263" s="1186"/>
      <c r="UXU263" s="1132"/>
      <c r="UXV263" s="1132"/>
      <c r="UXW263" s="1132"/>
      <c r="UXX263" s="1132"/>
      <c r="UXY263" s="1132"/>
      <c r="UXZ263" s="1132"/>
      <c r="UYA263" s="1132"/>
      <c r="UYB263" s="1132"/>
      <c r="UYC263" s="1132"/>
      <c r="UYD263" s="1132"/>
      <c r="UYE263" s="1132"/>
      <c r="UYF263" s="1132"/>
      <c r="UYG263" s="1132"/>
      <c r="UYH263" s="1132"/>
      <c r="UYI263" s="1132"/>
      <c r="UYJ263" s="1132"/>
      <c r="UYK263" s="1132"/>
      <c r="UYL263" s="1132"/>
      <c r="UYM263" s="1132"/>
      <c r="UYN263" s="1186"/>
      <c r="UYO263" s="1132"/>
      <c r="UYP263" s="1132"/>
      <c r="UYQ263" s="1132"/>
      <c r="UYR263" s="1132"/>
      <c r="UYS263" s="1132"/>
      <c r="UYT263" s="1132"/>
      <c r="UYU263" s="1132"/>
      <c r="UYV263" s="1132"/>
      <c r="UYW263" s="1132"/>
      <c r="UYX263" s="1132"/>
      <c r="UYY263" s="1132"/>
      <c r="UYZ263" s="1132"/>
      <c r="UZA263" s="1132"/>
      <c r="UZB263" s="1132"/>
      <c r="UZC263" s="1132"/>
      <c r="UZD263" s="1132"/>
      <c r="UZE263" s="1132"/>
      <c r="UZF263" s="1132"/>
      <c r="UZG263" s="1132"/>
      <c r="UZH263" s="1186"/>
      <c r="UZI263" s="1132"/>
      <c r="UZJ263" s="1132"/>
      <c r="UZK263" s="1132"/>
      <c r="UZL263" s="1132"/>
      <c r="UZM263" s="1132"/>
      <c r="UZN263" s="1132"/>
      <c r="UZO263" s="1132"/>
      <c r="UZP263" s="1132"/>
      <c r="UZQ263" s="1132"/>
      <c r="UZR263" s="1132"/>
      <c r="UZS263" s="1132"/>
      <c r="UZT263" s="1132"/>
      <c r="UZU263" s="1132"/>
      <c r="UZV263" s="1132"/>
      <c r="UZW263" s="1132"/>
      <c r="UZX263" s="1132"/>
      <c r="UZY263" s="1132"/>
      <c r="UZZ263" s="1132"/>
      <c r="VAA263" s="1132"/>
      <c r="VAB263" s="1186"/>
      <c r="VAC263" s="1132"/>
      <c r="VAD263" s="1132"/>
      <c r="VAE263" s="1132"/>
      <c r="VAF263" s="1132"/>
      <c r="VAG263" s="1132"/>
      <c r="VAH263" s="1132"/>
      <c r="VAI263" s="1132"/>
      <c r="VAJ263" s="1132"/>
      <c r="VAK263" s="1132"/>
      <c r="VAL263" s="1132"/>
      <c r="VAM263" s="1132"/>
      <c r="VAN263" s="1132"/>
      <c r="VAO263" s="1132"/>
      <c r="VAP263" s="1132"/>
      <c r="VAQ263" s="1132"/>
      <c r="VAR263" s="1132"/>
      <c r="VAS263" s="1132"/>
      <c r="VAT263" s="1132"/>
      <c r="VAU263" s="1132"/>
      <c r="VAV263" s="1186"/>
      <c r="VAW263" s="1132"/>
      <c r="VAX263" s="1132"/>
      <c r="VAY263" s="1132"/>
      <c r="VAZ263" s="1132"/>
      <c r="VBA263" s="1132"/>
      <c r="VBB263" s="1132"/>
      <c r="VBC263" s="1132"/>
      <c r="VBD263" s="1132"/>
      <c r="VBE263" s="1132"/>
      <c r="VBF263" s="1132"/>
      <c r="VBG263" s="1132"/>
      <c r="VBH263" s="1132"/>
      <c r="VBI263" s="1132"/>
      <c r="VBJ263" s="1132"/>
      <c r="VBK263" s="1132"/>
      <c r="VBL263" s="1132"/>
      <c r="VBM263" s="1132"/>
      <c r="VBN263" s="1132"/>
      <c r="VBO263" s="1132"/>
      <c r="VBP263" s="1186"/>
      <c r="VBQ263" s="1132"/>
      <c r="VBR263" s="1132"/>
      <c r="VBS263" s="1132"/>
      <c r="VBT263" s="1132"/>
      <c r="VBU263" s="1132"/>
      <c r="VBV263" s="1132"/>
      <c r="VBW263" s="1132"/>
      <c r="VBX263" s="1132"/>
      <c r="VBY263" s="1132"/>
      <c r="VBZ263" s="1132"/>
      <c r="VCA263" s="1132"/>
      <c r="VCB263" s="1132"/>
      <c r="VCC263" s="1132"/>
      <c r="VCD263" s="1132"/>
      <c r="VCE263" s="1132"/>
      <c r="VCF263" s="1132"/>
      <c r="VCG263" s="1132"/>
      <c r="VCH263" s="1132"/>
      <c r="VCI263" s="1132"/>
      <c r="VCJ263" s="1186"/>
      <c r="VCK263" s="1132"/>
      <c r="VCL263" s="1132"/>
      <c r="VCM263" s="1132"/>
      <c r="VCN263" s="1132"/>
      <c r="VCO263" s="1132"/>
      <c r="VCP263" s="1132"/>
      <c r="VCQ263" s="1132"/>
      <c r="VCR263" s="1132"/>
      <c r="VCS263" s="1132"/>
      <c r="VCT263" s="1132"/>
      <c r="VCU263" s="1132"/>
      <c r="VCV263" s="1132"/>
      <c r="VCW263" s="1132"/>
      <c r="VCX263" s="1132"/>
      <c r="VCY263" s="1132"/>
      <c r="VCZ263" s="1132"/>
      <c r="VDA263" s="1132"/>
      <c r="VDB263" s="1132"/>
      <c r="VDC263" s="1132"/>
      <c r="VDD263" s="1186"/>
      <c r="VDE263" s="1132"/>
      <c r="VDF263" s="1132"/>
      <c r="VDG263" s="1132"/>
      <c r="VDH263" s="1132"/>
      <c r="VDI263" s="1132"/>
      <c r="VDJ263" s="1132"/>
      <c r="VDK263" s="1132"/>
      <c r="VDL263" s="1132"/>
      <c r="VDM263" s="1132"/>
      <c r="VDN263" s="1132"/>
      <c r="VDO263" s="1132"/>
      <c r="VDP263" s="1132"/>
      <c r="VDQ263" s="1132"/>
      <c r="VDR263" s="1132"/>
      <c r="VDS263" s="1132"/>
      <c r="VDT263" s="1132"/>
      <c r="VDU263" s="1132"/>
      <c r="VDV263" s="1132"/>
      <c r="VDW263" s="1132"/>
      <c r="VDX263" s="1186"/>
      <c r="VDY263" s="1132"/>
      <c r="VDZ263" s="1132"/>
      <c r="VEA263" s="1132"/>
      <c r="VEB263" s="1132"/>
      <c r="VEC263" s="1132"/>
      <c r="VED263" s="1132"/>
      <c r="VEE263" s="1132"/>
      <c r="VEF263" s="1132"/>
      <c r="VEG263" s="1132"/>
      <c r="VEH263" s="1132"/>
      <c r="VEI263" s="1132"/>
      <c r="VEJ263" s="1132"/>
      <c r="VEK263" s="1132"/>
      <c r="VEL263" s="1132"/>
      <c r="VEM263" s="1132"/>
      <c r="VEN263" s="1132"/>
      <c r="VEO263" s="1132"/>
      <c r="VEP263" s="1132"/>
      <c r="VEQ263" s="1132"/>
      <c r="VER263" s="1186"/>
      <c r="VES263" s="1132"/>
      <c r="VET263" s="1132"/>
      <c r="VEU263" s="1132"/>
      <c r="VEV263" s="1132"/>
      <c r="VEW263" s="1132"/>
      <c r="VEX263" s="1132"/>
      <c r="VEY263" s="1132"/>
      <c r="VEZ263" s="1132"/>
      <c r="VFA263" s="1132"/>
      <c r="VFB263" s="1132"/>
      <c r="VFC263" s="1132"/>
      <c r="VFD263" s="1132"/>
      <c r="VFE263" s="1132"/>
      <c r="VFF263" s="1132"/>
      <c r="VFG263" s="1132"/>
      <c r="VFH263" s="1132"/>
      <c r="VFI263" s="1132"/>
      <c r="VFJ263" s="1132"/>
      <c r="VFK263" s="1132"/>
      <c r="VFL263" s="1186"/>
      <c r="VFM263" s="1132"/>
      <c r="VFN263" s="1132"/>
      <c r="VFO263" s="1132"/>
      <c r="VFP263" s="1132"/>
      <c r="VFQ263" s="1132"/>
      <c r="VFR263" s="1132"/>
      <c r="VFS263" s="1132"/>
      <c r="VFT263" s="1132"/>
      <c r="VFU263" s="1132"/>
      <c r="VFV263" s="1132"/>
      <c r="VFW263" s="1132"/>
      <c r="VFX263" s="1132"/>
      <c r="VFY263" s="1132"/>
      <c r="VFZ263" s="1132"/>
      <c r="VGA263" s="1132"/>
      <c r="VGB263" s="1132"/>
      <c r="VGC263" s="1132"/>
      <c r="VGD263" s="1132"/>
      <c r="VGE263" s="1132"/>
      <c r="VGF263" s="1186"/>
      <c r="VGG263" s="1132"/>
      <c r="VGH263" s="1132"/>
      <c r="VGI263" s="1132"/>
      <c r="VGJ263" s="1132"/>
      <c r="VGK263" s="1132"/>
      <c r="VGL263" s="1132"/>
      <c r="VGM263" s="1132"/>
      <c r="VGN263" s="1132"/>
      <c r="VGO263" s="1132"/>
      <c r="VGP263" s="1132"/>
      <c r="VGQ263" s="1132"/>
      <c r="VGR263" s="1132"/>
      <c r="VGS263" s="1132"/>
      <c r="VGT263" s="1132"/>
      <c r="VGU263" s="1132"/>
      <c r="VGV263" s="1132"/>
      <c r="VGW263" s="1132"/>
      <c r="VGX263" s="1132"/>
      <c r="VGY263" s="1132"/>
      <c r="VGZ263" s="1186"/>
      <c r="VHA263" s="1132"/>
      <c r="VHB263" s="1132"/>
      <c r="VHC263" s="1132"/>
      <c r="VHD263" s="1132"/>
      <c r="VHE263" s="1132"/>
      <c r="VHF263" s="1132"/>
      <c r="VHG263" s="1132"/>
      <c r="VHH263" s="1132"/>
      <c r="VHI263" s="1132"/>
      <c r="VHJ263" s="1132"/>
      <c r="VHK263" s="1132"/>
      <c r="VHL263" s="1132"/>
      <c r="VHM263" s="1132"/>
      <c r="VHN263" s="1132"/>
      <c r="VHO263" s="1132"/>
      <c r="VHP263" s="1132"/>
      <c r="VHQ263" s="1132"/>
      <c r="VHR263" s="1132"/>
      <c r="VHS263" s="1132"/>
      <c r="VHT263" s="1186"/>
      <c r="VHU263" s="1132"/>
      <c r="VHV263" s="1132"/>
      <c r="VHW263" s="1132"/>
      <c r="VHX263" s="1132"/>
      <c r="VHY263" s="1132"/>
      <c r="VHZ263" s="1132"/>
      <c r="VIA263" s="1132"/>
      <c r="VIB263" s="1132"/>
      <c r="VIC263" s="1132"/>
      <c r="VID263" s="1132"/>
      <c r="VIE263" s="1132"/>
      <c r="VIF263" s="1132"/>
      <c r="VIG263" s="1132"/>
      <c r="VIH263" s="1132"/>
      <c r="VII263" s="1132"/>
      <c r="VIJ263" s="1132"/>
      <c r="VIK263" s="1132"/>
      <c r="VIL263" s="1132"/>
      <c r="VIM263" s="1132"/>
      <c r="VIN263" s="1186"/>
      <c r="VIO263" s="1132"/>
      <c r="VIP263" s="1132"/>
      <c r="VIQ263" s="1132"/>
      <c r="VIR263" s="1132"/>
      <c r="VIS263" s="1132"/>
      <c r="VIT263" s="1132"/>
      <c r="VIU263" s="1132"/>
      <c r="VIV263" s="1132"/>
      <c r="VIW263" s="1132"/>
      <c r="VIX263" s="1132"/>
      <c r="VIY263" s="1132"/>
      <c r="VIZ263" s="1132"/>
      <c r="VJA263" s="1132"/>
      <c r="VJB263" s="1132"/>
      <c r="VJC263" s="1132"/>
      <c r="VJD263" s="1132"/>
      <c r="VJE263" s="1132"/>
      <c r="VJF263" s="1132"/>
      <c r="VJG263" s="1132"/>
      <c r="VJH263" s="1186"/>
      <c r="VJI263" s="1132"/>
      <c r="VJJ263" s="1132"/>
      <c r="VJK263" s="1132"/>
      <c r="VJL263" s="1132"/>
      <c r="VJM263" s="1132"/>
      <c r="VJN263" s="1132"/>
      <c r="VJO263" s="1132"/>
      <c r="VJP263" s="1132"/>
      <c r="VJQ263" s="1132"/>
      <c r="VJR263" s="1132"/>
      <c r="VJS263" s="1132"/>
      <c r="VJT263" s="1132"/>
      <c r="VJU263" s="1132"/>
      <c r="VJV263" s="1132"/>
      <c r="VJW263" s="1132"/>
      <c r="VJX263" s="1132"/>
      <c r="VJY263" s="1132"/>
      <c r="VJZ263" s="1132"/>
      <c r="VKA263" s="1132"/>
      <c r="VKB263" s="1186"/>
      <c r="VKC263" s="1132"/>
      <c r="VKD263" s="1132"/>
      <c r="VKE263" s="1132"/>
      <c r="VKF263" s="1132"/>
      <c r="VKG263" s="1132"/>
      <c r="VKH263" s="1132"/>
      <c r="VKI263" s="1132"/>
      <c r="VKJ263" s="1132"/>
      <c r="VKK263" s="1132"/>
      <c r="VKL263" s="1132"/>
      <c r="VKM263" s="1132"/>
      <c r="VKN263" s="1132"/>
      <c r="VKO263" s="1132"/>
      <c r="VKP263" s="1132"/>
      <c r="VKQ263" s="1132"/>
      <c r="VKR263" s="1132"/>
      <c r="VKS263" s="1132"/>
      <c r="VKT263" s="1132"/>
      <c r="VKU263" s="1132"/>
      <c r="VKV263" s="1186"/>
      <c r="VKW263" s="1132"/>
      <c r="VKX263" s="1132"/>
      <c r="VKY263" s="1132"/>
      <c r="VKZ263" s="1132"/>
      <c r="VLA263" s="1132"/>
      <c r="VLB263" s="1132"/>
      <c r="VLC263" s="1132"/>
      <c r="VLD263" s="1132"/>
      <c r="VLE263" s="1132"/>
      <c r="VLF263" s="1132"/>
      <c r="VLG263" s="1132"/>
      <c r="VLH263" s="1132"/>
      <c r="VLI263" s="1132"/>
      <c r="VLJ263" s="1132"/>
      <c r="VLK263" s="1132"/>
      <c r="VLL263" s="1132"/>
      <c r="VLM263" s="1132"/>
      <c r="VLN263" s="1132"/>
      <c r="VLO263" s="1132"/>
      <c r="VLP263" s="1186"/>
      <c r="VLQ263" s="1132"/>
      <c r="VLR263" s="1132"/>
      <c r="VLS263" s="1132"/>
      <c r="VLT263" s="1132"/>
      <c r="VLU263" s="1132"/>
      <c r="VLV263" s="1132"/>
      <c r="VLW263" s="1132"/>
      <c r="VLX263" s="1132"/>
      <c r="VLY263" s="1132"/>
      <c r="VLZ263" s="1132"/>
      <c r="VMA263" s="1132"/>
      <c r="VMB263" s="1132"/>
      <c r="VMC263" s="1132"/>
      <c r="VMD263" s="1132"/>
      <c r="VME263" s="1132"/>
      <c r="VMF263" s="1132"/>
      <c r="VMG263" s="1132"/>
      <c r="VMH263" s="1132"/>
      <c r="VMI263" s="1132"/>
      <c r="VMJ263" s="1186"/>
      <c r="VMK263" s="1132"/>
      <c r="VML263" s="1132"/>
      <c r="VMM263" s="1132"/>
      <c r="VMN263" s="1132"/>
      <c r="VMO263" s="1132"/>
      <c r="VMP263" s="1132"/>
      <c r="VMQ263" s="1132"/>
      <c r="VMR263" s="1132"/>
      <c r="VMS263" s="1132"/>
      <c r="VMT263" s="1132"/>
      <c r="VMU263" s="1132"/>
      <c r="VMV263" s="1132"/>
      <c r="VMW263" s="1132"/>
      <c r="VMX263" s="1132"/>
      <c r="VMY263" s="1132"/>
      <c r="VMZ263" s="1132"/>
      <c r="VNA263" s="1132"/>
      <c r="VNB263" s="1132"/>
      <c r="VNC263" s="1132"/>
      <c r="VND263" s="1186"/>
      <c r="VNE263" s="1132"/>
      <c r="VNF263" s="1132"/>
      <c r="VNG263" s="1132"/>
      <c r="VNH263" s="1132"/>
      <c r="VNI263" s="1132"/>
      <c r="VNJ263" s="1132"/>
      <c r="VNK263" s="1132"/>
      <c r="VNL263" s="1132"/>
      <c r="VNM263" s="1132"/>
      <c r="VNN263" s="1132"/>
      <c r="VNO263" s="1132"/>
      <c r="VNP263" s="1132"/>
      <c r="VNQ263" s="1132"/>
      <c r="VNR263" s="1132"/>
      <c r="VNS263" s="1132"/>
      <c r="VNT263" s="1132"/>
      <c r="VNU263" s="1132"/>
      <c r="VNV263" s="1132"/>
      <c r="VNW263" s="1132"/>
      <c r="VNX263" s="1186"/>
      <c r="VNY263" s="1132"/>
      <c r="VNZ263" s="1132"/>
      <c r="VOA263" s="1132"/>
      <c r="VOB263" s="1132"/>
      <c r="VOC263" s="1132"/>
      <c r="VOD263" s="1132"/>
      <c r="VOE263" s="1132"/>
      <c r="VOF263" s="1132"/>
      <c r="VOG263" s="1132"/>
      <c r="VOH263" s="1132"/>
      <c r="VOI263" s="1132"/>
      <c r="VOJ263" s="1132"/>
      <c r="VOK263" s="1132"/>
      <c r="VOL263" s="1132"/>
      <c r="VOM263" s="1132"/>
      <c r="VON263" s="1132"/>
      <c r="VOO263" s="1132"/>
      <c r="VOP263" s="1132"/>
      <c r="VOQ263" s="1132"/>
      <c r="VOR263" s="1186"/>
      <c r="VOS263" s="1132"/>
      <c r="VOT263" s="1132"/>
      <c r="VOU263" s="1132"/>
      <c r="VOV263" s="1132"/>
      <c r="VOW263" s="1132"/>
      <c r="VOX263" s="1132"/>
      <c r="VOY263" s="1132"/>
      <c r="VOZ263" s="1132"/>
      <c r="VPA263" s="1132"/>
      <c r="VPB263" s="1132"/>
      <c r="VPC263" s="1132"/>
      <c r="VPD263" s="1132"/>
      <c r="VPE263" s="1132"/>
      <c r="VPF263" s="1132"/>
      <c r="VPG263" s="1132"/>
      <c r="VPH263" s="1132"/>
      <c r="VPI263" s="1132"/>
      <c r="VPJ263" s="1132"/>
      <c r="VPK263" s="1132"/>
      <c r="VPL263" s="1186"/>
      <c r="VPM263" s="1132"/>
      <c r="VPN263" s="1132"/>
      <c r="VPO263" s="1132"/>
      <c r="VPP263" s="1132"/>
      <c r="VPQ263" s="1132"/>
      <c r="VPR263" s="1132"/>
      <c r="VPS263" s="1132"/>
      <c r="VPT263" s="1132"/>
      <c r="VPU263" s="1132"/>
      <c r="VPV263" s="1132"/>
      <c r="VPW263" s="1132"/>
      <c r="VPX263" s="1132"/>
      <c r="VPY263" s="1132"/>
      <c r="VPZ263" s="1132"/>
      <c r="VQA263" s="1132"/>
      <c r="VQB263" s="1132"/>
      <c r="VQC263" s="1132"/>
      <c r="VQD263" s="1132"/>
      <c r="VQE263" s="1132"/>
      <c r="VQF263" s="1186"/>
      <c r="VQG263" s="1132"/>
      <c r="VQH263" s="1132"/>
      <c r="VQI263" s="1132"/>
      <c r="VQJ263" s="1132"/>
      <c r="VQK263" s="1132"/>
      <c r="VQL263" s="1132"/>
      <c r="VQM263" s="1132"/>
      <c r="VQN263" s="1132"/>
      <c r="VQO263" s="1132"/>
      <c r="VQP263" s="1132"/>
      <c r="VQQ263" s="1132"/>
      <c r="VQR263" s="1132"/>
      <c r="VQS263" s="1132"/>
      <c r="VQT263" s="1132"/>
      <c r="VQU263" s="1132"/>
      <c r="VQV263" s="1132"/>
      <c r="VQW263" s="1132"/>
      <c r="VQX263" s="1132"/>
      <c r="VQY263" s="1132"/>
      <c r="VQZ263" s="1186"/>
      <c r="VRA263" s="1132"/>
      <c r="VRB263" s="1132"/>
      <c r="VRC263" s="1132"/>
      <c r="VRD263" s="1132"/>
      <c r="VRE263" s="1132"/>
      <c r="VRF263" s="1132"/>
      <c r="VRG263" s="1132"/>
      <c r="VRH263" s="1132"/>
      <c r="VRI263" s="1132"/>
      <c r="VRJ263" s="1132"/>
      <c r="VRK263" s="1132"/>
      <c r="VRL263" s="1132"/>
      <c r="VRM263" s="1132"/>
      <c r="VRN263" s="1132"/>
      <c r="VRO263" s="1132"/>
      <c r="VRP263" s="1132"/>
      <c r="VRQ263" s="1132"/>
      <c r="VRR263" s="1132"/>
      <c r="VRS263" s="1132"/>
      <c r="VRT263" s="1186"/>
      <c r="VRU263" s="1132"/>
      <c r="VRV263" s="1132"/>
      <c r="VRW263" s="1132"/>
      <c r="VRX263" s="1132"/>
      <c r="VRY263" s="1132"/>
      <c r="VRZ263" s="1132"/>
      <c r="VSA263" s="1132"/>
      <c r="VSB263" s="1132"/>
      <c r="VSC263" s="1132"/>
      <c r="VSD263" s="1132"/>
      <c r="VSE263" s="1132"/>
      <c r="VSF263" s="1132"/>
      <c r="VSG263" s="1132"/>
      <c r="VSH263" s="1132"/>
      <c r="VSI263" s="1132"/>
      <c r="VSJ263" s="1132"/>
      <c r="VSK263" s="1132"/>
      <c r="VSL263" s="1132"/>
      <c r="VSM263" s="1132"/>
      <c r="VSN263" s="1186"/>
      <c r="VSO263" s="1132"/>
      <c r="VSP263" s="1132"/>
      <c r="VSQ263" s="1132"/>
      <c r="VSR263" s="1132"/>
      <c r="VSS263" s="1132"/>
      <c r="VST263" s="1132"/>
      <c r="VSU263" s="1132"/>
      <c r="VSV263" s="1132"/>
      <c r="VSW263" s="1132"/>
      <c r="VSX263" s="1132"/>
      <c r="VSY263" s="1132"/>
      <c r="VSZ263" s="1132"/>
      <c r="VTA263" s="1132"/>
      <c r="VTB263" s="1132"/>
      <c r="VTC263" s="1132"/>
      <c r="VTD263" s="1132"/>
      <c r="VTE263" s="1132"/>
      <c r="VTF263" s="1132"/>
      <c r="VTG263" s="1132"/>
      <c r="VTH263" s="1186"/>
      <c r="VTI263" s="1132"/>
      <c r="VTJ263" s="1132"/>
      <c r="VTK263" s="1132"/>
      <c r="VTL263" s="1132"/>
      <c r="VTM263" s="1132"/>
      <c r="VTN263" s="1132"/>
      <c r="VTO263" s="1132"/>
      <c r="VTP263" s="1132"/>
      <c r="VTQ263" s="1132"/>
      <c r="VTR263" s="1132"/>
      <c r="VTS263" s="1132"/>
      <c r="VTT263" s="1132"/>
      <c r="VTU263" s="1132"/>
      <c r="VTV263" s="1132"/>
      <c r="VTW263" s="1132"/>
      <c r="VTX263" s="1132"/>
      <c r="VTY263" s="1132"/>
      <c r="VTZ263" s="1132"/>
      <c r="VUA263" s="1132"/>
      <c r="VUB263" s="1186"/>
      <c r="VUC263" s="1132"/>
      <c r="VUD263" s="1132"/>
      <c r="VUE263" s="1132"/>
      <c r="VUF263" s="1132"/>
      <c r="VUG263" s="1132"/>
      <c r="VUH263" s="1132"/>
      <c r="VUI263" s="1132"/>
      <c r="VUJ263" s="1132"/>
      <c r="VUK263" s="1132"/>
      <c r="VUL263" s="1132"/>
      <c r="VUM263" s="1132"/>
      <c r="VUN263" s="1132"/>
      <c r="VUO263" s="1132"/>
      <c r="VUP263" s="1132"/>
      <c r="VUQ263" s="1132"/>
      <c r="VUR263" s="1132"/>
      <c r="VUS263" s="1132"/>
      <c r="VUT263" s="1132"/>
      <c r="VUU263" s="1132"/>
      <c r="VUV263" s="1186"/>
      <c r="VUW263" s="1132"/>
      <c r="VUX263" s="1132"/>
      <c r="VUY263" s="1132"/>
      <c r="VUZ263" s="1132"/>
      <c r="VVA263" s="1132"/>
      <c r="VVB263" s="1132"/>
      <c r="VVC263" s="1132"/>
      <c r="VVD263" s="1132"/>
      <c r="VVE263" s="1132"/>
      <c r="VVF263" s="1132"/>
      <c r="VVG263" s="1132"/>
      <c r="VVH263" s="1132"/>
      <c r="VVI263" s="1132"/>
      <c r="VVJ263" s="1132"/>
      <c r="VVK263" s="1132"/>
      <c r="VVL263" s="1132"/>
      <c r="VVM263" s="1132"/>
      <c r="VVN263" s="1132"/>
      <c r="VVO263" s="1132"/>
      <c r="VVP263" s="1186"/>
      <c r="VVQ263" s="1132"/>
      <c r="VVR263" s="1132"/>
      <c r="VVS263" s="1132"/>
      <c r="VVT263" s="1132"/>
      <c r="VVU263" s="1132"/>
      <c r="VVV263" s="1132"/>
      <c r="VVW263" s="1132"/>
      <c r="VVX263" s="1132"/>
      <c r="VVY263" s="1132"/>
      <c r="VVZ263" s="1132"/>
      <c r="VWA263" s="1132"/>
      <c r="VWB263" s="1132"/>
      <c r="VWC263" s="1132"/>
      <c r="VWD263" s="1132"/>
      <c r="VWE263" s="1132"/>
      <c r="VWF263" s="1132"/>
      <c r="VWG263" s="1132"/>
      <c r="VWH263" s="1132"/>
      <c r="VWI263" s="1132"/>
      <c r="VWJ263" s="1186"/>
      <c r="VWK263" s="1132"/>
      <c r="VWL263" s="1132"/>
      <c r="VWM263" s="1132"/>
      <c r="VWN263" s="1132"/>
      <c r="VWO263" s="1132"/>
      <c r="VWP263" s="1132"/>
      <c r="VWQ263" s="1132"/>
      <c r="VWR263" s="1132"/>
      <c r="VWS263" s="1132"/>
      <c r="VWT263" s="1132"/>
      <c r="VWU263" s="1132"/>
      <c r="VWV263" s="1132"/>
      <c r="VWW263" s="1132"/>
      <c r="VWX263" s="1132"/>
      <c r="VWY263" s="1132"/>
      <c r="VWZ263" s="1132"/>
      <c r="VXA263" s="1132"/>
      <c r="VXB263" s="1132"/>
      <c r="VXC263" s="1132"/>
      <c r="VXD263" s="1186"/>
      <c r="VXE263" s="1132"/>
      <c r="VXF263" s="1132"/>
      <c r="VXG263" s="1132"/>
      <c r="VXH263" s="1132"/>
      <c r="VXI263" s="1132"/>
      <c r="VXJ263" s="1132"/>
      <c r="VXK263" s="1132"/>
      <c r="VXL263" s="1132"/>
      <c r="VXM263" s="1132"/>
      <c r="VXN263" s="1132"/>
      <c r="VXO263" s="1132"/>
      <c r="VXP263" s="1132"/>
      <c r="VXQ263" s="1132"/>
      <c r="VXR263" s="1132"/>
      <c r="VXS263" s="1132"/>
      <c r="VXT263" s="1132"/>
      <c r="VXU263" s="1132"/>
      <c r="VXV263" s="1132"/>
      <c r="VXW263" s="1132"/>
      <c r="VXX263" s="1186"/>
      <c r="VXY263" s="1132"/>
      <c r="VXZ263" s="1132"/>
      <c r="VYA263" s="1132"/>
      <c r="VYB263" s="1132"/>
      <c r="VYC263" s="1132"/>
      <c r="VYD263" s="1132"/>
      <c r="VYE263" s="1132"/>
      <c r="VYF263" s="1132"/>
      <c r="VYG263" s="1132"/>
      <c r="VYH263" s="1132"/>
      <c r="VYI263" s="1132"/>
      <c r="VYJ263" s="1132"/>
      <c r="VYK263" s="1132"/>
      <c r="VYL263" s="1132"/>
      <c r="VYM263" s="1132"/>
      <c r="VYN263" s="1132"/>
      <c r="VYO263" s="1132"/>
      <c r="VYP263" s="1132"/>
      <c r="VYQ263" s="1132"/>
      <c r="VYR263" s="1186"/>
      <c r="VYS263" s="1132"/>
      <c r="VYT263" s="1132"/>
      <c r="VYU263" s="1132"/>
      <c r="VYV263" s="1132"/>
      <c r="VYW263" s="1132"/>
      <c r="VYX263" s="1132"/>
      <c r="VYY263" s="1132"/>
      <c r="VYZ263" s="1132"/>
      <c r="VZA263" s="1132"/>
      <c r="VZB263" s="1132"/>
      <c r="VZC263" s="1132"/>
      <c r="VZD263" s="1132"/>
      <c r="VZE263" s="1132"/>
      <c r="VZF263" s="1132"/>
      <c r="VZG263" s="1132"/>
      <c r="VZH263" s="1132"/>
      <c r="VZI263" s="1132"/>
      <c r="VZJ263" s="1132"/>
      <c r="VZK263" s="1132"/>
      <c r="VZL263" s="1186"/>
      <c r="VZM263" s="1132"/>
      <c r="VZN263" s="1132"/>
      <c r="VZO263" s="1132"/>
      <c r="VZP263" s="1132"/>
      <c r="VZQ263" s="1132"/>
      <c r="VZR263" s="1132"/>
      <c r="VZS263" s="1132"/>
      <c r="VZT263" s="1132"/>
      <c r="VZU263" s="1132"/>
      <c r="VZV263" s="1132"/>
      <c r="VZW263" s="1132"/>
      <c r="VZX263" s="1132"/>
      <c r="VZY263" s="1132"/>
      <c r="VZZ263" s="1132"/>
      <c r="WAA263" s="1132"/>
      <c r="WAB263" s="1132"/>
      <c r="WAC263" s="1132"/>
      <c r="WAD263" s="1132"/>
      <c r="WAE263" s="1132"/>
      <c r="WAF263" s="1186"/>
      <c r="WAG263" s="1132"/>
      <c r="WAH263" s="1132"/>
      <c r="WAI263" s="1132"/>
      <c r="WAJ263" s="1132"/>
      <c r="WAK263" s="1132"/>
      <c r="WAL263" s="1132"/>
      <c r="WAM263" s="1132"/>
      <c r="WAN263" s="1132"/>
      <c r="WAO263" s="1132"/>
      <c r="WAP263" s="1132"/>
      <c r="WAQ263" s="1132"/>
      <c r="WAR263" s="1132"/>
      <c r="WAS263" s="1132"/>
      <c r="WAT263" s="1132"/>
      <c r="WAU263" s="1132"/>
      <c r="WAV263" s="1132"/>
      <c r="WAW263" s="1132"/>
      <c r="WAX263" s="1132"/>
      <c r="WAY263" s="1132"/>
      <c r="WAZ263" s="1186"/>
      <c r="WBA263" s="1132"/>
      <c r="WBB263" s="1132"/>
      <c r="WBC263" s="1132"/>
      <c r="WBD263" s="1132"/>
      <c r="WBE263" s="1132"/>
      <c r="WBF263" s="1132"/>
      <c r="WBG263" s="1132"/>
      <c r="WBH263" s="1132"/>
      <c r="WBI263" s="1132"/>
      <c r="WBJ263" s="1132"/>
      <c r="WBK263" s="1132"/>
      <c r="WBL263" s="1132"/>
      <c r="WBM263" s="1132"/>
      <c r="WBN263" s="1132"/>
      <c r="WBO263" s="1132"/>
      <c r="WBP263" s="1132"/>
      <c r="WBQ263" s="1132"/>
      <c r="WBR263" s="1132"/>
      <c r="WBS263" s="1132"/>
      <c r="WBT263" s="1186"/>
      <c r="WBU263" s="1132"/>
      <c r="WBV263" s="1132"/>
      <c r="WBW263" s="1132"/>
      <c r="WBX263" s="1132"/>
      <c r="WBY263" s="1132"/>
      <c r="WBZ263" s="1132"/>
      <c r="WCA263" s="1132"/>
      <c r="WCB263" s="1132"/>
      <c r="WCC263" s="1132"/>
      <c r="WCD263" s="1132"/>
      <c r="WCE263" s="1132"/>
      <c r="WCF263" s="1132"/>
      <c r="WCG263" s="1132"/>
      <c r="WCH263" s="1132"/>
      <c r="WCI263" s="1132"/>
      <c r="WCJ263" s="1132"/>
      <c r="WCK263" s="1132"/>
      <c r="WCL263" s="1132"/>
      <c r="WCM263" s="1132"/>
      <c r="WCN263" s="1186"/>
      <c r="WCO263" s="1132"/>
      <c r="WCP263" s="1132"/>
      <c r="WCQ263" s="1132"/>
      <c r="WCR263" s="1132"/>
      <c r="WCS263" s="1132"/>
      <c r="WCT263" s="1132"/>
      <c r="WCU263" s="1132"/>
      <c r="WCV263" s="1132"/>
      <c r="WCW263" s="1132"/>
      <c r="WCX263" s="1132"/>
      <c r="WCY263" s="1132"/>
      <c r="WCZ263" s="1132"/>
      <c r="WDA263" s="1132"/>
      <c r="WDB263" s="1132"/>
      <c r="WDC263" s="1132"/>
      <c r="WDD263" s="1132"/>
      <c r="WDE263" s="1132"/>
      <c r="WDF263" s="1132"/>
      <c r="WDG263" s="1132"/>
      <c r="WDH263" s="1186"/>
      <c r="WDI263" s="1132"/>
      <c r="WDJ263" s="1132"/>
      <c r="WDK263" s="1132"/>
      <c r="WDL263" s="1132"/>
      <c r="WDM263" s="1132"/>
      <c r="WDN263" s="1132"/>
      <c r="WDO263" s="1132"/>
      <c r="WDP263" s="1132"/>
      <c r="WDQ263" s="1132"/>
      <c r="WDR263" s="1132"/>
      <c r="WDS263" s="1132"/>
      <c r="WDT263" s="1132"/>
      <c r="WDU263" s="1132"/>
      <c r="WDV263" s="1132"/>
      <c r="WDW263" s="1132"/>
      <c r="WDX263" s="1132"/>
      <c r="WDY263" s="1132"/>
      <c r="WDZ263" s="1132"/>
      <c r="WEA263" s="1132"/>
      <c r="WEB263" s="1186"/>
      <c r="WEC263" s="1132"/>
      <c r="WED263" s="1132"/>
      <c r="WEE263" s="1132"/>
      <c r="WEF263" s="1132"/>
      <c r="WEG263" s="1132"/>
      <c r="WEH263" s="1132"/>
      <c r="WEI263" s="1132"/>
      <c r="WEJ263" s="1132"/>
      <c r="WEK263" s="1132"/>
      <c r="WEL263" s="1132"/>
      <c r="WEM263" s="1132"/>
      <c r="WEN263" s="1132"/>
      <c r="WEO263" s="1132"/>
      <c r="WEP263" s="1132"/>
      <c r="WEQ263" s="1132"/>
      <c r="WER263" s="1132"/>
      <c r="WES263" s="1132"/>
      <c r="WET263" s="1132"/>
      <c r="WEU263" s="1132"/>
      <c r="WEV263" s="1186"/>
      <c r="WEW263" s="1132"/>
      <c r="WEX263" s="1132"/>
      <c r="WEY263" s="1132"/>
      <c r="WEZ263" s="1132"/>
      <c r="WFA263" s="1132"/>
      <c r="WFB263" s="1132"/>
      <c r="WFC263" s="1132"/>
      <c r="WFD263" s="1132"/>
      <c r="WFE263" s="1132"/>
      <c r="WFF263" s="1132"/>
      <c r="WFG263" s="1132"/>
      <c r="WFH263" s="1132"/>
      <c r="WFI263" s="1132"/>
      <c r="WFJ263" s="1132"/>
      <c r="WFK263" s="1132"/>
      <c r="WFL263" s="1132"/>
      <c r="WFM263" s="1132"/>
      <c r="WFN263" s="1132"/>
      <c r="WFO263" s="1132"/>
      <c r="WFP263" s="1186"/>
      <c r="WFQ263" s="1132"/>
      <c r="WFR263" s="1132"/>
      <c r="WFS263" s="1132"/>
      <c r="WFT263" s="1132"/>
      <c r="WFU263" s="1132"/>
      <c r="WFV263" s="1132"/>
      <c r="WFW263" s="1132"/>
      <c r="WFX263" s="1132"/>
      <c r="WFY263" s="1132"/>
      <c r="WFZ263" s="1132"/>
      <c r="WGA263" s="1132"/>
      <c r="WGB263" s="1132"/>
      <c r="WGC263" s="1132"/>
      <c r="WGD263" s="1132"/>
      <c r="WGE263" s="1132"/>
      <c r="WGF263" s="1132"/>
      <c r="WGG263" s="1132"/>
      <c r="WGH263" s="1132"/>
      <c r="WGI263" s="1132"/>
      <c r="WGJ263" s="1186"/>
      <c r="WGK263" s="1132"/>
      <c r="WGL263" s="1132"/>
      <c r="WGM263" s="1132"/>
      <c r="WGN263" s="1132"/>
      <c r="WGO263" s="1132"/>
      <c r="WGP263" s="1132"/>
      <c r="WGQ263" s="1132"/>
      <c r="WGR263" s="1132"/>
      <c r="WGS263" s="1132"/>
      <c r="WGT263" s="1132"/>
      <c r="WGU263" s="1132"/>
      <c r="WGV263" s="1132"/>
      <c r="WGW263" s="1132"/>
      <c r="WGX263" s="1132"/>
      <c r="WGY263" s="1132"/>
      <c r="WGZ263" s="1132"/>
      <c r="WHA263" s="1132"/>
      <c r="WHB263" s="1132"/>
      <c r="WHC263" s="1132"/>
      <c r="WHD263" s="1186"/>
      <c r="WHE263" s="1132"/>
      <c r="WHF263" s="1132"/>
      <c r="WHG263" s="1132"/>
      <c r="WHH263" s="1132"/>
      <c r="WHI263" s="1132"/>
      <c r="WHJ263" s="1132"/>
      <c r="WHK263" s="1132"/>
      <c r="WHL263" s="1132"/>
      <c r="WHM263" s="1132"/>
      <c r="WHN263" s="1132"/>
      <c r="WHO263" s="1132"/>
      <c r="WHP263" s="1132"/>
      <c r="WHQ263" s="1132"/>
      <c r="WHR263" s="1132"/>
      <c r="WHS263" s="1132"/>
      <c r="WHT263" s="1132"/>
      <c r="WHU263" s="1132"/>
      <c r="WHV263" s="1132"/>
      <c r="WHW263" s="1132"/>
      <c r="WHX263" s="1186"/>
      <c r="WHY263" s="1132"/>
      <c r="WHZ263" s="1132"/>
      <c r="WIA263" s="1132"/>
      <c r="WIB263" s="1132"/>
      <c r="WIC263" s="1132"/>
      <c r="WID263" s="1132"/>
      <c r="WIE263" s="1132"/>
      <c r="WIF263" s="1132"/>
      <c r="WIG263" s="1132"/>
      <c r="WIH263" s="1132"/>
      <c r="WII263" s="1132"/>
      <c r="WIJ263" s="1132"/>
      <c r="WIK263" s="1132"/>
      <c r="WIL263" s="1132"/>
      <c r="WIM263" s="1132"/>
      <c r="WIN263" s="1132"/>
      <c r="WIO263" s="1132"/>
      <c r="WIP263" s="1132"/>
      <c r="WIQ263" s="1132"/>
      <c r="WIR263" s="1186"/>
      <c r="WIS263" s="1132"/>
      <c r="WIT263" s="1132"/>
      <c r="WIU263" s="1132"/>
      <c r="WIV263" s="1132"/>
      <c r="WIW263" s="1132"/>
      <c r="WIX263" s="1132"/>
      <c r="WIY263" s="1132"/>
      <c r="WIZ263" s="1132"/>
      <c r="WJA263" s="1132"/>
      <c r="WJB263" s="1132"/>
      <c r="WJC263" s="1132"/>
      <c r="WJD263" s="1132"/>
      <c r="WJE263" s="1132"/>
      <c r="WJF263" s="1132"/>
      <c r="WJG263" s="1132"/>
      <c r="WJH263" s="1132"/>
      <c r="WJI263" s="1132"/>
      <c r="WJJ263" s="1132"/>
      <c r="WJK263" s="1132"/>
      <c r="WJL263" s="1186"/>
      <c r="WJM263" s="1132"/>
      <c r="WJN263" s="1132"/>
      <c r="WJO263" s="1132"/>
      <c r="WJP263" s="1132"/>
      <c r="WJQ263" s="1132"/>
      <c r="WJR263" s="1132"/>
      <c r="WJS263" s="1132"/>
      <c r="WJT263" s="1132"/>
      <c r="WJU263" s="1132"/>
      <c r="WJV263" s="1132"/>
      <c r="WJW263" s="1132"/>
      <c r="WJX263" s="1132"/>
      <c r="WJY263" s="1132"/>
      <c r="WJZ263" s="1132"/>
      <c r="WKA263" s="1132"/>
      <c r="WKB263" s="1132"/>
      <c r="WKC263" s="1132"/>
      <c r="WKD263" s="1132"/>
      <c r="WKE263" s="1132"/>
      <c r="WKF263" s="1186"/>
      <c r="WKG263" s="1132"/>
      <c r="WKH263" s="1132"/>
      <c r="WKI263" s="1132"/>
      <c r="WKJ263" s="1132"/>
      <c r="WKK263" s="1132"/>
      <c r="WKL263" s="1132"/>
      <c r="WKM263" s="1132"/>
      <c r="WKN263" s="1132"/>
      <c r="WKO263" s="1132"/>
      <c r="WKP263" s="1132"/>
      <c r="WKQ263" s="1132"/>
      <c r="WKR263" s="1132"/>
      <c r="WKS263" s="1132"/>
      <c r="WKT263" s="1132"/>
      <c r="WKU263" s="1132"/>
      <c r="WKV263" s="1132"/>
      <c r="WKW263" s="1132"/>
      <c r="WKX263" s="1132"/>
      <c r="WKY263" s="1132"/>
      <c r="WKZ263" s="1186"/>
      <c r="WLA263" s="1132"/>
      <c r="WLB263" s="1132"/>
      <c r="WLC263" s="1132"/>
      <c r="WLD263" s="1132"/>
      <c r="WLE263" s="1132"/>
      <c r="WLF263" s="1132"/>
      <c r="WLG263" s="1132"/>
      <c r="WLH263" s="1132"/>
      <c r="WLI263" s="1132"/>
      <c r="WLJ263" s="1132"/>
      <c r="WLK263" s="1132"/>
      <c r="WLL263" s="1132"/>
      <c r="WLM263" s="1132"/>
      <c r="WLN263" s="1132"/>
      <c r="WLO263" s="1132"/>
      <c r="WLP263" s="1132"/>
      <c r="WLQ263" s="1132"/>
      <c r="WLR263" s="1132"/>
      <c r="WLS263" s="1132"/>
      <c r="WLT263" s="1186"/>
      <c r="WLU263" s="1132"/>
      <c r="WLV263" s="1132"/>
      <c r="WLW263" s="1132"/>
      <c r="WLX263" s="1132"/>
      <c r="WLY263" s="1132"/>
      <c r="WLZ263" s="1132"/>
      <c r="WMA263" s="1132"/>
      <c r="WMB263" s="1132"/>
      <c r="WMC263" s="1132"/>
      <c r="WMD263" s="1132"/>
      <c r="WME263" s="1132"/>
      <c r="WMF263" s="1132"/>
      <c r="WMG263" s="1132"/>
      <c r="WMH263" s="1132"/>
      <c r="WMI263" s="1132"/>
      <c r="WMJ263" s="1132"/>
      <c r="WMK263" s="1132"/>
      <c r="WML263" s="1132"/>
      <c r="WMM263" s="1132"/>
      <c r="WMN263" s="1186"/>
      <c r="WMO263" s="1132"/>
      <c r="WMP263" s="1132"/>
      <c r="WMQ263" s="1132"/>
      <c r="WMR263" s="1132"/>
      <c r="WMS263" s="1132"/>
      <c r="WMT263" s="1132"/>
      <c r="WMU263" s="1132"/>
      <c r="WMV263" s="1132"/>
      <c r="WMW263" s="1132"/>
      <c r="WMX263" s="1132"/>
      <c r="WMY263" s="1132"/>
      <c r="WMZ263" s="1132"/>
      <c r="WNA263" s="1132"/>
      <c r="WNB263" s="1132"/>
      <c r="WNC263" s="1132"/>
      <c r="WND263" s="1132"/>
      <c r="WNE263" s="1132"/>
      <c r="WNF263" s="1132"/>
      <c r="WNG263" s="1132"/>
      <c r="WNH263" s="1186"/>
      <c r="WNI263" s="1132"/>
      <c r="WNJ263" s="1132"/>
      <c r="WNK263" s="1132"/>
      <c r="WNL263" s="1132"/>
      <c r="WNM263" s="1132"/>
      <c r="WNN263" s="1132"/>
      <c r="WNO263" s="1132"/>
      <c r="WNP263" s="1132"/>
      <c r="WNQ263" s="1132"/>
      <c r="WNR263" s="1132"/>
      <c r="WNS263" s="1132"/>
      <c r="WNT263" s="1132"/>
      <c r="WNU263" s="1132"/>
      <c r="WNV263" s="1132"/>
      <c r="WNW263" s="1132"/>
      <c r="WNX263" s="1132"/>
      <c r="WNY263" s="1132"/>
      <c r="WNZ263" s="1132"/>
      <c r="WOA263" s="1132"/>
      <c r="WOB263" s="1186"/>
      <c r="WOC263" s="1132"/>
      <c r="WOD263" s="1132"/>
      <c r="WOE263" s="1132"/>
      <c r="WOF263" s="1132"/>
      <c r="WOG263" s="1132"/>
      <c r="WOH263" s="1132"/>
      <c r="WOI263" s="1132"/>
      <c r="WOJ263" s="1132"/>
      <c r="WOK263" s="1132"/>
      <c r="WOL263" s="1132"/>
      <c r="WOM263" s="1132"/>
      <c r="WON263" s="1132"/>
      <c r="WOO263" s="1132"/>
      <c r="WOP263" s="1132"/>
      <c r="WOQ263" s="1132"/>
      <c r="WOR263" s="1132"/>
      <c r="WOS263" s="1132"/>
      <c r="WOT263" s="1132"/>
      <c r="WOU263" s="1132"/>
      <c r="WOV263" s="1186"/>
      <c r="WOW263" s="1132"/>
      <c r="WOX263" s="1132"/>
      <c r="WOY263" s="1132"/>
      <c r="WOZ263" s="1132"/>
      <c r="WPA263" s="1132"/>
      <c r="WPB263" s="1132"/>
      <c r="WPC263" s="1132"/>
      <c r="WPD263" s="1132"/>
      <c r="WPE263" s="1132"/>
      <c r="WPF263" s="1132"/>
      <c r="WPG263" s="1132"/>
      <c r="WPH263" s="1132"/>
      <c r="WPI263" s="1132"/>
      <c r="WPJ263" s="1132"/>
      <c r="WPK263" s="1132"/>
      <c r="WPL263" s="1132"/>
      <c r="WPM263" s="1132"/>
      <c r="WPN263" s="1132"/>
      <c r="WPO263" s="1132"/>
      <c r="WPP263" s="1186"/>
      <c r="WPQ263" s="1132"/>
      <c r="WPR263" s="1132"/>
      <c r="WPS263" s="1132"/>
      <c r="WPT263" s="1132"/>
      <c r="WPU263" s="1132"/>
      <c r="WPV263" s="1132"/>
      <c r="WPW263" s="1132"/>
      <c r="WPX263" s="1132"/>
      <c r="WPY263" s="1132"/>
      <c r="WPZ263" s="1132"/>
      <c r="WQA263" s="1132"/>
      <c r="WQB263" s="1132"/>
      <c r="WQC263" s="1132"/>
      <c r="WQD263" s="1132"/>
      <c r="WQE263" s="1132"/>
      <c r="WQF263" s="1132"/>
      <c r="WQG263" s="1132"/>
      <c r="WQH263" s="1132"/>
      <c r="WQI263" s="1132"/>
      <c r="WQJ263" s="1186"/>
      <c r="WQK263" s="1132"/>
      <c r="WQL263" s="1132"/>
      <c r="WQM263" s="1132"/>
      <c r="WQN263" s="1132"/>
      <c r="WQO263" s="1132"/>
      <c r="WQP263" s="1132"/>
      <c r="WQQ263" s="1132"/>
      <c r="WQR263" s="1132"/>
      <c r="WQS263" s="1132"/>
      <c r="WQT263" s="1132"/>
      <c r="WQU263" s="1132"/>
      <c r="WQV263" s="1132"/>
      <c r="WQW263" s="1132"/>
      <c r="WQX263" s="1132"/>
      <c r="WQY263" s="1132"/>
      <c r="WQZ263" s="1132"/>
      <c r="WRA263" s="1132"/>
      <c r="WRB263" s="1132"/>
      <c r="WRC263" s="1132"/>
      <c r="WRD263" s="1186"/>
      <c r="WRE263" s="1132"/>
      <c r="WRF263" s="1132"/>
      <c r="WRG263" s="1132"/>
      <c r="WRH263" s="1132"/>
      <c r="WRI263" s="1132"/>
      <c r="WRJ263" s="1132"/>
      <c r="WRK263" s="1132"/>
      <c r="WRL263" s="1132"/>
      <c r="WRM263" s="1132"/>
      <c r="WRN263" s="1132"/>
      <c r="WRO263" s="1132"/>
      <c r="WRP263" s="1132"/>
      <c r="WRQ263" s="1132"/>
      <c r="WRR263" s="1132"/>
      <c r="WRS263" s="1132"/>
      <c r="WRT263" s="1132"/>
      <c r="WRU263" s="1132"/>
      <c r="WRV263" s="1132"/>
      <c r="WRW263" s="1132"/>
      <c r="WRX263" s="1186"/>
      <c r="WRY263" s="1132"/>
      <c r="WRZ263" s="1132"/>
      <c r="WSA263" s="1132"/>
      <c r="WSB263" s="1132"/>
      <c r="WSC263" s="1132"/>
      <c r="WSD263" s="1132"/>
      <c r="WSE263" s="1132"/>
      <c r="WSF263" s="1132"/>
      <c r="WSG263" s="1132"/>
      <c r="WSH263" s="1132"/>
      <c r="WSI263" s="1132"/>
      <c r="WSJ263" s="1132"/>
      <c r="WSK263" s="1132"/>
      <c r="WSL263" s="1132"/>
      <c r="WSM263" s="1132"/>
      <c r="WSN263" s="1132"/>
      <c r="WSO263" s="1132"/>
      <c r="WSP263" s="1132"/>
      <c r="WSQ263" s="1132"/>
      <c r="WSR263" s="1186"/>
      <c r="WSS263" s="1132"/>
      <c r="WST263" s="1132"/>
      <c r="WSU263" s="1132"/>
      <c r="WSV263" s="1132"/>
      <c r="WSW263" s="1132"/>
      <c r="WSX263" s="1132"/>
      <c r="WSY263" s="1132"/>
      <c r="WSZ263" s="1132"/>
      <c r="WTA263" s="1132"/>
      <c r="WTB263" s="1132"/>
      <c r="WTC263" s="1132"/>
      <c r="WTD263" s="1132"/>
      <c r="WTE263" s="1132"/>
      <c r="WTF263" s="1132"/>
      <c r="WTG263" s="1132"/>
      <c r="WTH263" s="1132"/>
      <c r="WTI263" s="1132"/>
      <c r="WTJ263" s="1132"/>
      <c r="WTK263" s="1132"/>
      <c r="WTL263" s="1186"/>
      <c r="WTM263" s="1132"/>
      <c r="WTN263" s="1132"/>
      <c r="WTO263" s="1132"/>
      <c r="WTP263" s="1132"/>
      <c r="WTQ263" s="1132"/>
      <c r="WTR263" s="1132"/>
      <c r="WTS263" s="1132"/>
      <c r="WTT263" s="1132"/>
      <c r="WTU263" s="1132"/>
      <c r="WTV263" s="1132"/>
      <c r="WTW263" s="1132"/>
      <c r="WTX263" s="1132"/>
      <c r="WTY263" s="1132"/>
      <c r="WTZ263" s="1132"/>
      <c r="WUA263" s="1132"/>
      <c r="WUB263" s="1132"/>
      <c r="WUC263" s="1132"/>
      <c r="WUD263" s="1132"/>
      <c r="WUE263" s="1132"/>
      <c r="WUF263" s="1186"/>
      <c r="WUG263" s="1132"/>
      <c r="WUH263" s="1132"/>
      <c r="WUI263" s="1132"/>
      <c r="WUJ263" s="1132"/>
      <c r="WUK263" s="1132"/>
      <c r="WUL263" s="1132"/>
      <c r="WUM263" s="1132"/>
      <c r="WUN263" s="1132"/>
      <c r="WUO263" s="1132"/>
      <c r="WUP263" s="1132"/>
      <c r="WUQ263" s="1132"/>
      <c r="WUR263" s="1132"/>
      <c r="WUS263" s="1132"/>
      <c r="WUT263" s="1132"/>
      <c r="WUU263" s="1132"/>
      <c r="WUV263" s="1132"/>
      <c r="WUW263" s="1132"/>
      <c r="WUX263" s="1132"/>
      <c r="WUY263" s="1132"/>
      <c r="WUZ263" s="1186"/>
      <c r="WVA263" s="1132"/>
      <c r="WVB263" s="1132"/>
      <c r="WVC263" s="1132"/>
      <c r="WVD263" s="1132"/>
      <c r="WVE263" s="1132"/>
      <c r="WVF263" s="1132"/>
      <c r="WVG263" s="1132"/>
      <c r="WVH263" s="1132"/>
      <c r="WVI263" s="1132"/>
      <c r="WVJ263" s="1132"/>
      <c r="WVK263" s="1132"/>
      <c r="WVL263" s="1132"/>
      <c r="WVM263" s="1132"/>
      <c r="WVN263" s="1132"/>
      <c r="WVO263" s="1132"/>
      <c r="WVP263" s="1132"/>
      <c r="WVQ263" s="1132"/>
      <c r="WVR263" s="1132"/>
      <c r="WVS263" s="1132"/>
      <c r="WVT263" s="1186"/>
      <c r="WVU263" s="1132"/>
      <c r="WVV263" s="1132"/>
      <c r="WVW263" s="1132"/>
      <c r="WVX263" s="1132"/>
      <c r="WVY263" s="1132"/>
      <c r="WVZ263" s="1132"/>
      <c r="WWA263" s="1132"/>
      <c r="WWB263" s="1132"/>
      <c r="WWC263" s="1132"/>
      <c r="WWD263" s="1132"/>
      <c r="WWE263" s="1132"/>
      <c r="WWF263" s="1132"/>
      <c r="WWG263" s="1132"/>
      <c r="WWH263" s="1132"/>
      <c r="WWI263" s="1132"/>
      <c r="WWJ263" s="1132"/>
      <c r="WWK263" s="1132"/>
      <c r="WWL263" s="1132"/>
      <c r="WWM263" s="1132"/>
      <c r="WWN263" s="1186"/>
      <c r="WWO263" s="1132"/>
      <c r="WWP263" s="1132"/>
      <c r="WWQ263" s="1132"/>
      <c r="WWR263" s="1132"/>
      <c r="WWS263" s="1132"/>
      <c r="WWT263" s="1132"/>
      <c r="WWU263" s="1132"/>
      <c r="WWV263" s="1132"/>
      <c r="WWW263" s="1132"/>
      <c r="WWX263" s="1132"/>
      <c r="WWY263" s="1132"/>
      <c r="WWZ263" s="1132"/>
      <c r="WXA263" s="1132"/>
      <c r="WXB263" s="1132"/>
      <c r="WXC263" s="1132"/>
      <c r="WXD263" s="1132"/>
      <c r="WXE263" s="1132"/>
      <c r="WXF263" s="1132"/>
      <c r="WXG263" s="1132"/>
      <c r="WXH263" s="1186"/>
      <c r="WXI263" s="1132"/>
      <c r="WXJ263" s="1132"/>
      <c r="WXK263" s="1132"/>
      <c r="WXL263" s="1132"/>
      <c r="WXM263" s="1132"/>
      <c r="WXN263" s="1132"/>
      <c r="WXO263" s="1132"/>
      <c r="WXP263" s="1132"/>
      <c r="WXQ263" s="1132"/>
      <c r="WXR263" s="1132"/>
      <c r="WXS263" s="1132"/>
      <c r="WXT263" s="1132"/>
      <c r="WXU263" s="1132"/>
      <c r="WXV263" s="1132"/>
      <c r="WXW263" s="1132"/>
      <c r="WXX263" s="1132"/>
      <c r="WXY263" s="1132"/>
      <c r="WXZ263" s="1132"/>
      <c r="WYA263" s="1132"/>
      <c r="WYB263" s="1186"/>
      <c r="WYC263" s="1132"/>
      <c r="WYD263" s="1132"/>
      <c r="WYE263" s="1132"/>
      <c r="WYF263" s="1132"/>
      <c r="WYG263" s="1132"/>
      <c r="WYH263" s="1132"/>
      <c r="WYI263" s="1132"/>
      <c r="WYJ263" s="1132"/>
      <c r="WYK263" s="1132"/>
      <c r="WYL263" s="1132"/>
      <c r="WYM263" s="1132"/>
      <c r="WYN263" s="1132"/>
      <c r="WYO263" s="1132"/>
      <c r="WYP263" s="1132"/>
      <c r="WYQ263" s="1132"/>
      <c r="WYR263" s="1132"/>
      <c r="WYS263" s="1132"/>
      <c r="WYT263" s="1132"/>
      <c r="WYU263" s="1132"/>
      <c r="WYV263" s="1186"/>
      <c r="WYW263" s="1132"/>
      <c r="WYX263" s="1132"/>
      <c r="WYY263" s="1132"/>
      <c r="WYZ263" s="1132"/>
      <c r="WZA263" s="1132"/>
      <c r="WZB263" s="1132"/>
      <c r="WZC263" s="1132"/>
      <c r="WZD263" s="1132"/>
      <c r="WZE263" s="1132"/>
      <c r="WZF263" s="1132"/>
      <c r="WZG263" s="1132"/>
      <c r="WZH263" s="1132"/>
      <c r="WZI263" s="1132"/>
      <c r="WZJ263" s="1132"/>
      <c r="WZK263" s="1132"/>
      <c r="WZL263" s="1132"/>
      <c r="WZM263" s="1132"/>
      <c r="WZN263" s="1132"/>
      <c r="WZO263" s="1132"/>
      <c r="WZP263" s="1186"/>
      <c r="WZQ263" s="1132"/>
      <c r="WZR263" s="1132"/>
      <c r="WZS263" s="1132"/>
      <c r="WZT263" s="1132"/>
      <c r="WZU263" s="1132"/>
      <c r="WZV263" s="1132"/>
      <c r="WZW263" s="1132"/>
      <c r="WZX263" s="1132"/>
      <c r="WZY263" s="1132"/>
      <c r="WZZ263" s="1132"/>
      <c r="XAA263" s="1132"/>
      <c r="XAB263" s="1132"/>
      <c r="XAC263" s="1132"/>
      <c r="XAD263" s="1132"/>
      <c r="XAE263" s="1132"/>
      <c r="XAF263" s="1132"/>
      <c r="XAG263" s="1132"/>
      <c r="XAH263" s="1132"/>
      <c r="XAI263" s="1132"/>
      <c r="XAJ263" s="1186"/>
      <c r="XAK263" s="1132"/>
      <c r="XAL263" s="1132"/>
      <c r="XAM263" s="1132"/>
      <c r="XAN263" s="1132"/>
      <c r="XAO263" s="1132"/>
      <c r="XAP263" s="1132"/>
      <c r="XAQ263" s="1132"/>
      <c r="XAR263" s="1132"/>
      <c r="XAS263" s="1132"/>
      <c r="XAT263" s="1132"/>
      <c r="XAU263" s="1132"/>
      <c r="XAV263" s="1132"/>
      <c r="XAW263" s="1132"/>
      <c r="XAX263" s="1132"/>
      <c r="XAY263" s="1132"/>
      <c r="XAZ263" s="1132"/>
      <c r="XBA263" s="1132"/>
      <c r="XBB263" s="1132"/>
      <c r="XBC263" s="1132"/>
      <c r="XBD263" s="1186"/>
      <c r="XBE263" s="1132"/>
      <c r="XBF263" s="1132"/>
      <c r="XBG263" s="1132"/>
      <c r="XBH263" s="1132"/>
      <c r="XBI263" s="1132"/>
      <c r="XBJ263" s="1132"/>
      <c r="XBK263" s="1132"/>
      <c r="XBL263" s="1132"/>
      <c r="XBM263" s="1132"/>
      <c r="XBN263" s="1132"/>
      <c r="XBO263" s="1132"/>
      <c r="XBP263" s="1132"/>
      <c r="XBQ263" s="1132"/>
      <c r="XBR263" s="1132"/>
      <c r="XBS263" s="1132"/>
      <c r="XBT263" s="1132"/>
      <c r="XBU263" s="1132"/>
      <c r="XBV263" s="1132"/>
      <c r="XBW263" s="1132"/>
      <c r="XBX263" s="1186"/>
      <c r="XBY263" s="1132"/>
      <c r="XBZ263" s="1132"/>
      <c r="XCA263" s="1132"/>
      <c r="XCB263" s="1132"/>
      <c r="XCC263" s="1132"/>
      <c r="XCD263" s="1132"/>
      <c r="XCE263" s="1132"/>
      <c r="XCF263" s="1132"/>
      <c r="XCG263" s="1132"/>
      <c r="XCH263" s="1132"/>
      <c r="XCI263" s="1132"/>
      <c r="XCJ263" s="1132"/>
      <c r="XCK263" s="1132"/>
      <c r="XCL263" s="1132"/>
      <c r="XCM263" s="1132"/>
      <c r="XCN263" s="1132"/>
      <c r="XCO263" s="1132"/>
      <c r="XCP263" s="1132"/>
      <c r="XCQ263" s="1132"/>
      <c r="XCR263" s="1186"/>
      <c r="XCS263" s="1132"/>
      <c r="XCT263" s="1132"/>
      <c r="XCU263" s="1132"/>
      <c r="XCV263" s="1132"/>
      <c r="XCW263" s="1132"/>
      <c r="XCX263" s="1132"/>
      <c r="XCY263" s="1132"/>
      <c r="XCZ263" s="1132"/>
      <c r="XDA263" s="1132"/>
      <c r="XDB263" s="1132"/>
      <c r="XDC263" s="1132"/>
      <c r="XDD263" s="1132"/>
      <c r="XDE263" s="1132"/>
      <c r="XDF263" s="1132"/>
      <c r="XDG263" s="1132"/>
      <c r="XDH263" s="1132"/>
      <c r="XDI263" s="1132"/>
      <c r="XDJ263" s="1132"/>
      <c r="XDK263" s="1132"/>
      <c r="XDL263" s="1186"/>
      <c r="XDM263" s="1132"/>
      <c r="XDN263" s="1132"/>
      <c r="XDO263" s="1132"/>
      <c r="XDP263" s="1132"/>
      <c r="XDQ263" s="1132"/>
      <c r="XDR263" s="1132"/>
      <c r="XDS263" s="1132"/>
      <c r="XDT263" s="1132"/>
      <c r="XDU263" s="1132"/>
      <c r="XDV263" s="1132"/>
      <c r="XDW263" s="1132"/>
      <c r="XDX263" s="1132"/>
      <c r="XDY263" s="1132"/>
      <c r="XDZ263" s="1132"/>
      <c r="XEA263" s="1132"/>
      <c r="XEB263" s="1132"/>
      <c r="XEC263" s="1132"/>
      <c r="XED263" s="1132"/>
      <c r="XEE263" s="1132"/>
      <c r="XEF263" s="1186"/>
      <c r="XEG263" s="1132"/>
      <c r="XEH263" s="1132"/>
      <c r="XEI263" s="1132"/>
      <c r="XEJ263" s="1132"/>
      <c r="XEK263" s="1132"/>
      <c r="XEL263" s="1132"/>
      <c r="XEM263" s="1132"/>
      <c r="XEN263" s="1132"/>
      <c r="XEO263" s="1132"/>
      <c r="XEP263" s="1132"/>
      <c r="XEQ263" s="1132"/>
      <c r="XER263" s="1132"/>
      <c r="XES263" s="1132"/>
    </row>
    <row r="264" spans="1:16373" s="1139" customFormat="1" ht="22.5" customHeight="1" thickTop="1" thickBot="1">
      <c r="A264" s="1137" t="s">
        <v>1402</v>
      </c>
      <c r="B264" s="1131" t="s">
        <v>1419</v>
      </c>
      <c r="C264" s="1131" t="s">
        <v>1499</v>
      </c>
      <c r="D264" s="1131" t="s">
        <v>1406</v>
      </c>
      <c r="E264" s="1132" t="s">
        <v>1443</v>
      </c>
      <c r="F264" s="1131"/>
      <c r="G264" s="1131"/>
      <c r="H264" s="1133"/>
      <c r="I264" s="1133"/>
      <c r="J264" s="1134" t="s">
        <v>1768</v>
      </c>
      <c r="K264" s="1135">
        <f>+K265+K266+K267+K268+K269</f>
        <v>0</v>
      </c>
      <c r="L264" s="1135">
        <f>+L265+L266+L267+L268+L269</f>
        <v>0</v>
      </c>
      <c r="M264" s="1135">
        <f>+M265+M266+M267+M268+M269</f>
        <v>0</v>
      </c>
      <c r="N264" s="1135">
        <f t="shared" si="99"/>
        <v>0</v>
      </c>
      <c r="O264" s="1135">
        <f t="shared" ref="O264:T264" si="105">+O265+O266+O267+O268+O269</f>
        <v>0</v>
      </c>
      <c r="P264" s="1135">
        <f t="shared" si="105"/>
        <v>0</v>
      </c>
      <c r="Q264" s="1135">
        <f t="shared" si="105"/>
        <v>0</v>
      </c>
      <c r="R264" s="1135">
        <f t="shared" si="105"/>
        <v>0</v>
      </c>
      <c r="S264" s="1135">
        <f t="shared" si="105"/>
        <v>0</v>
      </c>
      <c r="T264" s="1135">
        <f t="shared" si="105"/>
        <v>0</v>
      </c>
      <c r="U264" s="1136" t="e">
        <f t="shared" si="87"/>
        <v>#DIV/0!</v>
      </c>
      <c r="V264" s="1131"/>
      <c r="W264" s="1138"/>
      <c r="X264" s="1138"/>
      <c r="Y264" s="1107" t="s">
        <v>1404</v>
      </c>
    </row>
    <row r="265" spans="1:16373" ht="22.5" customHeight="1" thickTop="1" thickBot="1">
      <c r="A265" s="1143" t="s">
        <v>1402</v>
      </c>
      <c r="B265" s="1133" t="s">
        <v>1419</v>
      </c>
      <c r="C265" s="1133" t="s">
        <v>1499</v>
      </c>
      <c r="D265" s="1133" t="s">
        <v>1406</v>
      </c>
      <c r="E265" s="1140" t="s">
        <v>1443</v>
      </c>
      <c r="F265" s="1131" t="s">
        <v>1406</v>
      </c>
      <c r="G265" s="1133"/>
      <c r="H265" s="1133"/>
      <c r="I265" s="1133"/>
      <c r="J265" s="1141" t="s">
        <v>1769</v>
      </c>
      <c r="K265" s="1123"/>
      <c r="L265" s="1123"/>
      <c r="M265" s="1123"/>
      <c r="N265" s="1123">
        <f t="shared" si="99"/>
        <v>0</v>
      </c>
      <c r="O265" s="1123"/>
      <c r="P265" s="1123"/>
      <c r="Q265" s="1123"/>
      <c r="R265" s="1123"/>
      <c r="S265" s="1123"/>
      <c r="T265" s="1123"/>
      <c r="U265" s="1142" t="e">
        <f t="shared" si="87"/>
        <v>#DIV/0!</v>
      </c>
      <c r="V265" s="1133"/>
      <c r="W265" s="1144"/>
      <c r="X265" s="1144"/>
      <c r="Y265" s="1107" t="s">
        <v>1404</v>
      </c>
    </row>
    <row r="266" spans="1:16373" ht="22.5" customHeight="1" thickTop="1" thickBot="1">
      <c r="A266" s="1143" t="s">
        <v>1402</v>
      </c>
      <c r="B266" s="1133" t="s">
        <v>1419</v>
      </c>
      <c r="C266" s="1133" t="s">
        <v>1499</v>
      </c>
      <c r="D266" s="1133" t="s">
        <v>1406</v>
      </c>
      <c r="E266" s="1140" t="s">
        <v>1443</v>
      </c>
      <c r="F266" s="1131" t="s">
        <v>1419</v>
      </c>
      <c r="G266" s="1133"/>
      <c r="H266" s="1133"/>
      <c r="I266" s="1133"/>
      <c r="J266" s="1141" t="s">
        <v>1770</v>
      </c>
      <c r="K266" s="1123"/>
      <c r="L266" s="1123"/>
      <c r="M266" s="1123"/>
      <c r="N266" s="1123">
        <f t="shared" si="99"/>
        <v>0</v>
      </c>
      <c r="O266" s="1123"/>
      <c r="P266" s="1123"/>
      <c r="Q266" s="1123"/>
      <c r="R266" s="1123"/>
      <c r="S266" s="1123"/>
      <c r="T266" s="1123"/>
      <c r="U266" s="1142" t="e">
        <f t="shared" si="87"/>
        <v>#DIV/0!</v>
      </c>
      <c r="V266" s="1133"/>
      <c r="W266" s="1144"/>
      <c r="X266" s="1144"/>
      <c r="Y266" s="1107" t="s">
        <v>1404</v>
      </c>
    </row>
    <row r="267" spans="1:16373" ht="22.5" customHeight="1" thickTop="1" thickBot="1">
      <c r="A267" s="1143" t="s">
        <v>1402</v>
      </c>
      <c r="B267" s="1133" t="s">
        <v>1419</v>
      </c>
      <c r="C267" s="1133" t="s">
        <v>1499</v>
      </c>
      <c r="D267" s="1133" t="s">
        <v>1406</v>
      </c>
      <c r="E267" s="1140" t="s">
        <v>1443</v>
      </c>
      <c r="F267" s="1131" t="s">
        <v>1443</v>
      </c>
      <c r="G267" s="1133"/>
      <c r="H267" s="1133"/>
      <c r="I267" s="1133"/>
      <c r="J267" s="1141" t="s">
        <v>1771</v>
      </c>
      <c r="K267" s="1123"/>
      <c r="L267" s="1123"/>
      <c r="M267" s="1123"/>
      <c r="N267" s="1123">
        <f t="shared" si="99"/>
        <v>0</v>
      </c>
      <c r="O267" s="1123"/>
      <c r="P267" s="1123"/>
      <c r="Q267" s="1123"/>
      <c r="R267" s="1123"/>
      <c r="S267" s="1123"/>
      <c r="T267" s="1123"/>
      <c r="U267" s="1142" t="e">
        <f t="shared" ref="U267:U307" si="106">T267/S267</f>
        <v>#DIV/0!</v>
      </c>
      <c r="V267" s="1133"/>
      <c r="W267" s="1144"/>
      <c r="X267" s="1144"/>
      <c r="Y267" s="1107" t="s">
        <v>1404</v>
      </c>
    </row>
    <row r="268" spans="1:16373" ht="22.5" customHeight="1" thickTop="1" thickBot="1">
      <c r="A268" s="1143" t="s">
        <v>1402</v>
      </c>
      <c r="B268" s="1133" t="s">
        <v>1419</v>
      </c>
      <c r="C268" s="1133" t="s">
        <v>1499</v>
      </c>
      <c r="D268" s="1133" t="s">
        <v>1406</v>
      </c>
      <c r="E268" s="1140" t="s">
        <v>1443</v>
      </c>
      <c r="F268" s="1131" t="s">
        <v>1447</v>
      </c>
      <c r="G268" s="1133"/>
      <c r="H268" s="1133"/>
      <c r="I268" s="1133"/>
      <c r="J268" s="1141" t="s">
        <v>1772</v>
      </c>
      <c r="K268" s="1123"/>
      <c r="L268" s="1123"/>
      <c r="M268" s="1123"/>
      <c r="N268" s="1123">
        <f t="shared" si="99"/>
        <v>0</v>
      </c>
      <c r="O268" s="1123"/>
      <c r="P268" s="1123"/>
      <c r="Q268" s="1123"/>
      <c r="R268" s="1123"/>
      <c r="S268" s="1123"/>
      <c r="T268" s="1123"/>
      <c r="U268" s="1142" t="e">
        <f t="shared" si="106"/>
        <v>#DIV/0!</v>
      </c>
      <c r="V268" s="1133"/>
      <c r="W268" s="1144"/>
      <c r="X268" s="1144"/>
      <c r="Y268" s="1107" t="s">
        <v>1404</v>
      </c>
    </row>
    <row r="269" spans="1:16373" ht="22.5" customHeight="1" thickTop="1" thickBot="1">
      <c r="A269" s="1143" t="s">
        <v>1402</v>
      </c>
      <c r="B269" s="1133" t="s">
        <v>1419</v>
      </c>
      <c r="C269" s="1133" t="s">
        <v>1499</v>
      </c>
      <c r="D269" s="1133" t="s">
        <v>1406</v>
      </c>
      <c r="E269" s="1140" t="s">
        <v>1443</v>
      </c>
      <c r="F269" s="1131" t="s">
        <v>1472</v>
      </c>
      <c r="G269" s="1133"/>
      <c r="H269" s="1133"/>
      <c r="I269" s="1133"/>
      <c r="J269" s="1141" t="s">
        <v>1773</v>
      </c>
      <c r="K269" s="1123"/>
      <c r="L269" s="1123"/>
      <c r="M269" s="1123"/>
      <c r="N269" s="1123">
        <f t="shared" si="99"/>
        <v>0</v>
      </c>
      <c r="O269" s="1123"/>
      <c r="P269" s="1123"/>
      <c r="Q269" s="1123"/>
      <c r="R269" s="1123"/>
      <c r="S269" s="1123"/>
      <c r="T269" s="1123"/>
      <c r="U269" s="1142" t="e">
        <f t="shared" si="106"/>
        <v>#DIV/0!</v>
      </c>
      <c r="V269" s="1133"/>
      <c r="W269" s="1144"/>
      <c r="X269" s="1144"/>
      <c r="Y269" s="1107" t="s">
        <v>1404</v>
      </c>
    </row>
    <row r="270" spans="1:16373" s="1139" customFormat="1" ht="22.5" customHeight="1" thickTop="1" thickBot="1">
      <c r="A270" s="1137" t="s">
        <v>1402</v>
      </c>
      <c r="B270" s="1131" t="s">
        <v>1419</v>
      </c>
      <c r="C270" s="1131" t="s">
        <v>1499</v>
      </c>
      <c r="D270" s="1131" t="s">
        <v>1406</v>
      </c>
      <c r="E270" s="1132" t="s">
        <v>1447</v>
      </c>
      <c r="F270" s="1131"/>
      <c r="G270" s="1131"/>
      <c r="H270" s="1133"/>
      <c r="I270" s="1133"/>
      <c r="J270" s="1134" t="s">
        <v>1774</v>
      </c>
      <c r="K270" s="1135"/>
      <c r="L270" s="1135"/>
      <c r="M270" s="1135"/>
      <c r="N270" s="1135">
        <f t="shared" si="99"/>
        <v>0</v>
      </c>
      <c r="O270" s="1135"/>
      <c r="P270" s="1135"/>
      <c r="Q270" s="1135"/>
      <c r="R270" s="1135"/>
      <c r="S270" s="1135"/>
      <c r="T270" s="1135"/>
      <c r="U270" s="1136" t="e">
        <f t="shared" si="106"/>
        <v>#DIV/0!</v>
      </c>
      <c r="V270" s="1131"/>
      <c r="W270" s="1138"/>
      <c r="X270" s="1138"/>
      <c r="Y270" s="1107" t="s">
        <v>1404</v>
      </c>
    </row>
    <row r="271" spans="1:16373" s="1139" customFormat="1" ht="22.5" customHeight="1" thickTop="1" thickBot="1">
      <c r="A271" s="1137" t="s">
        <v>1402</v>
      </c>
      <c r="B271" s="1131" t="s">
        <v>1419</v>
      </c>
      <c r="C271" s="1131" t="s">
        <v>1499</v>
      </c>
      <c r="D271" s="1131" t="s">
        <v>1406</v>
      </c>
      <c r="E271" s="1132" t="s">
        <v>1472</v>
      </c>
      <c r="F271" s="1131"/>
      <c r="G271" s="1131"/>
      <c r="H271" s="1133"/>
      <c r="I271" s="1133"/>
      <c r="J271" s="1134" t="s">
        <v>1775</v>
      </c>
      <c r="K271" s="1135"/>
      <c r="L271" s="1135"/>
      <c r="M271" s="1135"/>
      <c r="N271" s="1135">
        <f t="shared" si="99"/>
        <v>0</v>
      </c>
      <c r="O271" s="1135"/>
      <c r="P271" s="1135"/>
      <c r="Q271" s="1135"/>
      <c r="R271" s="1135"/>
      <c r="S271" s="1135"/>
      <c r="T271" s="1135"/>
      <c r="U271" s="1136" t="e">
        <f t="shared" si="106"/>
        <v>#DIV/0!</v>
      </c>
      <c r="V271" s="1131"/>
      <c r="W271" s="1138"/>
      <c r="X271" s="1138"/>
      <c r="Y271" s="1107" t="s">
        <v>1404</v>
      </c>
    </row>
    <row r="272" spans="1:16373" s="1139" customFormat="1" ht="22.5" customHeight="1" thickTop="1" thickBot="1">
      <c r="A272" s="1124" t="s">
        <v>1402</v>
      </c>
      <c r="B272" s="1125" t="s">
        <v>1419</v>
      </c>
      <c r="C272" s="1125" t="s">
        <v>1499</v>
      </c>
      <c r="D272" s="1125" t="s">
        <v>1419</v>
      </c>
      <c r="E272" s="1125"/>
      <c r="F272" s="1125"/>
      <c r="G272" s="1125"/>
      <c r="H272" s="1126"/>
      <c r="I272" s="1126"/>
      <c r="J272" s="1127" t="s">
        <v>1776</v>
      </c>
      <c r="K272" s="1128">
        <f t="shared" ref="K272:T272" si="107">+K273+K275+K276+K282+K283+K284+K285</f>
        <v>0</v>
      </c>
      <c r="L272" s="1128">
        <f t="shared" si="107"/>
        <v>2524464000</v>
      </c>
      <c r="M272" s="1128">
        <f t="shared" si="107"/>
        <v>0</v>
      </c>
      <c r="N272" s="1128">
        <f t="shared" si="107"/>
        <v>2524464000</v>
      </c>
      <c r="O272" s="1128">
        <f t="shared" si="107"/>
        <v>410227000</v>
      </c>
      <c r="P272" s="1128">
        <f t="shared" si="107"/>
        <v>1972038000</v>
      </c>
      <c r="Q272" s="1128">
        <f t="shared" si="107"/>
        <v>142199000</v>
      </c>
      <c r="R272" s="1128">
        <f t="shared" si="107"/>
        <v>0</v>
      </c>
      <c r="S272" s="1128">
        <f t="shared" si="107"/>
        <v>0</v>
      </c>
      <c r="T272" s="1128">
        <f t="shared" si="107"/>
        <v>2524464000</v>
      </c>
      <c r="U272" s="1129" t="e">
        <f t="shared" si="106"/>
        <v>#DIV/0!</v>
      </c>
      <c r="V272" s="1125"/>
      <c r="W272" s="1125"/>
      <c r="X272" s="1125"/>
      <c r="Y272" s="1107" t="s">
        <v>1404</v>
      </c>
    </row>
    <row r="273" spans="1:25" s="1139" customFormat="1" ht="22.5" customHeight="1" thickTop="1" thickBot="1">
      <c r="A273" s="1137" t="s">
        <v>1402</v>
      </c>
      <c r="B273" s="1131" t="s">
        <v>1419</v>
      </c>
      <c r="C273" s="1131" t="s">
        <v>1499</v>
      </c>
      <c r="D273" s="1131" t="s">
        <v>1419</v>
      </c>
      <c r="E273" s="1132" t="s">
        <v>1406</v>
      </c>
      <c r="F273" s="1131"/>
      <c r="G273" s="1131"/>
      <c r="H273" s="1133"/>
      <c r="I273" s="1133"/>
      <c r="J273" s="1134" t="s">
        <v>1777</v>
      </c>
      <c r="K273" s="1135">
        <f t="shared" ref="K273:T273" si="108">+K274</f>
        <v>0</v>
      </c>
      <c r="L273" s="1135">
        <f t="shared" si="108"/>
        <v>654458000</v>
      </c>
      <c r="M273" s="1135">
        <f t="shared" si="108"/>
        <v>0</v>
      </c>
      <c r="N273" s="1135">
        <f t="shared" si="108"/>
        <v>654458000</v>
      </c>
      <c r="O273" s="1135">
        <f t="shared" si="108"/>
        <v>327229000</v>
      </c>
      <c r="P273" s="1135">
        <f t="shared" si="108"/>
        <v>327229000</v>
      </c>
      <c r="Q273" s="1135">
        <f t="shared" si="108"/>
        <v>0</v>
      </c>
      <c r="R273" s="1135">
        <f t="shared" si="108"/>
        <v>0</v>
      </c>
      <c r="S273" s="1135">
        <f t="shared" si="108"/>
        <v>0</v>
      </c>
      <c r="T273" s="1135">
        <f t="shared" si="108"/>
        <v>654458000</v>
      </c>
      <c r="U273" s="1136" t="e">
        <f t="shared" si="106"/>
        <v>#DIV/0!</v>
      </c>
      <c r="V273" s="1131"/>
      <c r="W273" s="1138"/>
      <c r="X273" s="1138"/>
      <c r="Y273" s="1107" t="s">
        <v>1404</v>
      </c>
    </row>
    <row r="274" spans="1:25" ht="22.5" customHeight="1" thickTop="1" thickBot="1">
      <c r="A274" s="1143" t="s">
        <v>1402</v>
      </c>
      <c r="B274" s="1133" t="s">
        <v>1419</v>
      </c>
      <c r="C274" s="1133" t="s">
        <v>1499</v>
      </c>
      <c r="D274" s="1133" t="s">
        <v>1419</v>
      </c>
      <c r="E274" s="1140" t="s">
        <v>1406</v>
      </c>
      <c r="F274" s="1131" t="s">
        <v>1406</v>
      </c>
      <c r="G274" s="1133"/>
      <c r="H274" s="1133"/>
      <c r="I274" s="1133"/>
      <c r="J274" s="1141" t="s">
        <v>1778</v>
      </c>
      <c r="K274" s="1187">
        <v>0</v>
      </c>
      <c r="L274" s="1187">
        <v>654458000</v>
      </c>
      <c r="M274" s="1187">
        <v>0</v>
      </c>
      <c r="N274" s="1187">
        <f t="shared" si="99"/>
        <v>654458000</v>
      </c>
      <c r="O274" s="1187">
        <v>327229000</v>
      </c>
      <c r="P274" s="1187">
        <v>327229000</v>
      </c>
      <c r="Q274" s="1187"/>
      <c r="R274" s="1187"/>
      <c r="S274" s="1187"/>
      <c r="T274" s="1187">
        <v>654458000</v>
      </c>
      <c r="U274" s="1142" t="e">
        <f t="shared" si="106"/>
        <v>#DIV/0!</v>
      </c>
      <c r="V274" s="1133"/>
      <c r="W274" s="1144"/>
      <c r="X274" s="1144"/>
      <c r="Y274" s="1107" t="s">
        <v>1404</v>
      </c>
    </row>
    <row r="275" spans="1:25" s="1139" customFormat="1" ht="22.5" customHeight="1" thickTop="1" thickBot="1">
      <c r="A275" s="1137" t="s">
        <v>1402</v>
      </c>
      <c r="B275" s="1131" t="s">
        <v>1419</v>
      </c>
      <c r="C275" s="1131" t="s">
        <v>1499</v>
      </c>
      <c r="D275" s="1131" t="s">
        <v>1419</v>
      </c>
      <c r="E275" s="1132" t="s">
        <v>1419</v>
      </c>
      <c r="F275" s="1132"/>
      <c r="G275" s="1131"/>
      <c r="H275" s="1133"/>
      <c r="I275" s="1133"/>
      <c r="J275" s="1134" t="s">
        <v>1779</v>
      </c>
      <c r="K275" s="1187">
        <v>0</v>
      </c>
      <c r="L275" s="1187">
        <v>756601000</v>
      </c>
      <c r="M275" s="1187">
        <v>0</v>
      </c>
      <c r="N275" s="1187">
        <f t="shared" si="99"/>
        <v>756601000</v>
      </c>
      <c r="O275" s="1187">
        <v>75660000</v>
      </c>
      <c r="P275" s="1187">
        <v>563307000</v>
      </c>
      <c r="Q275" s="1187">
        <v>117634000</v>
      </c>
      <c r="R275" s="1187"/>
      <c r="S275" s="1187"/>
      <c r="T275" s="1187">
        <v>756601000</v>
      </c>
      <c r="U275" s="1136" t="e">
        <f t="shared" si="106"/>
        <v>#DIV/0!</v>
      </c>
      <c r="V275" s="1131"/>
      <c r="W275" s="1138"/>
      <c r="X275" s="1138"/>
      <c r="Y275" s="1107" t="s">
        <v>1404</v>
      </c>
    </row>
    <row r="276" spans="1:25" s="1139" customFormat="1" ht="22.5" customHeight="1" thickTop="1" thickBot="1">
      <c r="A276" s="1137" t="s">
        <v>1402</v>
      </c>
      <c r="B276" s="1131" t="s">
        <v>1419</v>
      </c>
      <c r="C276" s="1131" t="s">
        <v>1499</v>
      </c>
      <c r="D276" s="1131" t="s">
        <v>1419</v>
      </c>
      <c r="E276" s="1132" t="s">
        <v>1443</v>
      </c>
      <c r="F276" s="1131"/>
      <c r="G276" s="1131"/>
      <c r="H276" s="1133"/>
      <c r="I276" s="1133"/>
      <c r="J276" s="1134" t="s">
        <v>1780</v>
      </c>
      <c r="K276" s="1135">
        <f>+K277+K278+K279+K280+K281</f>
        <v>0</v>
      </c>
      <c r="L276" s="1135">
        <f t="shared" ref="L276:T276" si="109">+L277+L278+L279+L280+L281</f>
        <v>1101958000</v>
      </c>
      <c r="M276" s="1135">
        <f t="shared" si="109"/>
        <v>0</v>
      </c>
      <c r="N276" s="1135">
        <f t="shared" si="109"/>
        <v>1101958000</v>
      </c>
      <c r="O276" s="1135">
        <f t="shared" si="109"/>
        <v>0</v>
      </c>
      <c r="P276" s="1135">
        <f t="shared" si="109"/>
        <v>1079876000</v>
      </c>
      <c r="Q276" s="1135">
        <f t="shared" si="109"/>
        <v>22082000</v>
      </c>
      <c r="R276" s="1135">
        <f t="shared" si="109"/>
        <v>0</v>
      </c>
      <c r="S276" s="1135">
        <f t="shared" si="109"/>
        <v>0</v>
      </c>
      <c r="T276" s="1135">
        <f t="shared" si="109"/>
        <v>1101958000</v>
      </c>
      <c r="U276" s="1136" t="e">
        <f t="shared" si="106"/>
        <v>#DIV/0!</v>
      </c>
      <c r="V276" s="1131"/>
      <c r="W276" s="1138"/>
      <c r="X276" s="1138"/>
      <c r="Y276" s="1107" t="s">
        <v>1404</v>
      </c>
    </row>
    <row r="277" spans="1:25" ht="22.5" customHeight="1" thickTop="1" thickBot="1">
      <c r="A277" s="1143" t="s">
        <v>1402</v>
      </c>
      <c r="B277" s="1133" t="s">
        <v>1419</v>
      </c>
      <c r="C277" s="1133" t="s">
        <v>1499</v>
      </c>
      <c r="D277" s="1133" t="s">
        <v>1419</v>
      </c>
      <c r="E277" s="1140" t="s">
        <v>1443</v>
      </c>
      <c r="F277" s="1131" t="s">
        <v>1406</v>
      </c>
      <c r="G277" s="1133"/>
      <c r="H277" s="1133"/>
      <c r="I277" s="1133"/>
      <c r="J277" s="1141" t="s">
        <v>1781</v>
      </c>
      <c r="K277" s="1187">
        <v>0</v>
      </c>
      <c r="L277" s="1187">
        <v>351331000</v>
      </c>
      <c r="M277" s="1187">
        <v>0</v>
      </c>
      <c r="N277" s="1187">
        <f t="shared" si="99"/>
        <v>351331000</v>
      </c>
      <c r="O277" s="1187"/>
      <c r="P277" s="1187">
        <v>348710000</v>
      </c>
      <c r="Q277" s="1187">
        <v>2621000</v>
      </c>
      <c r="R277" s="1187"/>
      <c r="S277" s="1187"/>
      <c r="T277" s="1187">
        <v>351331000</v>
      </c>
      <c r="U277" s="1142" t="e">
        <f t="shared" si="106"/>
        <v>#DIV/0!</v>
      </c>
      <c r="V277" s="1133"/>
      <c r="W277" s="1144"/>
      <c r="X277" s="1144"/>
      <c r="Y277" s="1107" t="s">
        <v>1404</v>
      </c>
    </row>
    <row r="278" spans="1:25" ht="22.5" customHeight="1" thickTop="1" thickBot="1">
      <c r="A278" s="1143" t="s">
        <v>1402</v>
      </c>
      <c r="B278" s="1133" t="s">
        <v>1419</v>
      </c>
      <c r="C278" s="1133" t="s">
        <v>1499</v>
      </c>
      <c r="D278" s="1133" t="s">
        <v>1419</v>
      </c>
      <c r="E278" s="1140" t="s">
        <v>1443</v>
      </c>
      <c r="F278" s="1131" t="s">
        <v>1419</v>
      </c>
      <c r="G278" s="1133"/>
      <c r="H278" s="1133"/>
      <c r="I278" s="1133"/>
      <c r="J278" s="1141" t="s">
        <v>1782</v>
      </c>
      <c r="K278" s="1187">
        <v>0</v>
      </c>
      <c r="L278" s="1187">
        <v>122000000</v>
      </c>
      <c r="M278" s="1187">
        <v>0</v>
      </c>
      <c r="N278" s="1187">
        <f t="shared" si="99"/>
        <v>122000000</v>
      </c>
      <c r="O278" s="1187"/>
      <c r="P278" s="1187">
        <v>121612000</v>
      </c>
      <c r="Q278" s="1187">
        <v>388000</v>
      </c>
      <c r="R278" s="1187"/>
      <c r="S278" s="1187"/>
      <c r="T278" s="1187">
        <v>122000000</v>
      </c>
      <c r="U278" s="1142" t="e">
        <f t="shared" si="106"/>
        <v>#DIV/0!</v>
      </c>
      <c r="V278" s="1133"/>
      <c r="W278" s="1144"/>
      <c r="X278" s="1144"/>
      <c r="Y278" s="1107" t="s">
        <v>1404</v>
      </c>
    </row>
    <row r="279" spans="1:25" ht="22.5" customHeight="1" thickTop="1" thickBot="1">
      <c r="A279" s="1143" t="s">
        <v>1402</v>
      </c>
      <c r="B279" s="1133" t="s">
        <v>1419</v>
      </c>
      <c r="C279" s="1133" t="s">
        <v>1499</v>
      </c>
      <c r="D279" s="1133" t="s">
        <v>1419</v>
      </c>
      <c r="E279" s="1140" t="s">
        <v>1443</v>
      </c>
      <c r="F279" s="1131" t="s">
        <v>1443</v>
      </c>
      <c r="G279" s="1133"/>
      <c r="H279" s="1133"/>
      <c r="I279" s="1133"/>
      <c r="J279" s="1141" t="s">
        <v>1783</v>
      </c>
      <c r="K279" s="1187">
        <v>0</v>
      </c>
      <c r="L279" s="1187">
        <v>628627000</v>
      </c>
      <c r="M279" s="1187">
        <v>0</v>
      </c>
      <c r="N279" s="1187">
        <f t="shared" si="99"/>
        <v>628627000</v>
      </c>
      <c r="O279" s="1187"/>
      <c r="P279" s="1187">
        <v>609554000</v>
      </c>
      <c r="Q279" s="1187">
        <v>19073000</v>
      </c>
      <c r="R279" s="1187"/>
      <c r="S279" s="1187"/>
      <c r="T279" s="1187">
        <v>628627000</v>
      </c>
      <c r="U279" s="1142" t="e">
        <f t="shared" si="106"/>
        <v>#DIV/0!</v>
      </c>
      <c r="V279" s="1133"/>
      <c r="W279" s="1144"/>
      <c r="X279" s="1144"/>
      <c r="Y279" s="1107" t="s">
        <v>1404</v>
      </c>
    </row>
    <row r="280" spans="1:25" ht="22.5" customHeight="1" thickTop="1" thickBot="1">
      <c r="A280" s="1143" t="s">
        <v>1402</v>
      </c>
      <c r="B280" s="1133" t="s">
        <v>1419</v>
      </c>
      <c r="C280" s="1133" t="s">
        <v>1499</v>
      </c>
      <c r="D280" s="1133" t="s">
        <v>1419</v>
      </c>
      <c r="E280" s="1140" t="s">
        <v>1443</v>
      </c>
      <c r="F280" s="1131" t="s">
        <v>1447</v>
      </c>
      <c r="G280" s="1133"/>
      <c r="H280" s="1133"/>
      <c r="I280" s="1133"/>
      <c r="J280" s="1141" t="s">
        <v>1784</v>
      </c>
      <c r="K280" s="1123"/>
      <c r="L280" s="1123"/>
      <c r="M280" s="1123"/>
      <c r="N280" s="1123">
        <f t="shared" si="99"/>
        <v>0</v>
      </c>
      <c r="O280" s="1123"/>
      <c r="P280" s="1123"/>
      <c r="Q280" s="1123"/>
      <c r="R280" s="1123"/>
      <c r="S280" s="1123"/>
      <c r="T280" s="1123"/>
      <c r="U280" s="1142" t="e">
        <f t="shared" si="106"/>
        <v>#DIV/0!</v>
      </c>
      <c r="V280" s="1133"/>
      <c r="W280" s="1144"/>
      <c r="X280" s="1144"/>
      <c r="Y280" s="1107" t="s">
        <v>1404</v>
      </c>
    </row>
    <row r="281" spans="1:25" ht="22.5" customHeight="1" thickTop="1" thickBot="1">
      <c r="A281" s="1143" t="s">
        <v>1402</v>
      </c>
      <c r="B281" s="1133" t="s">
        <v>1419</v>
      </c>
      <c r="C281" s="1133" t="s">
        <v>1499</v>
      </c>
      <c r="D281" s="1133" t="s">
        <v>1419</v>
      </c>
      <c r="E281" s="1140" t="s">
        <v>1443</v>
      </c>
      <c r="F281" s="1131" t="s">
        <v>1472</v>
      </c>
      <c r="G281" s="1133"/>
      <c r="H281" s="1133"/>
      <c r="I281" s="1133"/>
      <c r="J281" s="1141" t="s">
        <v>1785</v>
      </c>
      <c r="K281" s="1123"/>
      <c r="L281" s="1123"/>
      <c r="M281" s="1123"/>
      <c r="N281" s="1123">
        <f t="shared" si="99"/>
        <v>0</v>
      </c>
      <c r="O281" s="1123"/>
      <c r="P281" s="1123"/>
      <c r="Q281" s="1123"/>
      <c r="R281" s="1123"/>
      <c r="S281" s="1123"/>
      <c r="T281" s="1123"/>
      <c r="U281" s="1142" t="e">
        <f t="shared" si="106"/>
        <v>#DIV/0!</v>
      </c>
      <c r="V281" s="1133"/>
      <c r="W281" s="1144"/>
      <c r="X281" s="1144"/>
      <c r="Y281" s="1107" t="s">
        <v>1404</v>
      </c>
    </row>
    <row r="282" spans="1:25" s="1139" customFormat="1" ht="22.5" customHeight="1" thickTop="1" thickBot="1">
      <c r="A282" s="1137" t="s">
        <v>1402</v>
      </c>
      <c r="B282" s="1131" t="s">
        <v>1419</v>
      </c>
      <c r="C282" s="1131" t="s">
        <v>1499</v>
      </c>
      <c r="D282" s="1131" t="s">
        <v>1419</v>
      </c>
      <c r="E282" s="1132" t="s">
        <v>1447</v>
      </c>
      <c r="F282" s="1131"/>
      <c r="G282" s="1131"/>
      <c r="H282" s="1133"/>
      <c r="I282" s="1133"/>
      <c r="J282" s="1134" t="s">
        <v>1786</v>
      </c>
      <c r="K282" s="1163">
        <v>0</v>
      </c>
      <c r="L282" s="1163">
        <v>7338000</v>
      </c>
      <c r="M282" s="1163">
        <v>0</v>
      </c>
      <c r="N282" s="1163">
        <f t="shared" si="99"/>
        <v>7338000</v>
      </c>
      <c r="O282" s="1163">
        <v>7338000</v>
      </c>
      <c r="P282" s="1163"/>
      <c r="Q282" s="1163"/>
      <c r="R282" s="1163"/>
      <c r="S282" s="1163"/>
      <c r="T282" s="1163">
        <v>7338000</v>
      </c>
      <c r="U282" s="1136" t="e">
        <f t="shared" si="106"/>
        <v>#DIV/0!</v>
      </c>
      <c r="V282" s="1131"/>
      <c r="W282" s="1138"/>
      <c r="X282" s="1138"/>
      <c r="Y282" s="1107" t="s">
        <v>1404</v>
      </c>
    </row>
    <row r="283" spans="1:25" s="1139" customFormat="1" ht="22.5" customHeight="1" thickTop="1" thickBot="1">
      <c r="A283" s="1137" t="s">
        <v>1402</v>
      </c>
      <c r="B283" s="1131" t="s">
        <v>1419</v>
      </c>
      <c r="C283" s="1131" t="s">
        <v>1499</v>
      </c>
      <c r="D283" s="1131" t="s">
        <v>1419</v>
      </c>
      <c r="E283" s="1132" t="s">
        <v>1472</v>
      </c>
      <c r="F283" s="1131"/>
      <c r="G283" s="1131"/>
      <c r="H283" s="1133"/>
      <c r="I283" s="1133"/>
      <c r="J283" s="1134" t="s">
        <v>1787</v>
      </c>
      <c r="K283" s="1135"/>
      <c r="L283" s="1135"/>
      <c r="M283" s="1135"/>
      <c r="N283" s="1135">
        <f t="shared" si="99"/>
        <v>0</v>
      </c>
      <c r="O283" s="1135"/>
      <c r="P283" s="1135"/>
      <c r="Q283" s="1135"/>
      <c r="R283" s="1135"/>
      <c r="S283" s="1135"/>
      <c r="T283" s="1135"/>
      <c r="U283" s="1136" t="e">
        <f t="shared" si="106"/>
        <v>#DIV/0!</v>
      </c>
      <c r="V283" s="1131"/>
      <c r="W283" s="1138"/>
      <c r="X283" s="1138"/>
      <c r="Y283" s="1107" t="s">
        <v>1404</v>
      </c>
    </row>
    <row r="284" spans="1:25" s="1139" customFormat="1" ht="22.5" customHeight="1" thickTop="1" thickBot="1">
      <c r="A284" s="1137"/>
      <c r="B284" s="1131"/>
      <c r="C284" s="1131"/>
      <c r="D284" s="1131"/>
      <c r="E284" s="1132" t="s">
        <v>1495</v>
      </c>
      <c r="F284" s="1131"/>
      <c r="G284" s="1131"/>
      <c r="H284" s="1133"/>
      <c r="I284" s="1133"/>
      <c r="J284" s="1134" t="s">
        <v>2250</v>
      </c>
      <c r="K284" s="1151">
        <v>0</v>
      </c>
      <c r="L284" s="1151">
        <v>2483000</v>
      </c>
      <c r="M284" s="1151">
        <v>0</v>
      </c>
      <c r="N284" s="1151">
        <f t="shared" si="99"/>
        <v>2483000</v>
      </c>
      <c r="O284" s="1151"/>
      <c r="P284" s="1151"/>
      <c r="Q284" s="1151">
        <v>2483000</v>
      </c>
      <c r="R284" s="1151"/>
      <c r="S284" s="1151"/>
      <c r="T284" s="1151">
        <v>2483000</v>
      </c>
      <c r="U284" s="1163"/>
      <c r="V284" s="1163">
        <v>2483000</v>
      </c>
      <c r="W284" s="1163"/>
      <c r="X284" s="1163"/>
      <c r="Y284" s="1163">
        <v>2483000</v>
      </c>
    </row>
    <row r="285" spans="1:25" s="1139" customFormat="1" ht="22.5" customHeight="1" thickTop="1" thickBot="1">
      <c r="A285" s="1137"/>
      <c r="B285" s="1131"/>
      <c r="C285" s="1131"/>
      <c r="D285" s="1131"/>
      <c r="E285" s="1132" t="s">
        <v>1499</v>
      </c>
      <c r="F285" s="1131"/>
      <c r="G285" s="1131"/>
      <c r="H285" s="1133"/>
      <c r="I285" s="1133"/>
      <c r="J285" s="1134" t="s">
        <v>2251</v>
      </c>
      <c r="K285" s="1163">
        <v>0</v>
      </c>
      <c r="L285" s="1163">
        <v>1626000</v>
      </c>
      <c r="M285" s="1163">
        <v>0</v>
      </c>
      <c r="N285" s="1163">
        <f t="shared" si="99"/>
        <v>1626000</v>
      </c>
      <c r="O285" s="1163"/>
      <c r="P285" s="1163">
        <v>1626000</v>
      </c>
      <c r="Q285" s="1163"/>
      <c r="R285" s="1163"/>
      <c r="S285" s="1163"/>
      <c r="T285" s="1163">
        <v>1626000</v>
      </c>
      <c r="U285" s="1136"/>
      <c r="V285" s="1131"/>
      <c r="W285" s="1138"/>
      <c r="X285" s="1138"/>
      <c r="Y285" s="1107"/>
    </row>
    <row r="286" spans="1:25" s="1139" customFormat="1" ht="22.5" customHeight="1" thickTop="1" thickBot="1">
      <c r="A286" s="1124" t="s">
        <v>1402</v>
      </c>
      <c r="B286" s="1125" t="s">
        <v>1419</v>
      </c>
      <c r="C286" s="1125" t="s">
        <v>1499</v>
      </c>
      <c r="D286" s="1125" t="s">
        <v>1443</v>
      </c>
      <c r="E286" s="1125"/>
      <c r="F286" s="1125"/>
      <c r="G286" s="1125"/>
      <c r="H286" s="1126"/>
      <c r="I286" s="1126"/>
      <c r="J286" s="1127" t="s">
        <v>1788</v>
      </c>
      <c r="K286" s="1128">
        <f>+K287+K289+K290+K296+K297+K298+K299+K300+K305</f>
        <v>0</v>
      </c>
      <c r="L286" s="1128">
        <f>+L287+L289+L290+L296+L297+L298+L299+L300+L305</f>
        <v>0</v>
      </c>
      <c r="M286" s="1128">
        <f>+M287+M289+M290+M296+M297+M298+M299+M300+M305</f>
        <v>0</v>
      </c>
      <c r="N286" s="1128">
        <f t="shared" si="99"/>
        <v>0</v>
      </c>
      <c r="O286" s="1128">
        <f t="shared" ref="O286:T286" si="110">+O287+O289+O290+O296+O297+O298+O299+O300+O305</f>
        <v>0</v>
      </c>
      <c r="P286" s="1128">
        <f t="shared" si="110"/>
        <v>0</v>
      </c>
      <c r="Q286" s="1128">
        <f t="shared" si="110"/>
        <v>0</v>
      </c>
      <c r="R286" s="1128">
        <f t="shared" si="110"/>
        <v>0</v>
      </c>
      <c r="S286" s="1128">
        <f>+S287+S289+S290+S296+S297+S298+S299+S300+S305</f>
        <v>0</v>
      </c>
      <c r="T286" s="1128">
        <f t="shared" si="110"/>
        <v>0</v>
      </c>
      <c r="U286" s="1129" t="e">
        <f t="shared" si="106"/>
        <v>#DIV/0!</v>
      </c>
      <c r="V286" s="1125"/>
      <c r="W286" s="1125"/>
      <c r="X286" s="1125"/>
      <c r="Y286" s="1107" t="s">
        <v>1404</v>
      </c>
    </row>
    <row r="287" spans="1:25" s="1139" customFormat="1" ht="22.5" customHeight="1" thickTop="1" thickBot="1">
      <c r="A287" s="1137" t="s">
        <v>1402</v>
      </c>
      <c r="B287" s="1131" t="s">
        <v>1419</v>
      </c>
      <c r="C287" s="1131" t="s">
        <v>1499</v>
      </c>
      <c r="D287" s="1131" t="s">
        <v>1443</v>
      </c>
      <c r="E287" s="1132" t="s">
        <v>1406</v>
      </c>
      <c r="F287" s="1131"/>
      <c r="G287" s="1131"/>
      <c r="H287" s="1133"/>
      <c r="I287" s="1133"/>
      <c r="J287" s="1134" t="s">
        <v>1789</v>
      </c>
      <c r="K287" s="1135">
        <f t="shared" ref="K287:T287" si="111">+K288</f>
        <v>0</v>
      </c>
      <c r="L287" s="1135">
        <f>+L288</f>
        <v>0</v>
      </c>
      <c r="M287" s="1135">
        <f>+M288</f>
        <v>0</v>
      </c>
      <c r="N287" s="1135">
        <f t="shared" si="99"/>
        <v>0</v>
      </c>
      <c r="O287" s="1135">
        <f t="shared" si="111"/>
        <v>0</v>
      </c>
      <c r="P287" s="1135">
        <f t="shared" si="111"/>
        <v>0</v>
      </c>
      <c r="Q287" s="1135">
        <f t="shared" si="111"/>
        <v>0</v>
      </c>
      <c r="R287" s="1135">
        <f t="shared" si="111"/>
        <v>0</v>
      </c>
      <c r="S287" s="1135">
        <f t="shared" si="111"/>
        <v>0</v>
      </c>
      <c r="T287" s="1135">
        <f t="shared" si="111"/>
        <v>0</v>
      </c>
      <c r="U287" s="1136" t="e">
        <f t="shared" si="106"/>
        <v>#DIV/0!</v>
      </c>
      <c r="V287" s="1131"/>
      <c r="W287" s="1138"/>
      <c r="X287" s="1138"/>
      <c r="Y287" s="1107" t="s">
        <v>1404</v>
      </c>
    </row>
    <row r="288" spans="1:25" ht="22.5" customHeight="1" thickTop="1" thickBot="1">
      <c r="A288" s="1143" t="s">
        <v>1402</v>
      </c>
      <c r="B288" s="1133" t="s">
        <v>1419</v>
      </c>
      <c r="C288" s="1133" t="s">
        <v>1499</v>
      </c>
      <c r="D288" s="1133" t="s">
        <v>1443</v>
      </c>
      <c r="E288" s="1140" t="s">
        <v>1406</v>
      </c>
      <c r="F288" s="1131" t="s">
        <v>1406</v>
      </c>
      <c r="G288" s="1133"/>
      <c r="H288" s="1133"/>
      <c r="I288" s="1133"/>
      <c r="J288" s="1141" t="s">
        <v>1790</v>
      </c>
      <c r="K288" s="1123"/>
      <c r="L288" s="1123"/>
      <c r="M288" s="1123"/>
      <c r="N288" s="1135">
        <f t="shared" si="99"/>
        <v>0</v>
      </c>
      <c r="O288" s="1123"/>
      <c r="P288" s="1123"/>
      <c r="Q288" s="1123"/>
      <c r="R288" s="1123"/>
      <c r="S288" s="1135"/>
      <c r="T288" s="1123"/>
      <c r="U288" s="1142" t="e">
        <f t="shared" si="106"/>
        <v>#DIV/0!</v>
      </c>
      <c r="V288" s="1133"/>
      <c r="W288" s="1144"/>
      <c r="X288" s="1144"/>
      <c r="Y288" s="1107" t="s">
        <v>1404</v>
      </c>
    </row>
    <row r="289" spans="1:25" s="1139" customFormat="1" ht="22.5" customHeight="1" thickTop="1" thickBot="1">
      <c r="A289" s="1137" t="s">
        <v>1402</v>
      </c>
      <c r="B289" s="1131" t="s">
        <v>1419</v>
      </c>
      <c r="C289" s="1131" t="s">
        <v>1499</v>
      </c>
      <c r="D289" s="1131" t="s">
        <v>1443</v>
      </c>
      <c r="E289" s="1132" t="s">
        <v>1419</v>
      </c>
      <c r="F289" s="1132"/>
      <c r="G289" s="1131"/>
      <c r="H289" s="1133"/>
      <c r="I289" s="1133"/>
      <c r="J289" s="1134" t="s">
        <v>1791</v>
      </c>
      <c r="K289" s="1135"/>
      <c r="L289" s="1135"/>
      <c r="M289" s="1135"/>
      <c r="N289" s="1135">
        <f t="shared" si="99"/>
        <v>0</v>
      </c>
      <c r="O289" s="1135"/>
      <c r="P289" s="1135"/>
      <c r="Q289" s="1135"/>
      <c r="R289" s="1135"/>
      <c r="S289" s="1135"/>
      <c r="T289" s="1135"/>
      <c r="U289" s="1136" t="e">
        <f t="shared" si="106"/>
        <v>#DIV/0!</v>
      </c>
      <c r="V289" s="1131"/>
      <c r="W289" s="1138"/>
      <c r="X289" s="1138"/>
      <c r="Y289" s="1107" t="s">
        <v>1404</v>
      </c>
    </row>
    <row r="290" spans="1:25" s="1139" customFormat="1" ht="22.5" customHeight="1" thickTop="1" thickBot="1">
      <c r="A290" s="1137" t="s">
        <v>1402</v>
      </c>
      <c r="B290" s="1131" t="s">
        <v>1419</v>
      </c>
      <c r="C290" s="1131" t="s">
        <v>1499</v>
      </c>
      <c r="D290" s="1131" t="s">
        <v>1443</v>
      </c>
      <c r="E290" s="1132" t="s">
        <v>1443</v>
      </c>
      <c r="F290" s="1131"/>
      <c r="G290" s="1131"/>
      <c r="H290" s="1133"/>
      <c r="I290" s="1133"/>
      <c r="J290" s="1134" t="s">
        <v>1792</v>
      </c>
      <c r="K290" s="1135">
        <f t="shared" ref="K290:T290" si="112">+K291+K292+K293+K294+K295</f>
        <v>0</v>
      </c>
      <c r="L290" s="1135">
        <f>+L291+L292+L293+L294+L295</f>
        <v>0</v>
      </c>
      <c r="M290" s="1135">
        <f>+M291+M292+M293+M294+M295</f>
        <v>0</v>
      </c>
      <c r="N290" s="1135">
        <f t="shared" si="99"/>
        <v>0</v>
      </c>
      <c r="O290" s="1135">
        <f t="shared" si="112"/>
        <v>0</v>
      </c>
      <c r="P290" s="1135">
        <f t="shared" si="112"/>
        <v>0</v>
      </c>
      <c r="Q290" s="1135">
        <f t="shared" si="112"/>
        <v>0</v>
      </c>
      <c r="R290" s="1135">
        <f t="shared" si="112"/>
        <v>0</v>
      </c>
      <c r="S290" s="1135">
        <f t="shared" si="112"/>
        <v>0</v>
      </c>
      <c r="T290" s="1135">
        <f t="shared" si="112"/>
        <v>0</v>
      </c>
      <c r="U290" s="1136" t="e">
        <f t="shared" si="106"/>
        <v>#DIV/0!</v>
      </c>
      <c r="V290" s="1131"/>
      <c r="W290" s="1138"/>
      <c r="X290" s="1138"/>
      <c r="Y290" s="1107" t="s">
        <v>1404</v>
      </c>
    </row>
    <row r="291" spans="1:25" ht="22.5" customHeight="1" thickTop="1" thickBot="1">
      <c r="A291" s="1143" t="s">
        <v>1402</v>
      </c>
      <c r="B291" s="1133" t="s">
        <v>1419</v>
      </c>
      <c r="C291" s="1133" t="s">
        <v>1499</v>
      </c>
      <c r="D291" s="1133" t="s">
        <v>1443</v>
      </c>
      <c r="E291" s="1140" t="s">
        <v>1443</v>
      </c>
      <c r="F291" s="1131" t="s">
        <v>1406</v>
      </c>
      <c r="G291" s="1133"/>
      <c r="H291" s="1133"/>
      <c r="I291" s="1133"/>
      <c r="J291" s="1141" t="s">
        <v>1793</v>
      </c>
      <c r="K291" s="1123"/>
      <c r="L291" s="1123"/>
      <c r="M291" s="1123"/>
      <c r="N291" s="1135">
        <f t="shared" si="99"/>
        <v>0</v>
      </c>
      <c r="O291" s="1123"/>
      <c r="P291" s="1123"/>
      <c r="Q291" s="1123"/>
      <c r="R291" s="1123"/>
      <c r="S291" s="1135"/>
      <c r="T291" s="1123"/>
      <c r="U291" s="1142" t="e">
        <f t="shared" si="106"/>
        <v>#DIV/0!</v>
      </c>
      <c r="V291" s="1133"/>
      <c r="W291" s="1144"/>
      <c r="X291" s="1144"/>
      <c r="Y291" s="1107" t="s">
        <v>1404</v>
      </c>
    </row>
    <row r="292" spans="1:25" ht="22.5" customHeight="1" thickTop="1" thickBot="1">
      <c r="A292" s="1143" t="s">
        <v>1402</v>
      </c>
      <c r="B292" s="1133" t="s">
        <v>1419</v>
      </c>
      <c r="C292" s="1133" t="s">
        <v>1499</v>
      </c>
      <c r="D292" s="1133" t="s">
        <v>1443</v>
      </c>
      <c r="E292" s="1140" t="s">
        <v>1443</v>
      </c>
      <c r="F292" s="1131" t="s">
        <v>1419</v>
      </c>
      <c r="G292" s="1133"/>
      <c r="H292" s="1133"/>
      <c r="I292" s="1133"/>
      <c r="J292" s="1141" t="s">
        <v>1794</v>
      </c>
      <c r="K292" s="1123"/>
      <c r="L292" s="1123"/>
      <c r="M292" s="1123"/>
      <c r="N292" s="1135">
        <f t="shared" si="99"/>
        <v>0</v>
      </c>
      <c r="O292" s="1123"/>
      <c r="P292" s="1123"/>
      <c r="Q292" s="1123"/>
      <c r="R292" s="1123"/>
      <c r="S292" s="1135"/>
      <c r="T292" s="1123"/>
      <c r="U292" s="1142" t="e">
        <f t="shared" si="106"/>
        <v>#DIV/0!</v>
      </c>
      <c r="V292" s="1133"/>
      <c r="W292" s="1144"/>
      <c r="X292" s="1144"/>
      <c r="Y292" s="1107" t="s">
        <v>1404</v>
      </c>
    </row>
    <row r="293" spans="1:25" ht="22.5" customHeight="1" thickTop="1" thickBot="1">
      <c r="A293" s="1143" t="s">
        <v>1402</v>
      </c>
      <c r="B293" s="1133" t="s">
        <v>1419</v>
      </c>
      <c r="C293" s="1133" t="s">
        <v>1499</v>
      </c>
      <c r="D293" s="1133" t="s">
        <v>1443</v>
      </c>
      <c r="E293" s="1140" t="s">
        <v>1443</v>
      </c>
      <c r="F293" s="1131" t="s">
        <v>1443</v>
      </c>
      <c r="G293" s="1133"/>
      <c r="H293" s="1133"/>
      <c r="I293" s="1133"/>
      <c r="J293" s="1141" t="s">
        <v>1795</v>
      </c>
      <c r="K293" s="1123"/>
      <c r="L293" s="1123"/>
      <c r="M293" s="1123"/>
      <c r="N293" s="1135">
        <f t="shared" si="99"/>
        <v>0</v>
      </c>
      <c r="O293" s="1123"/>
      <c r="P293" s="1123"/>
      <c r="Q293" s="1123"/>
      <c r="R293" s="1123"/>
      <c r="S293" s="1135"/>
      <c r="T293" s="1123"/>
      <c r="U293" s="1142" t="e">
        <f t="shared" si="106"/>
        <v>#DIV/0!</v>
      </c>
      <c r="V293" s="1133"/>
      <c r="W293" s="1144"/>
      <c r="X293" s="1144"/>
      <c r="Y293" s="1107" t="s">
        <v>1404</v>
      </c>
    </row>
    <row r="294" spans="1:25" ht="22.5" customHeight="1" thickTop="1" thickBot="1">
      <c r="A294" s="1143" t="s">
        <v>1402</v>
      </c>
      <c r="B294" s="1133" t="s">
        <v>1419</v>
      </c>
      <c r="C294" s="1133" t="s">
        <v>1499</v>
      </c>
      <c r="D294" s="1133" t="s">
        <v>1443</v>
      </c>
      <c r="E294" s="1140" t="s">
        <v>1443</v>
      </c>
      <c r="F294" s="1131" t="s">
        <v>1447</v>
      </c>
      <c r="G294" s="1133"/>
      <c r="H294" s="1133"/>
      <c r="I294" s="1133"/>
      <c r="J294" s="1141" t="s">
        <v>1796</v>
      </c>
      <c r="K294" s="1123"/>
      <c r="L294" s="1123"/>
      <c r="M294" s="1123"/>
      <c r="N294" s="1135">
        <f t="shared" si="99"/>
        <v>0</v>
      </c>
      <c r="O294" s="1123"/>
      <c r="P294" s="1123"/>
      <c r="Q294" s="1123"/>
      <c r="R294" s="1123"/>
      <c r="S294" s="1135"/>
      <c r="T294" s="1123"/>
      <c r="U294" s="1142" t="e">
        <f t="shared" si="106"/>
        <v>#DIV/0!</v>
      </c>
      <c r="V294" s="1133"/>
      <c r="W294" s="1144"/>
      <c r="X294" s="1144"/>
      <c r="Y294" s="1107" t="s">
        <v>1404</v>
      </c>
    </row>
    <row r="295" spans="1:25" ht="22.5" customHeight="1" thickTop="1" thickBot="1">
      <c r="A295" s="1143" t="s">
        <v>1402</v>
      </c>
      <c r="B295" s="1133" t="s">
        <v>1419</v>
      </c>
      <c r="C295" s="1133" t="s">
        <v>1499</v>
      </c>
      <c r="D295" s="1133" t="s">
        <v>1443</v>
      </c>
      <c r="E295" s="1140" t="s">
        <v>1443</v>
      </c>
      <c r="F295" s="1131" t="s">
        <v>1472</v>
      </c>
      <c r="G295" s="1133"/>
      <c r="H295" s="1133"/>
      <c r="I295" s="1133"/>
      <c r="J295" s="1141" t="s">
        <v>1797</v>
      </c>
      <c r="K295" s="1123"/>
      <c r="L295" s="1123"/>
      <c r="M295" s="1123"/>
      <c r="N295" s="1135">
        <f t="shared" si="99"/>
        <v>0</v>
      </c>
      <c r="O295" s="1123"/>
      <c r="P295" s="1123"/>
      <c r="Q295" s="1123"/>
      <c r="R295" s="1123"/>
      <c r="S295" s="1135"/>
      <c r="T295" s="1123"/>
      <c r="U295" s="1142" t="e">
        <f t="shared" si="106"/>
        <v>#DIV/0!</v>
      </c>
      <c r="V295" s="1133"/>
      <c r="W295" s="1144"/>
      <c r="X295" s="1144"/>
      <c r="Y295" s="1107" t="s">
        <v>1404</v>
      </c>
    </row>
    <row r="296" spans="1:25" s="1139" customFormat="1" ht="22.5" customHeight="1" thickTop="1" thickBot="1">
      <c r="A296" s="1137" t="s">
        <v>1402</v>
      </c>
      <c r="B296" s="1131" t="s">
        <v>1419</v>
      </c>
      <c r="C296" s="1131" t="s">
        <v>1499</v>
      </c>
      <c r="D296" s="1131" t="s">
        <v>1443</v>
      </c>
      <c r="E296" s="1132" t="s">
        <v>1447</v>
      </c>
      <c r="F296" s="1131"/>
      <c r="G296" s="1131"/>
      <c r="H296" s="1133"/>
      <c r="I296" s="1133"/>
      <c r="J296" s="1134" t="s">
        <v>1798</v>
      </c>
      <c r="K296" s="1135"/>
      <c r="L296" s="1135"/>
      <c r="M296" s="1135"/>
      <c r="N296" s="1135">
        <f t="shared" si="99"/>
        <v>0</v>
      </c>
      <c r="O296" s="1135"/>
      <c r="P296" s="1135"/>
      <c r="Q296" s="1135"/>
      <c r="R296" s="1135"/>
      <c r="S296" s="1135"/>
      <c r="T296" s="1135"/>
      <c r="U296" s="1136" t="e">
        <f t="shared" si="106"/>
        <v>#DIV/0!</v>
      </c>
      <c r="V296" s="1131"/>
      <c r="W296" s="1138"/>
      <c r="X296" s="1138"/>
      <c r="Y296" s="1107" t="s">
        <v>1404</v>
      </c>
    </row>
    <row r="297" spans="1:25" s="1139" customFormat="1" ht="22.5" customHeight="1" thickTop="1" thickBot="1">
      <c r="A297" s="1137" t="s">
        <v>1402</v>
      </c>
      <c r="B297" s="1131" t="s">
        <v>1419</v>
      </c>
      <c r="C297" s="1131" t="s">
        <v>1499</v>
      </c>
      <c r="D297" s="1131" t="s">
        <v>1443</v>
      </c>
      <c r="E297" s="1132" t="s">
        <v>1472</v>
      </c>
      <c r="F297" s="1131"/>
      <c r="G297" s="1131"/>
      <c r="H297" s="1133"/>
      <c r="I297" s="1133"/>
      <c r="J297" s="1134" t="s">
        <v>1799</v>
      </c>
      <c r="K297" s="1135"/>
      <c r="L297" s="1135"/>
      <c r="M297" s="1135"/>
      <c r="N297" s="1135">
        <f t="shared" si="99"/>
        <v>0</v>
      </c>
      <c r="O297" s="1135"/>
      <c r="P297" s="1135"/>
      <c r="Q297" s="1135"/>
      <c r="R297" s="1135"/>
      <c r="S297" s="1135"/>
      <c r="T297" s="1135"/>
      <c r="U297" s="1136" t="e">
        <f t="shared" si="106"/>
        <v>#DIV/0!</v>
      </c>
      <c r="V297" s="1131"/>
      <c r="W297" s="1138"/>
      <c r="X297" s="1138"/>
      <c r="Y297" s="1107" t="s">
        <v>1404</v>
      </c>
    </row>
    <row r="298" spans="1:25" ht="22.5" customHeight="1" thickTop="1" thickBot="1">
      <c r="A298" s="1137" t="s">
        <v>1402</v>
      </c>
      <c r="B298" s="1131" t="s">
        <v>1419</v>
      </c>
      <c r="C298" s="1131" t="s">
        <v>1499</v>
      </c>
      <c r="D298" s="1131" t="s">
        <v>1443</v>
      </c>
      <c r="E298" s="1132" t="s">
        <v>1495</v>
      </c>
      <c r="F298" s="1133"/>
      <c r="G298" s="1133"/>
      <c r="H298" s="1133"/>
      <c r="I298" s="1133"/>
      <c r="J298" s="1134" t="s">
        <v>1800</v>
      </c>
      <c r="K298" s="1135"/>
      <c r="L298" s="1135"/>
      <c r="M298" s="1135"/>
      <c r="N298" s="1135">
        <f t="shared" si="99"/>
        <v>0</v>
      </c>
      <c r="O298" s="1135"/>
      <c r="P298" s="1135"/>
      <c r="Q298" s="1135"/>
      <c r="R298" s="1135"/>
      <c r="S298" s="1135"/>
      <c r="T298" s="1135"/>
      <c r="U298" s="1136" t="e">
        <f t="shared" si="106"/>
        <v>#DIV/0!</v>
      </c>
      <c r="V298" s="1131"/>
      <c r="W298" s="1138"/>
      <c r="X298" s="1138"/>
    </row>
    <row r="299" spans="1:25" ht="22.5" customHeight="1" thickTop="1" thickBot="1">
      <c r="A299" s="1137" t="s">
        <v>1402</v>
      </c>
      <c r="B299" s="1131" t="s">
        <v>1419</v>
      </c>
      <c r="C299" s="1131" t="s">
        <v>1499</v>
      </c>
      <c r="D299" s="1131" t="s">
        <v>1443</v>
      </c>
      <c r="E299" s="1132" t="s">
        <v>1499</v>
      </c>
      <c r="F299" s="1133"/>
      <c r="G299" s="1133"/>
      <c r="H299" s="1133"/>
      <c r="I299" s="1133"/>
      <c r="J299" s="1134" t="s">
        <v>1801</v>
      </c>
      <c r="K299" s="1135"/>
      <c r="L299" s="1135"/>
      <c r="M299" s="1135"/>
      <c r="N299" s="1135">
        <f t="shared" si="99"/>
        <v>0</v>
      </c>
      <c r="O299" s="1135"/>
      <c r="P299" s="1135"/>
      <c r="Q299" s="1135"/>
      <c r="R299" s="1135"/>
      <c r="S299" s="1135"/>
      <c r="T299" s="1135"/>
      <c r="U299" s="1136" t="e">
        <f t="shared" si="106"/>
        <v>#DIV/0!</v>
      </c>
      <c r="V299" s="1131"/>
      <c r="W299" s="1138"/>
      <c r="X299" s="1138"/>
    </row>
    <row r="300" spans="1:25" ht="22.5" customHeight="1" thickTop="1" thickBot="1">
      <c r="A300" s="1137" t="s">
        <v>1402</v>
      </c>
      <c r="B300" s="1131" t="s">
        <v>1419</v>
      </c>
      <c r="C300" s="1131" t="s">
        <v>1499</v>
      </c>
      <c r="D300" s="1131" t="s">
        <v>1443</v>
      </c>
      <c r="E300" s="1132" t="s">
        <v>1503</v>
      </c>
      <c r="F300" s="1133"/>
      <c r="G300" s="1133"/>
      <c r="H300" s="1133"/>
      <c r="I300" s="1133"/>
      <c r="J300" s="1145" t="s">
        <v>1802</v>
      </c>
      <c r="K300" s="1135">
        <f>+K301</f>
        <v>0</v>
      </c>
      <c r="L300" s="1135">
        <f>+L301</f>
        <v>0</v>
      </c>
      <c r="M300" s="1135">
        <f>+M301</f>
        <v>0</v>
      </c>
      <c r="N300" s="1135">
        <f t="shared" si="99"/>
        <v>0</v>
      </c>
      <c r="O300" s="1135">
        <f t="shared" ref="O300:T300" si="113">+O301</f>
        <v>0</v>
      </c>
      <c r="P300" s="1135">
        <f t="shared" si="113"/>
        <v>0</v>
      </c>
      <c r="Q300" s="1135">
        <f t="shared" si="113"/>
        <v>0</v>
      </c>
      <c r="R300" s="1135">
        <f t="shared" si="113"/>
        <v>0</v>
      </c>
      <c r="S300" s="1135">
        <f>+S301</f>
        <v>0</v>
      </c>
      <c r="T300" s="1135">
        <f t="shared" si="113"/>
        <v>0</v>
      </c>
      <c r="U300" s="1136" t="e">
        <f t="shared" si="106"/>
        <v>#DIV/0!</v>
      </c>
      <c r="V300" s="1131"/>
      <c r="W300" s="1138"/>
      <c r="X300" s="1138"/>
    </row>
    <row r="301" spans="1:25" ht="22.5" customHeight="1" thickTop="1" thickBot="1">
      <c r="A301" s="1143" t="s">
        <v>1402</v>
      </c>
      <c r="B301" s="1133" t="s">
        <v>1419</v>
      </c>
      <c r="C301" s="1133" t="s">
        <v>1499</v>
      </c>
      <c r="D301" s="1133" t="s">
        <v>1443</v>
      </c>
      <c r="E301" s="1140" t="s">
        <v>1503</v>
      </c>
      <c r="F301" s="1131" t="s">
        <v>1406</v>
      </c>
      <c r="G301" s="1133"/>
      <c r="H301" s="1133"/>
      <c r="I301" s="1133"/>
      <c r="J301" s="1145" t="s">
        <v>1803</v>
      </c>
      <c r="K301" s="1135">
        <f>K302+K303+K304</f>
        <v>0</v>
      </c>
      <c r="L301" s="1135">
        <f>L302+L303+L304</f>
        <v>0</v>
      </c>
      <c r="M301" s="1135">
        <f>M302+M303+M304</f>
        <v>0</v>
      </c>
      <c r="N301" s="1135">
        <f t="shared" si="99"/>
        <v>0</v>
      </c>
      <c r="O301" s="1135">
        <f t="shared" ref="O301:T301" si="114">O302+O303+O304</f>
        <v>0</v>
      </c>
      <c r="P301" s="1135">
        <f t="shared" si="114"/>
        <v>0</v>
      </c>
      <c r="Q301" s="1135">
        <f t="shared" si="114"/>
        <v>0</v>
      </c>
      <c r="R301" s="1135">
        <f t="shared" si="114"/>
        <v>0</v>
      </c>
      <c r="S301" s="1135">
        <f>S302+S303+S304</f>
        <v>0</v>
      </c>
      <c r="T301" s="1135">
        <f t="shared" si="114"/>
        <v>0</v>
      </c>
      <c r="U301" s="1136" t="e">
        <f t="shared" si="106"/>
        <v>#DIV/0!</v>
      </c>
      <c r="V301" s="1131"/>
      <c r="W301" s="1138"/>
      <c r="X301" s="1138"/>
    </row>
    <row r="302" spans="1:25" ht="36" customHeight="1" thickTop="1" thickBot="1">
      <c r="A302" s="1143" t="s">
        <v>1402</v>
      </c>
      <c r="B302" s="1133" t="s">
        <v>1419</v>
      </c>
      <c r="C302" s="1133" t="s">
        <v>1499</v>
      </c>
      <c r="D302" s="1133" t="s">
        <v>1443</v>
      </c>
      <c r="E302" s="1140" t="s">
        <v>1503</v>
      </c>
      <c r="F302" s="1133" t="s">
        <v>1406</v>
      </c>
      <c r="G302" s="1131" t="s">
        <v>1406</v>
      </c>
      <c r="H302" s="1133"/>
      <c r="I302" s="1133"/>
      <c r="J302" s="1148" t="s">
        <v>1804</v>
      </c>
      <c r="K302" s="1135"/>
      <c r="L302" s="1135"/>
      <c r="M302" s="1135"/>
      <c r="N302" s="1135">
        <f t="shared" si="99"/>
        <v>0</v>
      </c>
      <c r="O302" s="1135"/>
      <c r="P302" s="1135"/>
      <c r="Q302" s="1135"/>
      <c r="R302" s="1135"/>
      <c r="S302" s="1135"/>
      <c r="T302" s="1135"/>
      <c r="U302" s="1136" t="e">
        <f t="shared" si="106"/>
        <v>#DIV/0!</v>
      </c>
      <c r="V302" s="1131"/>
      <c r="W302" s="1138"/>
      <c r="X302" s="1138"/>
    </row>
    <row r="303" spans="1:25" ht="36" customHeight="1" thickTop="1" thickBot="1">
      <c r="A303" s="1143" t="s">
        <v>1402</v>
      </c>
      <c r="B303" s="1133" t="s">
        <v>1419</v>
      </c>
      <c r="C303" s="1133" t="s">
        <v>1499</v>
      </c>
      <c r="D303" s="1133" t="s">
        <v>1443</v>
      </c>
      <c r="E303" s="1140" t="s">
        <v>1503</v>
      </c>
      <c r="F303" s="1133" t="s">
        <v>1406</v>
      </c>
      <c r="G303" s="1131" t="s">
        <v>1419</v>
      </c>
      <c r="H303" s="1133"/>
      <c r="I303" s="1133"/>
      <c r="J303" s="1148" t="s">
        <v>1805</v>
      </c>
      <c r="K303" s="1135"/>
      <c r="L303" s="1135"/>
      <c r="M303" s="1135"/>
      <c r="N303" s="1135">
        <f t="shared" si="99"/>
        <v>0</v>
      </c>
      <c r="O303" s="1135"/>
      <c r="P303" s="1135"/>
      <c r="Q303" s="1135"/>
      <c r="R303" s="1135"/>
      <c r="S303" s="1135"/>
      <c r="T303" s="1135"/>
      <c r="U303" s="1136" t="e">
        <f t="shared" si="106"/>
        <v>#DIV/0!</v>
      </c>
      <c r="V303" s="1131"/>
      <c r="W303" s="1138"/>
      <c r="X303" s="1138"/>
    </row>
    <row r="304" spans="1:25" ht="36" customHeight="1" thickTop="1" thickBot="1">
      <c r="A304" s="1143" t="s">
        <v>1402</v>
      </c>
      <c r="B304" s="1133" t="s">
        <v>1419</v>
      </c>
      <c r="C304" s="1133" t="s">
        <v>1499</v>
      </c>
      <c r="D304" s="1133" t="s">
        <v>1443</v>
      </c>
      <c r="E304" s="1140" t="s">
        <v>1503</v>
      </c>
      <c r="F304" s="1133" t="s">
        <v>1406</v>
      </c>
      <c r="G304" s="1131" t="s">
        <v>1443</v>
      </c>
      <c r="H304" s="1133"/>
      <c r="I304" s="1133"/>
      <c r="J304" s="1148" t="s">
        <v>1806</v>
      </c>
      <c r="K304" s="1135"/>
      <c r="L304" s="1135"/>
      <c r="M304" s="1135"/>
      <c r="N304" s="1135">
        <f t="shared" si="99"/>
        <v>0</v>
      </c>
      <c r="O304" s="1135"/>
      <c r="P304" s="1135"/>
      <c r="Q304" s="1135"/>
      <c r="R304" s="1135"/>
      <c r="S304" s="1135"/>
      <c r="T304" s="1135"/>
      <c r="U304" s="1136" t="e">
        <f t="shared" si="106"/>
        <v>#DIV/0!</v>
      </c>
      <c r="V304" s="1131"/>
      <c r="W304" s="1138"/>
      <c r="X304" s="1138"/>
    </row>
    <row r="305" spans="1:16384" ht="22.5" customHeight="1" thickTop="1" thickBot="1">
      <c r="A305" s="1137" t="s">
        <v>1402</v>
      </c>
      <c r="B305" s="1131" t="s">
        <v>1419</v>
      </c>
      <c r="C305" s="1131" t="s">
        <v>1499</v>
      </c>
      <c r="D305" s="1131" t="s">
        <v>1443</v>
      </c>
      <c r="E305" s="1132" t="s">
        <v>1643</v>
      </c>
      <c r="F305" s="1133"/>
      <c r="G305" s="1133"/>
      <c r="H305" s="1133"/>
      <c r="I305" s="1133"/>
      <c r="J305" s="1145" t="s">
        <v>1807</v>
      </c>
      <c r="K305" s="1135">
        <f>+K306</f>
        <v>0</v>
      </c>
      <c r="L305" s="1135">
        <f t="shared" ref="L305:T305" si="115">+L306</f>
        <v>0</v>
      </c>
      <c r="M305" s="1135">
        <f t="shared" si="115"/>
        <v>0</v>
      </c>
      <c r="N305" s="1135">
        <f t="shared" si="115"/>
        <v>0</v>
      </c>
      <c r="O305" s="1135">
        <f t="shared" si="115"/>
        <v>0</v>
      </c>
      <c r="P305" s="1135">
        <f t="shared" si="115"/>
        <v>0</v>
      </c>
      <c r="Q305" s="1135">
        <f t="shared" si="115"/>
        <v>0</v>
      </c>
      <c r="R305" s="1135">
        <f t="shared" si="115"/>
        <v>0</v>
      </c>
      <c r="S305" s="1135">
        <f t="shared" si="115"/>
        <v>0</v>
      </c>
      <c r="T305" s="1135">
        <f t="shared" si="115"/>
        <v>0</v>
      </c>
      <c r="U305" s="1136" t="e">
        <f t="shared" si="106"/>
        <v>#DIV/0!</v>
      </c>
      <c r="V305" s="1131"/>
      <c r="W305" s="1138"/>
      <c r="X305" s="1138"/>
    </row>
    <row r="306" spans="1:16384" ht="22.5" customHeight="1" thickTop="1" thickBot="1">
      <c r="A306" s="1143" t="s">
        <v>1402</v>
      </c>
      <c r="B306" s="1133" t="s">
        <v>1419</v>
      </c>
      <c r="C306" s="1133" t="s">
        <v>1499</v>
      </c>
      <c r="D306" s="1133" t="s">
        <v>1443</v>
      </c>
      <c r="E306" s="1140" t="s">
        <v>1643</v>
      </c>
      <c r="F306" s="1131" t="s">
        <v>1406</v>
      </c>
      <c r="G306" s="1133"/>
      <c r="H306" s="1133"/>
      <c r="I306" s="1133"/>
      <c r="J306" s="1148" t="s">
        <v>1808</v>
      </c>
      <c r="K306" s="1135"/>
      <c r="L306" s="1135"/>
      <c r="M306" s="1135"/>
      <c r="N306" s="1135">
        <f t="shared" si="99"/>
        <v>0</v>
      </c>
      <c r="O306" s="1135"/>
      <c r="P306" s="1135"/>
      <c r="Q306" s="1135"/>
      <c r="R306" s="1135"/>
      <c r="S306" s="1135"/>
      <c r="T306" s="1135"/>
      <c r="U306" s="1136" t="e">
        <f t="shared" si="106"/>
        <v>#DIV/0!</v>
      </c>
      <c r="V306" s="1131"/>
      <c r="W306" s="1138"/>
      <c r="X306" s="1138"/>
    </row>
    <row r="307" spans="1:16384" ht="36" customHeight="1" thickTop="1" thickBot="1">
      <c r="A307" s="1143" t="s">
        <v>1402</v>
      </c>
      <c r="B307" s="1133" t="s">
        <v>1419</v>
      </c>
      <c r="C307" s="1133">
        <v>13</v>
      </c>
      <c r="D307" s="1133"/>
      <c r="E307" s="1140"/>
      <c r="F307" s="1131"/>
      <c r="G307" s="1133"/>
      <c r="H307" s="1133"/>
      <c r="I307" s="1133"/>
      <c r="J307" s="1148" t="s">
        <v>2248</v>
      </c>
      <c r="K307" s="1135">
        <v>21754000</v>
      </c>
      <c r="L307" s="1135">
        <v>27057000</v>
      </c>
      <c r="M307" s="1135">
        <v>0</v>
      </c>
      <c r="N307" s="1135">
        <f t="shared" si="99"/>
        <v>48811000</v>
      </c>
      <c r="O307" s="1135">
        <v>48811000</v>
      </c>
      <c r="P307" s="1135">
        <v>0</v>
      </c>
      <c r="Q307" s="1135">
        <v>0</v>
      </c>
      <c r="R307" s="1135">
        <v>0</v>
      </c>
      <c r="S307" s="1135">
        <v>0</v>
      </c>
      <c r="T307" s="1135">
        <v>27057000</v>
      </c>
      <c r="U307" s="1136" t="e">
        <f t="shared" si="106"/>
        <v>#DIV/0!</v>
      </c>
      <c r="V307" s="1131"/>
      <c r="W307" s="1143"/>
      <c r="X307" s="1133"/>
      <c r="Y307" s="1133"/>
      <c r="Z307" s="1133"/>
      <c r="AA307" s="1140"/>
      <c r="AB307" s="1131"/>
      <c r="AC307" s="1133"/>
      <c r="AD307" s="1133"/>
      <c r="AE307" s="1133"/>
      <c r="AF307" s="1188"/>
      <c r="AG307" s="1135"/>
      <c r="AH307" s="1135"/>
      <c r="AI307" s="1135"/>
      <c r="AJ307" s="1135"/>
      <c r="AK307" s="1135"/>
      <c r="AL307" s="1135"/>
      <c r="AM307" s="1135"/>
      <c r="AN307" s="1135"/>
      <c r="AO307" s="1135"/>
      <c r="AP307" s="1135"/>
      <c r="AQ307" s="1136"/>
      <c r="AR307" s="1131"/>
      <c r="AS307" s="1143"/>
      <c r="AT307" s="1133"/>
      <c r="AU307" s="1133"/>
      <c r="AV307" s="1133"/>
      <c r="AW307" s="1140"/>
      <c r="AX307" s="1131"/>
      <c r="AY307" s="1133"/>
      <c r="AZ307" s="1133"/>
      <c r="BA307" s="1133"/>
      <c r="BB307" s="1188"/>
      <c r="BC307" s="1135"/>
      <c r="BD307" s="1135"/>
      <c r="BE307" s="1135"/>
      <c r="BF307" s="1135"/>
      <c r="BG307" s="1135"/>
      <c r="BH307" s="1135"/>
      <c r="BI307" s="1135"/>
      <c r="BJ307" s="1135"/>
      <c r="BK307" s="1135"/>
      <c r="BL307" s="1135"/>
      <c r="BM307" s="1136"/>
      <c r="BN307" s="1131"/>
      <c r="BO307" s="1143"/>
      <c r="BP307" s="1133"/>
      <c r="BQ307" s="1133"/>
      <c r="BR307" s="1133"/>
      <c r="BS307" s="1140"/>
      <c r="BT307" s="1131"/>
      <c r="BU307" s="1133"/>
      <c r="BV307" s="1133"/>
      <c r="BW307" s="1133"/>
      <c r="BX307" s="1188"/>
      <c r="BY307" s="1135"/>
      <c r="BZ307" s="1135"/>
      <c r="CA307" s="1135"/>
      <c r="CB307" s="1135"/>
      <c r="CC307" s="1135"/>
      <c r="CD307" s="1135"/>
      <c r="CE307" s="1135"/>
      <c r="CF307" s="1135"/>
      <c r="CG307" s="1135"/>
      <c r="CH307" s="1135"/>
      <c r="CI307" s="1136"/>
      <c r="CJ307" s="1131"/>
      <c r="CK307" s="1143"/>
      <c r="CL307" s="1133"/>
      <c r="CM307" s="1133"/>
      <c r="CN307" s="1133"/>
      <c r="CO307" s="1140"/>
      <c r="CP307" s="1131"/>
      <c r="CQ307" s="1133"/>
      <c r="CR307" s="1133"/>
      <c r="CS307" s="1133"/>
      <c r="CT307" s="1188"/>
      <c r="CU307" s="1135"/>
      <c r="CV307" s="1135"/>
      <c r="CW307" s="1135"/>
      <c r="CX307" s="1135"/>
      <c r="CY307" s="1135"/>
      <c r="CZ307" s="1135"/>
      <c r="DA307" s="1135"/>
      <c r="DB307" s="1135"/>
      <c r="DC307" s="1135"/>
      <c r="DD307" s="1135"/>
      <c r="DE307" s="1136"/>
      <c r="DF307" s="1131"/>
      <c r="DG307" s="1143"/>
      <c r="DH307" s="1133"/>
      <c r="DI307" s="1133"/>
      <c r="DJ307" s="1133"/>
      <c r="DK307" s="1140"/>
      <c r="DL307" s="1131"/>
      <c r="DM307" s="1133"/>
      <c r="DN307" s="1133"/>
      <c r="DO307" s="1133"/>
      <c r="DP307" s="1188"/>
      <c r="DQ307" s="1135"/>
      <c r="DR307" s="1135"/>
      <c r="DS307" s="1135"/>
      <c r="DT307" s="1135"/>
      <c r="DU307" s="1135"/>
      <c r="DV307" s="1135"/>
      <c r="DW307" s="1135"/>
      <c r="DX307" s="1135"/>
      <c r="DY307" s="1135"/>
      <c r="DZ307" s="1135"/>
      <c r="EA307" s="1136"/>
      <c r="EB307" s="1131"/>
      <c r="EC307" s="1143"/>
      <c r="ED307" s="1133"/>
      <c r="EE307" s="1133"/>
      <c r="EF307" s="1133"/>
      <c r="EG307" s="1140"/>
      <c r="EH307" s="1131"/>
      <c r="EI307" s="1133"/>
      <c r="EJ307" s="1133"/>
      <c r="EK307" s="1133"/>
      <c r="EL307" s="1188"/>
      <c r="EM307" s="1135"/>
      <c r="EN307" s="1135"/>
      <c r="EO307" s="1135"/>
      <c r="EP307" s="1135"/>
      <c r="EQ307" s="1135"/>
      <c r="ER307" s="1135"/>
      <c r="ES307" s="1135"/>
      <c r="ET307" s="1135"/>
      <c r="EU307" s="1135"/>
      <c r="EV307" s="1135"/>
      <c r="EW307" s="1136"/>
      <c r="EX307" s="1131"/>
      <c r="EY307" s="1143"/>
      <c r="EZ307" s="1133"/>
      <c r="FA307" s="1133"/>
      <c r="FB307" s="1133"/>
      <c r="FC307" s="1140"/>
      <c r="FD307" s="1131"/>
      <c r="FE307" s="1133"/>
      <c r="FF307" s="1133"/>
      <c r="FG307" s="1133"/>
      <c r="FH307" s="1188"/>
      <c r="FI307" s="1135"/>
      <c r="FJ307" s="1135"/>
      <c r="FK307" s="1135"/>
      <c r="FL307" s="1135"/>
      <c r="FM307" s="1135"/>
      <c r="FN307" s="1135"/>
      <c r="FO307" s="1135"/>
      <c r="FP307" s="1135"/>
      <c r="FQ307" s="1135"/>
      <c r="FR307" s="1135"/>
      <c r="FS307" s="1136"/>
      <c r="FT307" s="1131"/>
      <c r="FU307" s="1143"/>
      <c r="FV307" s="1133"/>
      <c r="FW307" s="1133"/>
      <c r="FX307" s="1133"/>
      <c r="FY307" s="1140"/>
      <c r="FZ307" s="1131"/>
      <c r="GA307" s="1133"/>
      <c r="GB307" s="1133"/>
      <c r="GC307" s="1133"/>
      <c r="GD307" s="1188"/>
      <c r="GE307" s="1135"/>
      <c r="GF307" s="1135"/>
      <c r="GG307" s="1135"/>
      <c r="GH307" s="1135"/>
      <c r="GI307" s="1135"/>
      <c r="GJ307" s="1135"/>
      <c r="GK307" s="1135"/>
      <c r="GL307" s="1135"/>
      <c r="GM307" s="1135"/>
      <c r="GN307" s="1135"/>
      <c r="GO307" s="1136"/>
      <c r="GP307" s="1131"/>
      <c r="GQ307" s="1143"/>
      <c r="GR307" s="1133"/>
      <c r="GS307" s="1133"/>
      <c r="GT307" s="1133"/>
      <c r="GU307" s="1140"/>
      <c r="GV307" s="1131"/>
      <c r="GW307" s="1133"/>
      <c r="GX307" s="1133"/>
      <c r="GY307" s="1133"/>
      <c r="GZ307" s="1188"/>
      <c r="HA307" s="1135"/>
      <c r="HB307" s="1135"/>
      <c r="HC307" s="1135"/>
      <c r="HD307" s="1135"/>
      <c r="HE307" s="1135"/>
      <c r="HF307" s="1135"/>
      <c r="HG307" s="1135"/>
      <c r="HH307" s="1135"/>
      <c r="HI307" s="1135"/>
      <c r="HJ307" s="1135"/>
      <c r="HK307" s="1136"/>
      <c r="HL307" s="1131"/>
      <c r="HM307" s="1143"/>
      <c r="HN307" s="1133"/>
      <c r="HO307" s="1133"/>
      <c r="HP307" s="1133"/>
      <c r="HQ307" s="1140"/>
      <c r="HR307" s="1131"/>
      <c r="HS307" s="1133"/>
      <c r="HT307" s="1133"/>
      <c r="HU307" s="1133"/>
      <c r="HV307" s="1188"/>
      <c r="HW307" s="1135"/>
      <c r="HX307" s="1135"/>
      <c r="HY307" s="1135"/>
      <c r="HZ307" s="1135"/>
      <c r="IA307" s="1135"/>
      <c r="IB307" s="1135"/>
      <c r="IC307" s="1135"/>
      <c r="ID307" s="1135"/>
      <c r="IE307" s="1135"/>
      <c r="IF307" s="1135"/>
      <c r="IG307" s="1136"/>
      <c r="IH307" s="1131"/>
      <c r="II307" s="1143"/>
      <c r="IJ307" s="1133"/>
      <c r="IK307" s="1133"/>
      <c r="IL307" s="1133"/>
      <c r="IM307" s="1140"/>
      <c r="IN307" s="1131"/>
      <c r="IO307" s="1133"/>
      <c r="IP307" s="1133"/>
      <c r="IQ307" s="1133"/>
      <c r="IR307" s="1188"/>
      <c r="IS307" s="1135"/>
      <c r="IT307" s="1135"/>
      <c r="IU307" s="1135"/>
      <c r="IV307" s="1135"/>
      <c r="IW307" s="1135"/>
      <c r="IX307" s="1135"/>
      <c r="IY307" s="1135"/>
      <c r="IZ307" s="1135"/>
      <c r="JA307" s="1135"/>
      <c r="JB307" s="1135"/>
      <c r="JC307" s="1136"/>
      <c r="JD307" s="1131"/>
      <c r="JE307" s="1143"/>
      <c r="JF307" s="1133"/>
      <c r="JG307" s="1133"/>
      <c r="JH307" s="1133"/>
      <c r="JI307" s="1140"/>
      <c r="JJ307" s="1131"/>
      <c r="JK307" s="1133"/>
      <c r="JL307" s="1133"/>
      <c r="JM307" s="1133"/>
      <c r="JN307" s="1188"/>
      <c r="JO307" s="1135"/>
      <c r="JP307" s="1135"/>
      <c r="JQ307" s="1135"/>
      <c r="JR307" s="1135"/>
      <c r="JS307" s="1135"/>
      <c r="JT307" s="1135"/>
      <c r="JU307" s="1135"/>
      <c r="JV307" s="1135"/>
      <c r="JW307" s="1135"/>
      <c r="JX307" s="1135"/>
      <c r="JY307" s="1136"/>
      <c r="JZ307" s="1131"/>
      <c r="KA307" s="1143"/>
      <c r="KB307" s="1133"/>
      <c r="KC307" s="1133"/>
      <c r="KD307" s="1133"/>
      <c r="KE307" s="1140"/>
      <c r="KF307" s="1131"/>
      <c r="KG307" s="1133"/>
      <c r="KH307" s="1133"/>
      <c r="KI307" s="1133"/>
      <c r="KJ307" s="1188"/>
      <c r="KK307" s="1135"/>
      <c r="KL307" s="1135"/>
      <c r="KM307" s="1135"/>
      <c r="KN307" s="1135"/>
      <c r="KO307" s="1135"/>
      <c r="KP307" s="1135"/>
      <c r="KQ307" s="1135"/>
      <c r="KR307" s="1135"/>
      <c r="KS307" s="1135"/>
      <c r="KT307" s="1135"/>
      <c r="KU307" s="1136"/>
      <c r="KV307" s="1131"/>
      <c r="KW307" s="1143"/>
      <c r="KX307" s="1133"/>
      <c r="KY307" s="1133"/>
      <c r="KZ307" s="1133"/>
      <c r="LA307" s="1140"/>
      <c r="LB307" s="1131"/>
      <c r="LC307" s="1133"/>
      <c r="LD307" s="1133"/>
      <c r="LE307" s="1133"/>
      <c r="LF307" s="1188"/>
      <c r="LG307" s="1135"/>
      <c r="LH307" s="1135"/>
      <c r="LI307" s="1135"/>
      <c r="LJ307" s="1135"/>
      <c r="LK307" s="1135"/>
      <c r="LL307" s="1135"/>
      <c r="LM307" s="1135"/>
      <c r="LN307" s="1135"/>
      <c r="LO307" s="1135"/>
      <c r="LP307" s="1135"/>
      <c r="LQ307" s="1136"/>
      <c r="LR307" s="1131"/>
      <c r="LS307" s="1143"/>
      <c r="LT307" s="1133"/>
      <c r="LU307" s="1133"/>
      <c r="LV307" s="1133"/>
      <c r="LW307" s="1140"/>
      <c r="LX307" s="1131"/>
      <c r="LY307" s="1133"/>
      <c r="LZ307" s="1133"/>
      <c r="MA307" s="1133"/>
      <c r="MB307" s="1188"/>
      <c r="MC307" s="1135"/>
      <c r="MD307" s="1135"/>
      <c r="ME307" s="1135"/>
      <c r="MF307" s="1135"/>
      <c r="MG307" s="1135"/>
      <c r="MH307" s="1135"/>
      <c r="MI307" s="1135"/>
      <c r="MJ307" s="1135"/>
      <c r="MK307" s="1135"/>
      <c r="ML307" s="1135"/>
      <c r="MM307" s="1136"/>
      <c r="MN307" s="1131"/>
      <c r="MO307" s="1143"/>
      <c r="MP307" s="1133"/>
      <c r="MQ307" s="1133"/>
      <c r="MR307" s="1133"/>
      <c r="MS307" s="1140"/>
      <c r="MT307" s="1131"/>
      <c r="MU307" s="1133"/>
      <c r="MV307" s="1133"/>
      <c r="MW307" s="1133"/>
      <c r="MX307" s="1188"/>
      <c r="MY307" s="1135"/>
      <c r="MZ307" s="1135"/>
      <c r="NA307" s="1135"/>
      <c r="NB307" s="1135"/>
      <c r="NC307" s="1135"/>
      <c r="ND307" s="1135"/>
      <c r="NE307" s="1135"/>
      <c r="NF307" s="1135"/>
      <c r="NG307" s="1135"/>
      <c r="NH307" s="1135"/>
      <c r="NI307" s="1136"/>
      <c r="NJ307" s="1131"/>
      <c r="NK307" s="1143"/>
      <c r="NL307" s="1133"/>
      <c r="NM307" s="1133"/>
      <c r="NN307" s="1133"/>
      <c r="NO307" s="1140"/>
      <c r="NP307" s="1131"/>
      <c r="NQ307" s="1133"/>
      <c r="NR307" s="1133"/>
      <c r="NS307" s="1133"/>
      <c r="NT307" s="1188"/>
      <c r="NU307" s="1135"/>
      <c r="NV307" s="1135"/>
      <c r="NW307" s="1135"/>
      <c r="NX307" s="1135"/>
      <c r="NY307" s="1135"/>
      <c r="NZ307" s="1135"/>
      <c r="OA307" s="1135"/>
      <c r="OB307" s="1135"/>
      <c r="OC307" s="1135"/>
      <c r="OD307" s="1135"/>
      <c r="OE307" s="1136"/>
      <c r="OF307" s="1131"/>
      <c r="OG307" s="1143"/>
      <c r="OH307" s="1133"/>
      <c r="OI307" s="1133"/>
      <c r="OJ307" s="1133"/>
      <c r="OK307" s="1140"/>
      <c r="OL307" s="1131"/>
      <c r="OM307" s="1133"/>
      <c r="ON307" s="1133"/>
      <c r="OO307" s="1133"/>
      <c r="OP307" s="1188"/>
      <c r="OQ307" s="1135"/>
      <c r="OR307" s="1135"/>
      <c r="OS307" s="1135"/>
      <c r="OT307" s="1135"/>
      <c r="OU307" s="1135"/>
      <c r="OV307" s="1135"/>
      <c r="OW307" s="1135"/>
      <c r="OX307" s="1135"/>
      <c r="OY307" s="1135"/>
      <c r="OZ307" s="1135"/>
      <c r="PA307" s="1136"/>
      <c r="PB307" s="1131"/>
      <c r="PC307" s="1143"/>
      <c r="PD307" s="1133"/>
      <c r="PE307" s="1133"/>
      <c r="PF307" s="1133"/>
      <c r="PG307" s="1140"/>
      <c r="PH307" s="1131"/>
      <c r="PI307" s="1133"/>
      <c r="PJ307" s="1133"/>
      <c r="PK307" s="1133"/>
      <c r="PL307" s="1188"/>
      <c r="PM307" s="1135"/>
      <c r="PN307" s="1135"/>
      <c r="PO307" s="1135"/>
      <c r="PP307" s="1135"/>
      <c r="PQ307" s="1135"/>
      <c r="PR307" s="1135"/>
      <c r="PS307" s="1135"/>
      <c r="PT307" s="1135"/>
      <c r="PU307" s="1135"/>
      <c r="PV307" s="1135"/>
      <c r="PW307" s="1136"/>
      <c r="PX307" s="1131"/>
      <c r="PY307" s="1143"/>
      <c r="PZ307" s="1133"/>
      <c r="QA307" s="1133"/>
      <c r="QB307" s="1133"/>
      <c r="QC307" s="1140"/>
      <c r="QD307" s="1131"/>
      <c r="QE307" s="1133"/>
      <c r="QF307" s="1133"/>
      <c r="QG307" s="1133"/>
      <c r="QH307" s="1188"/>
      <c r="QI307" s="1135"/>
      <c r="QJ307" s="1135"/>
      <c r="QK307" s="1135"/>
      <c r="QL307" s="1135"/>
      <c r="QM307" s="1135"/>
      <c r="QN307" s="1135"/>
      <c r="QO307" s="1135"/>
      <c r="QP307" s="1135"/>
      <c r="QQ307" s="1135"/>
      <c r="QR307" s="1135"/>
      <c r="QS307" s="1136"/>
      <c r="QT307" s="1131"/>
      <c r="QU307" s="1143"/>
      <c r="QV307" s="1133"/>
      <c r="QW307" s="1133"/>
      <c r="QX307" s="1133"/>
      <c r="QY307" s="1140"/>
      <c r="QZ307" s="1131"/>
      <c r="RA307" s="1133"/>
      <c r="RB307" s="1133"/>
      <c r="RC307" s="1133"/>
      <c r="RD307" s="1188"/>
      <c r="RE307" s="1135"/>
      <c r="RF307" s="1135"/>
      <c r="RG307" s="1135"/>
      <c r="RH307" s="1135"/>
      <c r="RI307" s="1135"/>
      <c r="RJ307" s="1135"/>
      <c r="RK307" s="1135"/>
      <c r="RL307" s="1135"/>
      <c r="RM307" s="1135"/>
      <c r="RN307" s="1135"/>
      <c r="RO307" s="1136"/>
      <c r="RP307" s="1131"/>
      <c r="RQ307" s="1143"/>
      <c r="RR307" s="1133"/>
      <c r="RS307" s="1133"/>
      <c r="RT307" s="1133"/>
      <c r="RU307" s="1140"/>
      <c r="RV307" s="1131"/>
      <c r="RW307" s="1133"/>
      <c r="RX307" s="1133"/>
      <c r="RY307" s="1133"/>
      <c r="RZ307" s="1188"/>
      <c r="SA307" s="1135"/>
      <c r="SB307" s="1135"/>
      <c r="SC307" s="1135"/>
      <c r="SD307" s="1135"/>
      <c r="SE307" s="1135"/>
      <c r="SF307" s="1135"/>
      <c r="SG307" s="1135"/>
      <c r="SH307" s="1135"/>
      <c r="SI307" s="1135"/>
      <c r="SJ307" s="1135"/>
      <c r="SK307" s="1136"/>
      <c r="SL307" s="1131"/>
      <c r="SM307" s="1143"/>
      <c r="SN307" s="1133"/>
      <c r="SO307" s="1133"/>
      <c r="SP307" s="1133"/>
      <c r="SQ307" s="1140"/>
      <c r="SR307" s="1131"/>
      <c r="SS307" s="1133"/>
      <c r="ST307" s="1133"/>
      <c r="SU307" s="1133"/>
      <c r="SV307" s="1188"/>
      <c r="SW307" s="1135"/>
      <c r="SX307" s="1135"/>
      <c r="SY307" s="1135"/>
      <c r="SZ307" s="1135"/>
      <c r="TA307" s="1135"/>
      <c r="TB307" s="1135"/>
      <c r="TC307" s="1135"/>
      <c r="TD307" s="1135"/>
      <c r="TE307" s="1135"/>
      <c r="TF307" s="1135"/>
      <c r="TG307" s="1136"/>
      <c r="TH307" s="1131"/>
      <c r="TI307" s="1143"/>
      <c r="TJ307" s="1133"/>
      <c r="TK307" s="1133"/>
      <c r="TL307" s="1133"/>
      <c r="TM307" s="1140"/>
      <c r="TN307" s="1131"/>
      <c r="TO307" s="1133"/>
      <c r="TP307" s="1133"/>
      <c r="TQ307" s="1133"/>
      <c r="TR307" s="1188"/>
      <c r="TS307" s="1135"/>
      <c r="TT307" s="1135"/>
      <c r="TU307" s="1135"/>
      <c r="TV307" s="1135"/>
      <c r="TW307" s="1135"/>
      <c r="TX307" s="1135"/>
      <c r="TY307" s="1135"/>
      <c r="TZ307" s="1135"/>
      <c r="UA307" s="1135"/>
      <c r="UB307" s="1135"/>
      <c r="UC307" s="1136"/>
      <c r="UD307" s="1131"/>
      <c r="UE307" s="1143"/>
      <c r="UF307" s="1133"/>
      <c r="UG307" s="1133"/>
      <c r="UH307" s="1133"/>
      <c r="UI307" s="1140"/>
      <c r="UJ307" s="1131"/>
      <c r="UK307" s="1133"/>
      <c r="UL307" s="1133"/>
      <c r="UM307" s="1133"/>
      <c r="UN307" s="1188"/>
      <c r="UO307" s="1135"/>
      <c r="UP307" s="1135"/>
      <c r="UQ307" s="1135"/>
      <c r="UR307" s="1135"/>
      <c r="US307" s="1135"/>
      <c r="UT307" s="1135"/>
      <c r="UU307" s="1135"/>
      <c r="UV307" s="1135"/>
      <c r="UW307" s="1135"/>
      <c r="UX307" s="1135"/>
      <c r="UY307" s="1136"/>
      <c r="UZ307" s="1131"/>
      <c r="VA307" s="1143"/>
      <c r="VB307" s="1133"/>
      <c r="VC307" s="1133"/>
      <c r="VD307" s="1133"/>
      <c r="VE307" s="1140"/>
      <c r="VF307" s="1131"/>
      <c r="VG307" s="1133"/>
      <c r="VH307" s="1133"/>
      <c r="VI307" s="1133"/>
      <c r="VJ307" s="1188"/>
      <c r="VK307" s="1135"/>
      <c r="VL307" s="1135"/>
      <c r="VM307" s="1135"/>
      <c r="VN307" s="1135"/>
      <c r="VO307" s="1135"/>
      <c r="VP307" s="1135"/>
      <c r="VQ307" s="1135"/>
      <c r="VR307" s="1135"/>
      <c r="VS307" s="1135"/>
      <c r="VT307" s="1135"/>
      <c r="VU307" s="1136"/>
      <c r="VV307" s="1131"/>
      <c r="VW307" s="1143"/>
      <c r="VX307" s="1133"/>
      <c r="VY307" s="1133"/>
      <c r="VZ307" s="1133"/>
      <c r="WA307" s="1140"/>
      <c r="WB307" s="1131"/>
      <c r="WC307" s="1133"/>
      <c r="WD307" s="1133"/>
      <c r="WE307" s="1133"/>
      <c r="WF307" s="1188"/>
      <c r="WG307" s="1135"/>
      <c r="WH307" s="1135"/>
      <c r="WI307" s="1135"/>
      <c r="WJ307" s="1135"/>
      <c r="WK307" s="1135"/>
      <c r="WL307" s="1135"/>
      <c r="WM307" s="1135"/>
      <c r="WN307" s="1135"/>
      <c r="WO307" s="1135"/>
      <c r="WP307" s="1135"/>
      <c r="WQ307" s="1136"/>
      <c r="WR307" s="1131"/>
      <c r="WS307" s="1143"/>
      <c r="WT307" s="1133"/>
      <c r="WU307" s="1133"/>
      <c r="WV307" s="1133"/>
      <c r="WW307" s="1140"/>
      <c r="WX307" s="1131"/>
      <c r="WY307" s="1133"/>
      <c r="WZ307" s="1133"/>
      <c r="XA307" s="1133"/>
      <c r="XB307" s="1188"/>
      <c r="XC307" s="1135"/>
      <c r="XD307" s="1135"/>
      <c r="XE307" s="1135"/>
      <c r="XF307" s="1135"/>
      <c r="XG307" s="1135"/>
      <c r="XH307" s="1135"/>
      <c r="XI307" s="1135"/>
      <c r="XJ307" s="1135"/>
      <c r="XK307" s="1135"/>
      <c r="XL307" s="1135"/>
      <c r="XM307" s="1136"/>
      <c r="XN307" s="1131"/>
      <c r="XO307" s="1143"/>
      <c r="XP307" s="1133"/>
      <c r="XQ307" s="1133"/>
      <c r="XR307" s="1133"/>
      <c r="XS307" s="1140"/>
      <c r="XT307" s="1131"/>
      <c r="XU307" s="1133"/>
      <c r="XV307" s="1133"/>
      <c r="XW307" s="1133"/>
      <c r="XX307" s="1188"/>
      <c r="XY307" s="1135"/>
      <c r="XZ307" s="1135"/>
      <c r="YA307" s="1135"/>
      <c r="YB307" s="1135"/>
      <c r="YC307" s="1135"/>
      <c r="YD307" s="1135"/>
      <c r="YE307" s="1135"/>
      <c r="YF307" s="1135"/>
      <c r="YG307" s="1135"/>
      <c r="YH307" s="1135"/>
      <c r="YI307" s="1136"/>
      <c r="YJ307" s="1131"/>
      <c r="YK307" s="1143"/>
      <c r="YL307" s="1133"/>
      <c r="YM307" s="1133"/>
      <c r="YN307" s="1133"/>
      <c r="YO307" s="1140"/>
      <c r="YP307" s="1131"/>
      <c r="YQ307" s="1133"/>
      <c r="YR307" s="1133"/>
      <c r="YS307" s="1133"/>
      <c r="YT307" s="1188"/>
      <c r="YU307" s="1135"/>
      <c r="YV307" s="1135"/>
      <c r="YW307" s="1135"/>
      <c r="YX307" s="1135"/>
      <c r="YY307" s="1135"/>
      <c r="YZ307" s="1135"/>
      <c r="ZA307" s="1135"/>
      <c r="ZB307" s="1135"/>
      <c r="ZC307" s="1135"/>
      <c r="ZD307" s="1135"/>
      <c r="ZE307" s="1136"/>
      <c r="ZF307" s="1131"/>
      <c r="ZG307" s="1143"/>
      <c r="ZH307" s="1133"/>
      <c r="ZI307" s="1133"/>
      <c r="ZJ307" s="1133"/>
      <c r="ZK307" s="1140"/>
      <c r="ZL307" s="1131"/>
      <c r="ZM307" s="1133"/>
      <c r="ZN307" s="1133"/>
      <c r="ZO307" s="1133"/>
      <c r="ZP307" s="1188"/>
      <c r="ZQ307" s="1135"/>
      <c r="ZR307" s="1135"/>
      <c r="ZS307" s="1135"/>
      <c r="ZT307" s="1135"/>
      <c r="ZU307" s="1135"/>
      <c r="ZV307" s="1135"/>
      <c r="ZW307" s="1135"/>
      <c r="ZX307" s="1135"/>
      <c r="ZY307" s="1135"/>
      <c r="ZZ307" s="1135"/>
      <c r="AAA307" s="1136"/>
      <c r="AAB307" s="1131"/>
      <c r="AAC307" s="1143"/>
      <c r="AAD307" s="1133"/>
      <c r="AAE307" s="1133"/>
      <c r="AAF307" s="1133"/>
      <c r="AAG307" s="1140"/>
      <c r="AAH307" s="1131"/>
      <c r="AAI307" s="1133"/>
      <c r="AAJ307" s="1133"/>
      <c r="AAK307" s="1133"/>
      <c r="AAL307" s="1188"/>
      <c r="AAM307" s="1135"/>
      <c r="AAN307" s="1135"/>
      <c r="AAO307" s="1135"/>
      <c r="AAP307" s="1135"/>
      <c r="AAQ307" s="1135"/>
      <c r="AAR307" s="1135"/>
      <c r="AAS307" s="1135"/>
      <c r="AAT307" s="1135"/>
      <c r="AAU307" s="1135"/>
      <c r="AAV307" s="1135"/>
      <c r="AAW307" s="1136"/>
      <c r="AAX307" s="1131"/>
      <c r="AAY307" s="1143"/>
      <c r="AAZ307" s="1133"/>
      <c r="ABA307" s="1133"/>
      <c r="ABB307" s="1133"/>
      <c r="ABC307" s="1140"/>
      <c r="ABD307" s="1131"/>
      <c r="ABE307" s="1133"/>
      <c r="ABF307" s="1133"/>
      <c r="ABG307" s="1133"/>
      <c r="ABH307" s="1188"/>
      <c r="ABI307" s="1135"/>
      <c r="ABJ307" s="1135"/>
      <c r="ABK307" s="1135"/>
      <c r="ABL307" s="1135"/>
      <c r="ABM307" s="1135"/>
      <c r="ABN307" s="1135"/>
      <c r="ABO307" s="1135"/>
      <c r="ABP307" s="1135"/>
      <c r="ABQ307" s="1135"/>
      <c r="ABR307" s="1135"/>
      <c r="ABS307" s="1136"/>
      <c r="ABT307" s="1131"/>
      <c r="ABU307" s="1143"/>
      <c r="ABV307" s="1133"/>
      <c r="ABW307" s="1133"/>
      <c r="ABX307" s="1133"/>
      <c r="ABY307" s="1140"/>
      <c r="ABZ307" s="1131"/>
      <c r="ACA307" s="1133"/>
      <c r="ACB307" s="1133"/>
      <c r="ACC307" s="1133"/>
      <c r="ACD307" s="1188"/>
      <c r="ACE307" s="1135"/>
      <c r="ACF307" s="1135"/>
      <c r="ACG307" s="1135"/>
      <c r="ACH307" s="1135"/>
      <c r="ACI307" s="1135"/>
      <c r="ACJ307" s="1135"/>
      <c r="ACK307" s="1135"/>
      <c r="ACL307" s="1135"/>
      <c r="ACM307" s="1135"/>
      <c r="ACN307" s="1135"/>
      <c r="ACO307" s="1136"/>
      <c r="ACP307" s="1131"/>
      <c r="ACQ307" s="1143"/>
      <c r="ACR307" s="1133"/>
      <c r="ACS307" s="1133"/>
      <c r="ACT307" s="1133"/>
      <c r="ACU307" s="1140"/>
      <c r="ACV307" s="1131"/>
      <c r="ACW307" s="1133"/>
      <c r="ACX307" s="1133"/>
      <c r="ACY307" s="1133"/>
      <c r="ACZ307" s="1188"/>
      <c r="ADA307" s="1135"/>
      <c r="ADB307" s="1135"/>
      <c r="ADC307" s="1135"/>
      <c r="ADD307" s="1135"/>
      <c r="ADE307" s="1135"/>
      <c r="ADF307" s="1135"/>
      <c r="ADG307" s="1135"/>
      <c r="ADH307" s="1135"/>
      <c r="ADI307" s="1135"/>
      <c r="ADJ307" s="1135"/>
      <c r="ADK307" s="1136"/>
      <c r="ADL307" s="1131"/>
      <c r="ADM307" s="1143"/>
      <c r="ADN307" s="1133"/>
      <c r="ADO307" s="1133"/>
      <c r="ADP307" s="1133"/>
      <c r="ADQ307" s="1140"/>
      <c r="ADR307" s="1131"/>
      <c r="ADS307" s="1133"/>
      <c r="ADT307" s="1133"/>
      <c r="ADU307" s="1133"/>
      <c r="ADV307" s="1188"/>
      <c r="ADW307" s="1135"/>
      <c r="ADX307" s="1135"/>
      <c r="ADY307" s="1135"/>
      <c r="ADZ307" s="1135"/>
      <c r="AEA307" s="1135"/>
      <c r="AEB307" s="1135"/>
      <c r="AEC307" s="1135"/>
      <c r="AED307" s="1135"/>
      <c r="AEE307" s="1135"/>
      <c r="AEF307" s="1135"/>
      <c r="AEG307" s="1136"/>
      <c r="AEH307" s="1131"/>
      <c r="AEI307" s="1143"/>
      <c r="AEJ307" s="1133"/>
      <c r="AEK307" s="1133"/>
      <c r="AEL307" s="1133"/>
      <c r="AEM307" s="1140"/>
      <c r="AEN307" s="1131"/>
      <c r="AEO307" s="1133"/>
      <c r="AEP307" s="1133"/>
      <c r="AEQ307" s="1133"/>
      <c r="AER307" s="1188"/>
      <c r="AES307" s="1135"/>
      <c r="AET307" s="1135"/>
      <c r="AEU307" s="1135"/>
      <c r="AEV307" s="1135"/>
      <c r="AEW307" s="1135"/>
      <c r="AEX307" s="1135"/>
      <c r="AEY307" s="1135"/>
      <c r="AEZ307" s="1135"/>
      <c r="AFA307" s="1135"/>
      <c r="AFB307" s="1135"/>
      <c r="AFC307" s="1136"/>
      <c r="AFD307" s="1131"/>
      <c r="AFE307" s="1143"/>
      <c r="AFF307" s="1133"/>
      <c r="AFG307" s="1133"/>
      <c r="AFH307" s="1133"/>
      <c r="AFI307" s="1140"/>
      <c r="AFJ307" s="1131"/>
      <c r="AFK307" s="1133"/>
      <c r="AFL307" s="1133"/>
      <c r="AFM307" s="1133"/>
      <c r="AFN307" s="1188"/>
      <c r="AFO307" s="1135"/>
      <c r="AFP307" s="1135"/>
      <c r="AFQ307" s="1135"/>
      <c r="AFR307" s="1135"/>
      <c r="AFS307" s="1135"/>
      <c r="AFT307" s="1135"/>
      <c r="AFU307" s="1135"/>
      <c r="AFV307" s="1135"/>
      <c r="AFW307" s="1135"/>
      <c r="AFX307" s="1135"/>
      <c r="AFY307" s="1136"/>
      <c r="AFZ307" s="1131"/>
      <c r="AGA307" s="1143"/>
      <c r="AGB307" s="1133"/>
      <c r="AGC307" s="1133"/>
      <c r="AGD307" s="1133"/>
      <c r="AGE307" s="1140"/>
      <c r="AGF307" s="1131"/>
      <c r="AGG307" s="1133"/>
      <c r="AGH307" s="1133"/>
      <c r="AGI307" s="1133"/>
      <c r="AGJ307" s="1188"/>
      <c r="AGK307" s="1135"/>
      <c r="AGL307" s="1135"/>
      <c r="AGM307" s="1135"/>
      <c r="AGN307" s="1135"/>
      <c r="AGO307" s="1135"/>
      <c r="AGP307" s="1135"/>
      <c r="AGQ307" s="1135"/>
      <c r="AGR307" s="1135"/>
      <c r="AGS307" s="1135"/>
      <c r="AGT307" s="1135"/>
      <c r="AGU307" s="1136"/>
      <c r="AGV307" s="1131"/>
      <c r="AGW307" s="1143"/>
      <c r="AGX307" s="1133"/>
      <c r="AGY307" s="1133"/>
      <c r="AGZ307" s="1133"/>
      <c r="AHA307" s="1140"/>
      <c r="AHB307" s="1131"/>
      <c r="AHC307" s="1133"/>
      <c r="AHD307" s="1133"/>
      <c r="AHE307" s="1133"/>
      <c r="AHF307" s="1188"/>
      <c r="AHG307" s="1135"/>
      <c r="AHH307" s="1135"/>
      <c r="AHI307" s="1135"/>
      <c r="AHJ307" s="1135"/>
      <c r="AHK307" s="1135"/>
      <c r="AHL307" s="1135"/>
      <c r="AHM307" s="1135"/>
      <c r="AHN307" s="1135"/>
      <c r="AHO307" s="1135"/>
      <c r="AHP307" s="1135"/>
      <c r="AHQ307" s="1136"/>
      <c r="AHR307" s="1131"/>
      <c r="AHS307" s="1143"/>
      <c r="AHT307" s="1133"/>
      <c r="AHU307" s="1133"/>
      <c r="AHV307" s="1133"/>
      <c r="AHW307" s="1140"/>
      <c r="AHX307" s="1131"/>
      <c r="AHY307" s="1133"/>
      <c r="AHZ307" s="1133"/>
      <c r="AIA307" s="1133"/>
      <c r="AIB307" s="1188"/>
      <c r="AIC307" s="1135"/>
      <c r="AID307" s="1135"/>
      <c r="AIE307" s="1135"/>
      <c r="AIF307" s="1135"/>
      <c r="AIG307" s="1135"/>
      <c r="AIH307" s="1135"/>
      <c r="AII307" s="1135"/>
      <c r="AIJ307" s="1135"/>
      <c r="AIK307" s="1135"/>
      <c r="AIL307" s="1135"/>
      <c r="AIM307" s="1136"/>
      <c r="AIN307" s="1131"/>
      <c r="AIO307" s="1143"/>
      <c r="AIP307" s="1133"/>
      <c r="AIQ307" s="1133"/>
      <c r="AIR307" s="1133"/>
      <c r="AIS307" s="1140"/>
      <c r="AIT307" s="1131"/>
      <c r="AIU307" s="1133"/>
      <c r="AIV307" s="1133"/>
      <c r="AIW307" s="1133"/>
      <c r="AIX307" s="1188"/>
      <c r="AIY307" s="1135"/>
      <c r="AIZ307" s="1135"/>
      <c r="AJA307" s="1135"/>
      <c r="AJB307" s="1135"/>
      <c r="AJC307" s="1135"/>
      <c r="AJD307" s="1135"/>
      <c r="AJE307" s="1135"/>
      <c r="AJF307" s="1135"/>
      <c r="AJG307" s="1135"/>
      <c r="AJH307" s="1135"/>
      <c r="AJI307" s="1136"/>
      <c r="AJJ307" s="1131"/>
      <c r="AJK307" s="1143"/>
      <c r="AJL307" s="1133"/>
      <c r="AJM307" s="1133"/>
      <c r="AJN307" s="1133"/>
      <c r="AJO307" s="1140"/>
      <c r="AJP307" s="1131"/>
      <c r="AJQ307" s="1133"/>
      <c r="AJR307" s="1133"/>
      <c r="AJS307" s="1133"/>
      <c r="AJT307" s="1188"/>
      <c r="AJU307" s="1135"/>
      <c r="AJV307" s="1135"/>
      <c r="AJW307" s="1135"/>
      <c r="AJX307" s="1135"/>
      <c r="AJY307" s="1135"/>
      <c r="AJZ307" s="1135"/>
      <c r="AKA307" s="1135"/>
      <c r="AKB307" s="1135"/>
      <c r="AKC307" s="1135"/>
      <c r="AKD307" s="1135"/>
      <c r="AKE307" s="1136"/>
      <c r="AKF307" s="1131"/>
      <c r="AKG307" s="1143"/>
      <c r="AKH307" s="1133"/>
      <c r="AKI307" s="1133"/>
      <c r="AKJ307" s="1133"/>
      <c r="AKK307" s="1140"/>
      <c r="AKL307" s="1131"/>
      <c r="AKM307" s="1133"/>
      <c r="AKN307" s="1133"/>
      <c r="AKO307" s="1133"/>
      <c r="AKP307" s="1188"/>
      <c r="AKQ307" s="1135"/>
      <c r="AKR307" s="1135"/>
      <c r="AKS307" s="1135"/>
      <c r="AKT307" s="1135"/>
      <c r="AKU307" s="1135"/>
      <c r="AKV307" s="1135"/>
      <c r="AKW307" s="1135"/>
      <c r="AKX307" s="1135"/>
      <c r="AKY307" s="1135"/>
      <c r="AKZ307" s="1135"/>
      <c r="ALA307" s="1136"/>
      <c r="ALB307" s="1131"/>
      <c r="ALC307" s="1143"/>
      <c r="ALD307" s="1133"/>
      <c r="ALE307" s="1133"/>
      <c r="ALF307" s="1133"/>
      <c r="ALG307" s="1140"/>
      <c r="ALH307" s="1131"/>
      <c r="ALI307" s="1133"/>
      <c r="ALJ307" s="1133"/>
      <c r="ALK307" s="1133"/>
      <c r="ALL307" s="1188"/>
      <c r="ALM307" s="1135"/>
      <c r="ALN307" s="1135"/>
      <c r="ALO307" s="1135"/>
      <c r="ALP307" s="1135"/>
      <c r="ALQ307" s="1135"/>
      <c r="ALR307" s="1135"/>
      <c r="ALS307" s="1135"/>
      <c r="ALT307" s="1135"/>
      <c r="ALU307" s="1135"/>
      <c r="ALV307" s="1135"/>
      <c r="ALW307" s="1136"/>
      <c r="ALX307" s="1131"/>
      <c r="ALY307" s="1143"/>
      <c r="ALZ307" s="1133"/>
      <c r="AMA307" s="1133"/>
      <c r="AMB307" s="1133"/>
      <c r="AMC307" s="1140"/>
      <c r="AMD307" s="1131"/>
      <c r="AME307" s="1133"/>
      <c r="AMF307" s="1133"/>
      <c r="AMG307" s="1133"/>
      <c r="AMH307" s="1188"/>
      <c r="AMI307" s="1135"/>
      <c r="AMJ307" s="1135"/>
      <c r="AMK307" s="1135"/>
      <c r="AML307" s="1135"/>
      <c r="AMM307" s="1135"/>
      <c r="AMN307" s="1135"/>
      <c r="AMO307" s="1135"/>
      <c r="AMP307" s="1135"/>
      <c r="AMQ307" s="1135"/>
      <c r="AMR307" s="1135"/>
      <c r="AMS307" s="1136"/>
      <c r="AMT307" s="1131"/>
      <c r="AMU307" s="1143"/>
      <c r="AMV307" s="1133"/>
      <c r="AMW307" s="1133"/>
      <c r="AMX307" s="1133"/>
      <c r="AMY307" s="1140"/>
      <c r="AMZ307" s="1131"/>
      <c r="ANA307" s="1133"/>
      <c r="ANB307" s="1133"/>
      <c r="ANC307" s="1133"/>
      <c r="AND307" s="1188"/>
      <c r="ANE307" s="1135"/>
      <c r="ANF307" s="1135"/>
      <c r="ANG307" s="1135"/>
      <c r="ANH307" s="1135"/>
      <c r="ANI307" s="1135"/>
      <c r="ANJ307" s="1135"/>
      <c r="ANK307" s="1135"/>
      <c r="ANL307" s="1135"/>
      <c r="ANM307" s="1135"/>
      <c r="ANN307" s="1135"/>
      <c r="ANO307" s="1136"/>
      <c r="ANP307" s="1131"/>
      <c r="ANQ307" s="1143"/>
      <c r="ANR307" s="1133"/>
      <c r="ANS307" s="1133"/>
      <c r="ANT307" s="1133"/>
      <c r="ANU307" s="1140"/>
      <c r="ANV307" s="1131"/>
      <c r="ANW307" s="1133"/>
      <c r="ANX307" s="1133"/>
      <c r="ANY307" s="1133"/>
      <c r="ANZ307" s="1188"/>
      <c r="AOA307" s="1135"/>
      <c r="AOB307" s="1135"/>
      <c r="AOC307" s="1135"/>
      <c r="AOD307" s="1135"/>
      <c r="AOE307" s="1135"/>
      <c r="AOF307" s="1135"/>
      <c r="AOG307" s="1135"/>
      <c r="AOH307" s="1135"/>
      <c r="AOI307" s="1135"/>
      <c r="AOJ307" s="1135"/>
      <c r="AOK307" s="1136"/>
      <c r="AOL307" s="1131"/>
      <c r="AOM307" s="1143"/>
      <c r="AON307" s="1133"/>
      <c r="AOO307" s="1133"/>
      <c r="AOP307" s="1133"/>
      <c r="AOQ307" s="1140"/>
      <c r="AOR307" s="1131"/>
      <c r="AOS307" s="1133"/>
      <c r="AOT307" s="1133"/>
      <c r="AOU307" s="1133"/>
      <c r="AOV307" s="1188"/>
      <c r="AOW307" s="1135"/>
      <c r="AOX307" s="1135"/>
      <c r="AOY307" s="1135"/>
      <c r="AOZ307" s="1135"/>
      <c r="APA307" s="1135"/>
      <c r="APB307" s="1135"/>
      <c r="APC307" s="1135"/>
      <c r="APD307" s="1135"/>
      <c r="APE307" s="1135"/>
      <c r="APF307" s="1135"/>
      <c r="APG307" s="1136"/>
      <c r="APH307" s="1131"/>
      <c r="API307" s="1143"/>
      <c r="APJ307" s="1133"/>
      <c r="APK307" s="1133"/>
      <c r="APL307" s="1133"/>
      <c r="APM307" s="1140"/>
      <c r="APN307" s="1131"/>
      <c r="APO307" s="1133"/>
      <c r="APP307" s="1133"/>
      <c r="APQ307" s="1133"/>
      <c r="APR307" s="1188"/>
      <c r="APS307" s="1135"/>
      <c r="APT307" s="1135"/>
      <c r="APU307" s="1135"/>
      <c r="APV307" s="1135"/>
      <c r="APW307" s="1135"/>
      <c r="APX307" s="1135"/>
      <c r="APY307" s="1135"/>
      <c r="APZ307" s="1135"/>
      <c r="AQA307" s="1135"/>
      <c r="AQB307" s="1135"/>
      <c r="AQC307" s="1136"/>
      <c r="AQD307" s="1131"/>
      <c r="AQE307" s="1143"/>
      <c r="AQF307" s="1133"/>
      <c r="AQG307" s="1133"/>
      <c r="AQH307" s="1133"/>
      <c r="AQI307" s="1140"/>
      <c r="AQJ307" s="1131"/>
      <c r="AQK307" s="1133"/>
      <c r="AQL307" s="1133"/>
      <c r="AQM307" s="1133"/>
      <c r="AQN307" s="1188"/>
      <c r="AQO307" s="1135"/>
      <c r="AQP307" s="1135"/>
      <c r="AQQ307" s="1135"/>
      <c r="AQR307" s="1135"/>
      <c r="AQS307" s="1135"/>
      <c r="AQT307" s="1135"/>
      <c r="AQU307" s="1135"/>
      <c r="AQV307" s="1135"/>
      <c r="AQW307" s="1135"/>
      <c r="AQX307" s="1135"/>
      <c r="AQY307" s="1136"/>
      <c r="AQZ307" s="1131"/>
      <c r="ARA307" s="1143"/>
      <c r="ARB307" s="1133"/>
      <c r="ARC307" s="1133"/>
      <c r="ARD307" s="1133"/>
      <c r="ARE307" s="1140"/>
      <c r="ARF307" s="1131"/>
      <c r="ARG307" s="1133"/>
      <c r="ARH307" s="1133"/>
      <c r="ARI307" s="1133"/>
      <c r="ARJ307" s="1188"/>
      <c r="ARK307" s="1135"/>
      <c r="ARL307" s="1135"/>
      <c r="ARM307" s="1135"/>
      <c r="ARN307" s="1135"/>
      <c r="ARO307" s="1135"/>
      <c r="ARP307" s="1135"/>
      <c r="ARQ307" s="1135"/>
      <c r="ARR307" s="1135"/>
      <c r="ARS307" s="1135"/>
      <c r="ART307" s="1135"/>
      <c r="ARU307" s="1136"/>
      <c r="ARV307" s="1131"/>
      <c r="ARW307" s="1143"/>
      <c r="ARX307" s="1133"/>
      <c r="ARY307" s="1133"/>
      <c r="ARZ307" s="1133"/>
      <c r="ASA307" s="1140"/>
      <c r="ASB307" s="1131"/>
      <c r="ASC307" s="1133"/>
      <c r="ASD307" s="1133"/>
      <c r="ASE307" s="1133"/>
      <c r="ASF307" s="1188"/>
      <c r="ASG307" s="1135"/>
      <c r="ASH307" s="1135"/>
      <c r="ASI307" s="1135"/>
      <c r="ASJ307" s="1135"/>
      <c r="ASK307" s="1135"/>
      <c r="ASL307" s="1135"/>
      <c r="ASM307" s="1135"/>
      <c r="ASN307" s="1135"/>
      <c r="ASO307" s="1135"/>
      <c r="ASP307" s="1135"/>
      <c r="ASQ307" s="1136"/>
      <c r="ASR307" s="1131"/>
      <c r="ASS307" s="1143"/>
      <c r="AST307" s="1133"/>
      <c r="ASU307" s="1133"/>
      <c r="ASV307" s="1133"/>
      <c r="ASW307" s="1140"/>
      <c r="ASX307" s="1131"/>
      <c r="ASY307" s="1133"/>
      <c r="ASZ307" s="1133"/>
      <c r="ATA307" s="1133"/>
      <c r="ATB307" s="1188"/>
      <c r="ATC307" s="1135"/>
      <c r="ATD307" s="1135"/>
      <c r="ATE307" s="1135"/>
      <c r="ATF307" s="1135"/>
      <c r="ATG307" s="1135"/>
      <c r="ATH307" s="1135"/>
      <c r="ATI307" s="1135"/>
      <c r="ATJ307" s="1135"/>
      <c r="ATK307" s="1135"/>
      <c r="ATL307" s="1135"/>
      <c r="ATM307" s="1136"/>
      <c r="ATN307" s="1131"/>
      <c r="ATO307" s="1143"/>
      <c r="ATP307" s="1133"/>
      <c r="ATQ307" s="1133"/>
      <c r="ATR307" s="1133"/>
      <c r="ATS307" s="1140"/>
      <c r="ATT307" s="1131"/>
      <c r="ATU307" s="1133"/>
      <c r="ATV307" s="1133"/>
      <c r="ATW307" s="1133"/>
      <c r="ATX307" s="1188"/>
      <c r="ATY307" s="1135"/>
      <c r="ATZ307" s="1135"/>
      <c r="AUA307" s="1135"/>
      <c r="AUB307" s="1135"/>
      <c r="AUC307" s="1135"/>
      <c r="AUD307" s="1135"/>
      <c r="AUE307" s="1135"/>
      <c r="AUF307" s="1135"/>
      <c r="AUG307" s="1135"/>
      <c r="AUH307" s="1135"/>
      <c r="AUI307" s="1136"/>
      <c r="AUJ307" s="1131"/>
      <c r="AUK307" s="1143"/>
      <c r="AUL307" s="1133"/>
      <c r="AUM307" s="1133"/>
      <c r="AUN307" s="1133"/>
      <c r="AUO307" s="1140"/>
      <c r="AUP307" s="1131"/>
      <c r="AUQ307" s="1133"/>
      <c r="AUR307" s="1133"/>
      <c r="AUS307" s="1133"/>
      <c r="AUT307" s="1188"/>
      <c r="AUU307" s="1135"/>
      <c r="AUV307" s="1135"/>
      <c r="AUW307" s="1135"/>
      <c r="AUX307" s="1135"/>
      <c r="AUY307" s="1135"/>
      <c r="AUZ307" s="1135"/>
      <c r="AVA307" s="1135"/>
      <c r="AVB307" s="1135"/>
      <c r="AVC307" s="1135"/>
      <c r="AVD307" s="1135"/>
      <c r="AVE307" s="1136"/>
      <c r="AVF307" s="1131"/>
      <c r="AVG307" s="1143"/>
      <c r="AVH307" s="1133"/>
      <c r="AVI307" s="1133"/>
      <c r="AVJ307" s="1133"/>
      <c r="AVK307" s="1140"/>
      <c r="AVL307" s="1131"/>
      <c r="AVM307" s="1133"/>
      <c r="AVN307" s="1133"/>
      <c r="AVO307" s="1133"/>
      <c r="AVP307" s="1188"/>
      <c r="AVQ307" s="1135"/>
      <c r="AVR307" s="1135"/>
      <c r="AVS307" s="1135"/>
      <c r="AVT307" s="1135"/>
      <c r="AVU307" s="1135"/>
      <c r="AVV307" s="1135"/>
      <c r="AVW307" s="1135"/>
      <c r="AVX307" s="1135"/>
      <c r="AVY307" s="1135"/>
      <c r="AVZ307" s="1135"/>
      <c r="AWA307" s="1136"/>
      <c r="AWB307" s="1131"/>
      <c r="AWC307" s="1143"/>
      <c r="AWD307" s="1133"/>
      <c r="AWE307" s="1133"/>
      <c r="AWF307" s="1133"/>
      <c r="AWG307" s="1140"/>
      <c r="AWH307" s="1131"/>
      <c r="AWI307" s="1133"/>
      <c r="AWJ307" s="1133"/>
      <c r="AWK307" s="1133"/>
      <c r="AWL307" s="1188"/>
      <c r="AWM307" s="1135"/>
      <c r="AWN307" s="1135"/>
      <c r="AWO307" s="1135"/>
      <c r="AWP307" s="1135"/>
      <c r="AWQ307" s="1135"/>
      <c r="AWR307" s="1135"/>
      <c r="AWS307" s="1135"/>
      <c r="AWT307" s="1135"/>
      <c r="AWU307" s="1135"/>
      <c r="AWV307" s="1135"/>
      <c r="AWW307" s="1136"/>
      <c r="AWX307" s="1131"/>
      <c r="AWY307" s="1143"/>
      <c r="AWZ307" s="1133"/>
      <c r="AXA307" s="1133"/>
      <c r="AXB307" s="1133"/>
      <c r="AXC307" s="1140"/>
      <c r="AXD307" s="1131"/>
      <c r="AXE307" s="1133"/>
      <c r="AXF307" s="1133"/>
      <c r="AXG307" s="1133"/>
      <c r="AXH307" s="1188"/>
      <c r="AXI307" s="1135"/>
      <c r="AXJ307" s="1135"/>
      <c r="AXK307" s="1135"/>
      <c r="AXL307" s="1135"/>
      <c r="AXM307" s="1135"/>
      <c r="AXN307" s="1135"/>
      <c r="AXO307" s="1135"/>
      <c r="AXP307" s="1135"/>
      <c r="AXQ307" s="1135"/>
      <c r="AXR307" s="1135"/>
      <c r="AXS307" s="1136"/>
      <c r="AXT307" s="1131"/>
      <c r="AXU307" s="1143"/>
      <c r="AXV307" s="1133"/>
      <c r="AXW307" s="1133"/>
      <c r="AXX307" s="1133"/>
      <c r="AXY307" s="1140"/>
      <c r="AXZ307" s="1131"/>
      <c r="AYA307" s="1133"/>
      <c r="AYB307" s="1133"/>
      <c r="AYC307" s="1133"/>
      <c r="AYD307" s="1188"/>
      <c r="AYE307" s="1135"/>
      <c r="AYF307" s="1135"/>
      <c r="AYG307" s="1135"/>
      <c r="AYH307" s="1135"/>
      <c r="AYI307" s="1135"/>
      <c r="AYJ307" s="1135"/>
      <c r="AYK307" s="1135"/>
      <c r="AYL307" s="1135"/>
      <c r="AYM307" s="1135"/>
      <c r="AYN307" s="1135"/>
      <c r="AYO307" s="1136"/>
      <c r="AYP307" s="1131"/>
      <c r="AYQ307" s="1143"/>
      <c r="AYR307" s="1133"/>
      <c r="AYS307" s="1133"/>
      <c r="AYT307" s="1133"/>
      <c r="AYU307" s="1140"/>
      <c r="AYV307" s="1131"/>
      <c r="AYW307" s="1133"/>
      <c r="AYX307" s="1133"/>
      <c r="AYY307" s="1133"/>
      <c r="AYZ307" s="1188"/>
      <c r="AZA307" s="1135"/>
      <c r="AZB307" s="1135"/>
      <c r="AZC307" s="1135"/>
      <c r="AZD307" s="1135"/>
      <c r="AZE307" s="1135"/>
      <c r="AZF307" s="1135"/>
      <c r="AZG307" s="1135"/>
      <c r="AZH307" s="1135"/>
      <c r="AZI307" s="1135"/>
      <c r="AZJ307" s="1135"/>
      <c r="AZK307" s="1136"/>
      <c r="AZL307" s="1131"/>
      <c r="AZM307" s="1143"/>
      <c r="AZN307" s="1133"/>
      <c r="AZO307" s="1133"/>
      <c r="AZP307" s="1133"/>
      <c r="AZQ307" s="1140"/>
      <c r="AZR307" s="1131"/>
      <c r="AZS307" s="1133"/>
      <c r="AZT307" s="1133"/>
      <c r="AZU307" s="1133"/>
      <c r="AZV307" s="1188"/>
      <c r="AZW307" s="1135"/>
      <c r="AZX307" s="1135"/>
      <c r="AZY307" s="1135"/>
      <c r="AZZ307" s="1135"/>
      <c r="BAA307" s="1135"/>
      <c r="BAB307" s="1135"/>
      <c r="BAC307" s="1135"/>
      <c r="BAD307" s="1135"/>
      <c r="BAE307" s="1135"/>
      <c r="BAF307" s="1135"/>
      <c r="BAG307" s="1136"/>
      <c r="BAH307" s="1131"/>
      <c r="BAI307" s="1143"/>
      <c r="BAJ307" s="1133"/>
      <c r="BAK307" s="1133"/>
      <c r="BAL307" s="1133"/>
      <c r="BAM307" s="1140"/>
      <c r="BAN307" s="1131"/>
      <c r="BAO307" s="1133"/>
      <c r="BAP307" s="1133"/>
      <c r="BAQ307" s="1133"/>
      <c r="BAR307" s="1188"/>
      <c r="BAS307" s="1135"/>
      <c r="BAT307" s="1135"/>
      <c r="BAU307" s="1135"/>
      <c r="BAV307" s="1135"/>
      <c r="BAW307" s="1135"/>
      <c r="BAX307" s="1135"/>
      <c r="BAY307" s="1135"/>
      <c r="BAZ307" s="1135"/>
      <c r="BBA307" s="1135"/>
      <c r="BBB307" s="1135"/>
      <c r="BBC307" s="1136"/>
      <c r="BBD307" s="1131"/>
      <c r="BBE307" s="1143"/>
      <c r="BBF307" s="1133"/>
      <c r="BBG307" s="1133"/>
      <c r="BBH307" s="1133"/>
      <c r="BBI307" s="1140"/>
      <c r="BBJ307" s="1131"/>
      <c r="BBK307" s="1133"/>
      <c r="BBL307" s="1133"/>
      <c r="BBM307" s="1133"/>
      <c r="BBN307" s="1188"/>
      <c r="BBO307" s="1135"/>
      <c r="BBP307" s="1135"/>
      <c r="BBQ307" s="1135"/>
      <c r="BBR307" s="1135"/>
      <c r="BBS307" s="1135"/>
      <c r="BBT307" s="1135"/>
      <c r="BBU307" s="1135"/>
      <c r="BBV307" s="1135"/>
      <c r="BBW307" s="1135"/>
      <c r="BBX307" s="1135"/>
      <c r="BBY307" s="1136"/>
      <c r="BBZ307" s="1131"/>
      <c r="BCA307" s="1143"/>
      <c r="BCB307" s="1133"/>
      <c r="BCC307" s="1133"/>
      <c r="BCD307" s="1133"/>
      <c r="BCE307" s="1140"/>
      <c r="BCF307" s="1131"/>
      <c r="BCG307" s="1133"/>
      <c r="BCH307" s="1133"/>
      <c r="BCI307" s="1133"/>
      <c r="BCJ307" s="1188"/>
      <c r="BCK307" s="1135"/>
      <c r="BCL307" s="1135"/>
      <c r="BCM307" s="1135"/>
      <c r="BCN307" s="1135"/>
      <c r="BCO307" s="1135"/>
      <c r="BCP307" s="1135"/>
      <c r="BCQ307" s="1135"/>
      <c r="BCR307" s="1135"/>
      <c r="BCS307" s="1135"/>
      <c r="BCT307" s="1135"/>
      <c r="BCU307" s="1136"/>
      <c r="BCV307" s="1131"/>
      <c r="BCW307" s="1143"/>
      <c r="BCX307" s="1133"/>
      <c r="BCY307" s="1133"/>
      <c r="BCZ307" s="1133"/>
      <c r="BDA307" s="1140"/>
      <c r="BDB307" s="1131"/>
      <c r="BDC307" s="1133"/>
      <c r="BDD307" s="1133"/>
      <c r="BDE307" s="1133"/>
      <c r="BDF307" s="1188"/>
      <c r="BDG307" s="1135"/>
      <c r="BDH307" s="1135"/>
      <c r="BDI307" s="1135"/>
      <c r="BDJ307" s="1135"/>
      <c r="BDK307" s="1135"/>
      <c r="BDL307" s="1135"/>
      <c r="BDM307" s="1135"/>
      <c r="BDN307" s="1135"/>
      <c r="BDO307" s="1135"/>
      <c r="BDP307" s="1135"/>
      <c r="BDQ307" s="1136"/>
      <c r="BDR307" s="1131"/>
      <c r="BDS307" s="1143"/>
      <c r="BDT307" s="1133"/>
      <c r="BDU307" s="1133"/>
      <c r="BDV307" s="1133"/>
      <c r="BDW307" s="1140"/>
      <c r="BDX307" s="1131"/>
      <c r="BDY307" s="1133"/>
      <c r="BDZ307" s="1133"/>
      <c r="BEA307" s="1133"/>
      <c r="BEB307" s="1188"/>
      <c r="BEC307" s="1135"/>
      <c r="BED307" s="1135"/>
      <c r="BEE307" s="1135"/>
      <c r="BEF307" s="1135"/>
      <c r="BEG307" s="1135"/>
      <c r="BEH307" s="1135"/>
      <c r="BEI307" s="1135"/>
      <c r="BEJ307" s="1135"/>
      <c r="BEK307" s="1135"/>
      <c r="BEL307" s="1135"/>
      <c r="BEM307" s="1136"/>
      <c r="BEN307" s="1131"/>
      <c r="BEO307" s="1143"/>
      <c r="BEP307" s="1133"/>
      <c r="BEQ307" s="1133"/>
      <c r="BER307" s="1133"/>
      <c r="BES307" s="1140"/>
      <c r="BET307" s="1131"/>
      <c r="BEU307" s="1133"/>
      <c r="BEV307" s="1133"/>
      <c r="BEW307" s="1133"/>
      <c r="BEX307" s="1188"/>
      <c r="BEY307" s="1135"/>
      <c r="BEZ307" s="1135"/>
      <c r="BFA307" s="1135"/>
      <c r="BFB307" s="1135"/>
      <c r="BFC307" s="1135"/>
      <c r="BFD307" s="1135"/>
      <c r="BFE307" s="1135"/>
      <c r="BFF307" s="1135"/>
      <c r="BFG307" s="1135"/>
      <c r="BFH307" s="1135"/>
      <c r="BFI307" s="1136"/>
      <c r="BFJ307" s="1131"/>
      <c r="BFK307" s="1143"/>
      <c r="BFL307" s="1133"/>
      <c r="BFM307" s="1133"/>
      <c r="BFN307" s="1133"/>
      <c r="BFO307" s="1140"/>
      <c r="BFP307" s="1131"/>
      <c r="BFQ307" s="1133"/>
      <c r="BFR307" s="1133"/>
      <c r="BFS307" s="1133"/>
      <c r="BFT307" s="1188"/>
      <c r="BFU307" s="1135"/>
      <c r="BFV307" s="1135"/>
      <c r="BFW307" s="1135"/>
      <c r="BFX307" s="1135"/>
      <c r="BFY307" s="1135"/>
      <c r="BFZ307" s="1135"/>
      <c r="BGA307" s="1135"/>
      <c r="BGB307" s="1135"/>
      <c r="BGC307" s="1135"/>
      <c r="BGD307" s="1135"/>
      <c r="BGE307" s="1136"/>
      <c r="BGF307" s="1131"/>
      <c r="BGG307" s="1143"/>
      <c r="BGH307" s="1133"/>
      <c r="BGI307" s="1133"/>
      <c r="BGJ307" s="1133"/>
      <c r="BGK307" s="1140"/>
      <c r="BGL307" s="1131"/>
      <c r="BGM307" s="1133"/>
      <c r="BGN307" s="1133"/>
      <c r="BGO307" s="1133"/>
      <c r="BGP307" s="1188"/>
      <c r="BGQ307" s="1135"/>
      <c r="BGR307" s="1135"/>
      <c r="BGS307" s="1135"/>
      <c r="BGT307" s="1135"/>
      <c r="BGU307" s="1135"/>
      <c r="BGV307" s="1135"/>
      <c r="BGW307" s="1135"/>
      <c r="BGX307" s="1135"/>
      <c r="BGY307" s="1135"/>
      <c r="BGZ307" s="1135"/>
      <c r="BHA307" s="1136"/>
      <c r="BHB307" s="1131"/>
      <c r="BHC307" s="1143"/>
      <c r="BHD307" s="1133"/>
      <c r="BHE307" s="1133"/>
      <c r="BHF307" s="1133"/>
      <c r="BHG307" s="1140"/>
      <c r="BHH307" s="1131"/>
      <c r="BHI307" s="1133"/>
      <c r="BHJ307" s="1133"/>
      <c r="BHK307" s="1133"/>
      <c r="BHL307" s="1188"/>
      <c r="BHM307" s="1135"/>
      <c r="BHN307" s="1135"/>
      <c r="BHO307" s="1135"/>
      <c r="BHP307" s="1135"/>
      <c r="BHQ307" s="1135"/>
      <c r="BHR307" s="1135"/>
      <c r="BHS307" s="1135"/>
      <c r="BHT307" s="1135"/>
      <c r="BHU307" s="1135"/>
      <c r="BHV307" s="1135"/>
      <c r="BHW307" s="1136"/>
      <c r="BHX307" s="1131"/>
      <c r="BHY307" s="1143"/>
      <c r="BHZ307" s="1133"/>
      <c r="BIA307" s="1133"/>
      <c r="BIB307" s="1133"/>
      <c r="BIC307" s="1140"/>
      <c r="BID307" s="1131"/>
      <c r="BIE307" s="1133"/>
      <c r="BIF307" s="1133"/>
      <c r="BIG307" s="1133"/>
      <c r="BIH307" s="1188"/>
      <c r="BII307" s="1135"/>
      <c r="BIJ307" s="1135"/>
      <c r="BIK307" s="1135"/>
      <c r="BIL307" s="1135"/>
      <c r="BIM307" s="1135"/>
      <c r="BIN307" s="1135"/>
      <c r="BIO307" s="1135"/>
      <c r="BIP307" s="1135"/>
      <c r="BIQ307" s="1135"/>
      <c r="BIR307" s="1135"/>
      <c r="BIS307" s="1136"/>
      <c r="BIT307" s="1131"/>
      <c r="BIU307" s="1143"/>
      <c r="BIV307" s="1133"/>
      <c r="BIW307" s="1133"/>
      <c r="BIX307" s="1133"/>
      <c r="BIY307" s="1140"/>
      <c r="BIZ307" s="1131"/>
      <c r="BJA307" s="1133"/>
      <c r="BJB307" s="1133"/>
      <c r="BJC307" s="1133"/>
      <c r="BJD307" s="1188"/>
      <c r="BJE307" s="1135"/>
      <c r="BJF307" s="1135"/>
      <c r="BJG307" s="1135"/>
      <c r="BJH307" s="1135"/>
      <c r="BJI307" s="1135"/>
      <c r="BJJ307" s="1135"/>
      <c r="BJK307" s="1135"/>
      <c r="BJL307" s="1135"/>
      <c r="BJM307" s="1135"/>
      <c r="BJN307" s="1135"/>
      <c r="BJO307" s="1136"/>
      <c r="BJP307" s="1131"/>
      <c r="BJQ307" s="1143"/>
      <c r="BJR307" s="1133"/>
      <c r="BJS307" s="1133"/>
      <c r="BJT307" s="1133"/>
      <c r="BJU307" s="1140"/>
      <c r="BJV307" s="1131"/>
      <c r="BJW307" s="1133"/>
      <c r="BJX307" s="1133"/>
      <c r="BJY307" s="1133"/>
      <c r="BJZ307" s="1188"/>
      <c r="BKA307" s="1135"/>
      <c r="BKB307" s="1135"/>
      <c r="BKC307" s="1135"/>
      <c r="BKD307" s="1135"/>
      <c r="BKE307" s="1135"/>
      <c r="BKF307" s="1135"/>
      <c r="BKG307" s="1135"/>
      <c r="BKH307" s="1135"/>
      <c r="BKI307" s="1135"/>
      <c r="BKJ307" s="1135"/>
      <c r="BKK307" s="1136"/>
      <c r="BKL307" s="1131"/>
      <c r="BKM307" s="1143"/>
      <c r="BKN307" s="1133"/>
      <c r="BKO307" s="1133"/>
      <c r="BKP307" s="1133"/>
      <c r="BKQ307" s="1140"/>
      <c r="BKR307" s="1131"/>
      <c r="BKS307" s="1133"/>
      <c r="BKT307" s="1133"/>
      <c r="BKU307" s="1133"/>
      <c r="BKV307" s="1188"/>
      <c r="BKW307" s="1135"/>
      <c r="BKX307" s="1135"/>
      <c r="BKY307" s="1135"/>
      <c r="BKZ307" s="1135"/>
      <c r="BLA307" s="1135"/>
      <c r="BLB307" s="1135"/>
      <c r="BLC307" s="1135"/>
      <c r="BLD307" s="1135"/>
      <c r="BLE307" s="1135"/>
      <c r="BLF307" s="1135"/>
      <c r="BLG307" s="1136"/>
      <c r="BLH307" s="1131"/>
      <c r="BLI307" s="1143"/>
      <c r="BLJ307" s="1133"/>
      <c r="BLK307" s="1133"/>
      <c r="BLL307" s="1133"/>
      <c r="BLM307" s="1140"/>
      <c r="BLN307" s="1131"/>
      <c r="BLO307" s="1133"/>
      <c r="BLP307" s="1133"/>
      <c r="BLQ307" s="1133"/>
      <c r="BLR307" s="1188"/>
      <c r="BLS307" s="1135"/>
      <c r="BLT307" s="1135"/>
      <c r="BLU307" s="1135"/>
      <c r="BLV307" s="1135"/>
      <c r="BLW307" s="1135"/>
      <c r="BLX307" s="1135"/>
      <c r="BLY307" s="1135"/>
      <c r="BLZ307" s="1135"/>
      <c r="BMA307" s="1135"/>
      <c r="BMB307" s="1135"/>
      <c r="BMC307" s="1136"/>
      <c r="BMD307" s="1131"/>
      <c r="BME307" s="1143"/>
      <c r="BMF307" s="1133"/>
      <c r="BMG307" s="1133"/>
      <c r="BMH307" s="1133"/>
      <c r="BMI307" s="1140"/>
      <c r="BMJ307" s="1131"/>
      <c r="BMK307" s="1133"/>
      <c r="BML307" s="1133"/>
      <c r="BMM307" s="1133"/>
      <c r="BMN307" s="1188"/>
      <c r="BMO307" s="1135"/>
      <c r="BMP307" s="1135"/>
      <c r="BMQ307" s="1135"/>
      <c r="BMR307" s="1135"/>
      <c r="BMS307" s="1135"/>
      <c r="BMT307" s="1135"/>
      <c r="BMU307" s="1135"/>
      <c r="BMV307" s="1135"/>
      <c r="BMW307" s="1135"/>
      <c r="BMX307" s="1135"/>
      <c r="BMY307" s="1136"/>
      <c r="BMZ307" s="1131"/>
      <c r="BNA307" s="1143"/>
      <c r="BNB307" s="1133"/>
      <c r="BNC307" s="1133"/>
      <c r="BND307" s="1133"/>
      <c r="BNE307" s="1140"/>
      <c r="BNF307" s="1131"/>
      <c r="BNG307" s="1133"/>
      <c r="BNH307" s="1133"/>
      <c r="BNI307" s="1133"/>
      <c r="BNJ307" s="1188"/>
      <c r="BNK307" s="1135"/>
      <c r="BNL307" s="1135"/>
      <c r="BNM307" s="1135"/>
      <c r="BNN307" s="1135"/>
      <c r="BNO307" s="1135"/>
      <c r="BNP307" s="1135"/>
      <c r="BNQ307" s="1135"/>
      <c r="BNR307" s="1135"/>
      <c r="BNS307" s="1135"/>
      <c r="BNT307" s="1135"/>
      <c r="BNU307" s="1136"/>
      <c r="BNV307" s="1131"/>
      <c r="BNW307" s="1143"/>
      <c r="BNX307" s="1133"/>
      <c r="BNY307" s="1133"/>
      <c r="BNZ307" s="1133"/>
      <c r="BOA307" s="1140"/>
      <c r="BOB307" s="1131"/>
      <c r="BOC307" s="1133"/>
      <c r="BOD307" s="1133"/>
      <c r="BOE307" s="1133"/>
      <c r="BOF307" s="1188"/>
      <c r="BOG307" s="1135"/>
      <c r="BOH307" s="1135"/>
      <c r="BOI307" s="1135"/>
      <c r="BOJ307" s="1135"/>
      <c r="BOK307" s="1135"/>
      <c r="BOL307" s="1135"/>
      <c r="BOM307" s="1135"/>
      <c r="BON307" s="1135"/>
      <c r="BOO307" s="1135"/>
      <c r="BOP307" s="1135"/>
      <c r="BOQ307" s="1136"/>
      <c r="BOR307" s="1131"/>
      <c r="BOS307" s="1143"/>
      <c r="BOT307" s="1133"/>
      <c r="BOU307" s="1133"/>
      <c r="BOV307" s="1133"/>
      <c r="BOW307" s="1140"/>
      <c r="BOX307" s="1131"/>
      <c r="BOY307" s="1133"/>
      <c r="BOZ307" s="1133"/>
      <c r="BPA307" s="1133"/>
      <c r="BPB307" s="1188"/>
      <c r="BPC307" s="1135"/>
      <c r="BPD307" s="1135"/>
      <c r="BPE307" s="1135"/>
      <c r="BPF307" s="1135"/>
      <c r="BPG307" s="1135"/>
      <c r="BPH307" s="1135"/>
      <c r="BPI307" s="1135"/>
      <c r="BPJ307" s="1135"/>
      <c r="BPK307" s="1135"/>
      <c r="BPL307" s="1135"/>
      <c r="BPM307" s="1136"/>
      <c r="BPN307" s="1131"/>
      <c r="BPO307" s="1143"/>
      <c r="BPP307" s="1133"/>
      <c r="BPQ307" s="1133"/>
      <c r="BPR307" s="1133"/>
      <c r="BPS307" s="1140"/>
      <c r="BPT307" s="1131"/>
      <c r="BPU307" s="1133"/>
      <c r="BPV307" s="1133"/>
      <c r="BPW307" s="1133"/>
      <c r="BPX307" s="1188"/>
      <c r="BPY307" s="1135"/>
      <c r="BPZ307" s="1135"/>
      <c r="BQA307" s="1135"/>
      <c r="BQB307" s="1135"/>
      <c r="BQC307" s="1135"/>
      <c r="BQD307" s="1135"/>
      <c r="BQE307" s="1135"/>
      <c r="BQF307" s="1135"/>
      <c r="BQG307" s="1135"/>
      <c r="BQH307" s="1135"/>
      <c r="BQI307" s="1136"/>
      <c r="BQJ307" s="1131"/>
      <c r="BQK307" s="1143"/>
      <c r="BQL307" s="1133"/>
      <c r="BQM307" s="1133"/>
      <c r="BQN307" s="1133"/>
      <c r="BQO307" s="1140"/>
      <c r="BQP307" s="1131"/>
      <c r="BQQ307" s="1133"/>
      <c r="BQR307" s="1133"/>
      <c r="BQS307" s="1133"/>
      <c r="BQT307" s="1188"/>
      <c r="BQU307" s="1135"/>
      <c r="BQV307" s="1135"/>
      <c r="BQW307" s="1135"/>
      <c r="BQX307" s="1135"/>
      <c r="BQY307" s="1135"/>
      <c r="BQZ307" s="1135"/>
      <c r="BRA307" s="1135"/>
      <c r="BRB307" s="1135"/>
      <c r="BRC307" s="1135"/>
      <c r="BRD307" s="1135"/>
      <c r="BRE307" s="1136"/>
      <c r="BRF307" s="1131"/>
      <c r="BRG307" s="1143"/>
      <c r="BRH307" s="1133"/>
      <c r="BRI307" s="1133"/>
      <c r="BRJ307" s="1133"/>
      <c r="BRK307" s="1140"/>
      <c r="BRL307" s="1131"/>
      <c r="BRM307" s="1133"/>
      <c r="BRN307" s="1133"/>
      <c r="BRO307" s="1133"/>
      <c r="BRP307" s="1188"/>
      <c r="BRQ307" s="1135"/>
      <c r="BRR307" s="1135"/>
      <c r="BRS307" s="1135"/>
      <c r="BRT307" s="1135"/>
      <c r="BRU307" s="1135"/>
      <c r="BRV307" s="1135"/>
      <c r="BRW307" s="1135"/>
      <c r="BRX307" s="1135"/>
      <c r="BRY307" s="1135"/>
      <c r="BRZ307" s="1135"/>
      <c r="BSA307" s="1136"/>
      <c r="BSB307" s="1131"/>
      <c r="BSC307" s="1143"/>
      <c r="BSD307" s="1133"/>
      <c r="BSE307" s="1133"/>
      <c r="BSF307" s="1133"/>
      <c r="BSG307" s="1140"/>
      <c r="BSH307" s="1131"/>
      <c r="BSI307" s="1133"/>
      <c r="BSJ307" s="1133"/>
      <c r="BSK307" s="1133"/>
      <c r="BSL307" s="1188"/>
      <c r="BSM307" s="1135"/>
      <c r="BSN307" s="1135"/>
      <c r="BSO307" s="1135"/>
      <c r="BSP307" s="1135"/>
      <c r="BSQ307" s="1135"/>
      <c r="BSR307" s="1135"/>
      <c r="BSS307" s="1135"/>
      <c r="BST307" s="1135"/>
      <c r="BSU307" s="1135"/>
      <c r="BSV307" s="1135"/>
      <c r="BSW307" s="1136"/>
      <c r="BSX307" s="1131"/>
      <c r="BSY307" s="1143"/>
      <c r="BSZ307" s="1133"/>
      <c r="BTA307" s="1133"/>
      <c r="BTB307" s="1133"/>
      <c r="BTC307" s="1140"/>
      <c r="BTD307" s="1131"/>
      <c r="BTE307" s="1133"/>
      <c r="BTF307" s="1133"/>
      <c r="BTG307" s="1133"/>
      <c r="BTH307" s="1188"/>
      <c r="BTI307" s="1135"/>
      <c r="BTJ307" s="1135"/>
      <c r="BTK307" s="1135"/>
      <c r="BTL307" s="1135"/>
      <c r="BTM307" s="1135"/>
      <c r="BTN307" s="1135"/>
      <c r="BTO307" s="1135"/>
      <c r="BTP307" s="1135"/>
      <c r="BTQ307" s="1135"/>
      <c r="BTR307" s="1135"/>
      <c r="BTS307" s="1136"/>
      <c r="BTT307" s="1131"/>
      <c r="BTU307" s="1143"/>
      <c r="BTV307" s="1133"/>
      <c r="BTW307" s="1133"/>
      <c r="BTX307" s="1133"/>
      <c r="BTY307" s="1140"/>
      <c r="BTZ307" s="1131"/>
      <c r="BUA307" s="1133"/>
      <c r="BUB307" s="1133"/>
      <c r="BUC307" s="1133"/>
      <c r="BUD307" s="1188"/>
      <c r="BUE307" s="1135"/>
      <c r="BUF307" s="1135"/>
      <c r="BUG307" s="1135"/>
      <c r="BUH307" s="1135"/>
      <c r="BUI307" s="1135"/>
      <c r="BUJ307" s="1135"/>
      <c r="BUK307" s="1135"/>
      <c r="BUL307" s="1135"/>
      <c r="BUM307" s="1135"/>
      <c r="BUN307" s="1135"/>
      <c r="BUO307" s="1136"/>
      <c r="BUP307" s="1131"/>
      <c r="BUQ307" s="1143"/>
      <c r="BUR307" s="1133"/>
      <c r="BUS307" s="1133"/>
      <c r="BUT307" s="1133"/>
      <c r="BUU307" s="1140"/>
      <c r="BUV307" s="1131"/>
      <c r="BUW307" s="1133"/>
      <c r="BUX307" s="1133"/>
      <c r="BUY307" s="1133"/>
      <c r="BUZ307" s="1188"/>
      <c r="BVA307" s="1135"/>
      <c r="BVB307" s="1135"/>
      <c r="BVC307" s="1135"/>
      <c r="BVD307" s="1135"/>
      <c r="BVE307" s="1135"/>
      <c r="BVF307" s="1135"/>
      <c r="BVG307" s="1135"/>
      <c r="BVH307" s="1135"/>
      <c r="BVI307" s="1135"/>
      <c r="BVJ307" s="1135"/>
      <c r="BVK307" s="1136"/>
      <c r="BVL307" s="1131"/>
      <c r="BVM307" s="1143"/>
      <c r="BVN307" s="1133"/>
      <c r="BVO307" s="1133"/>
      <c r="BVP307" s="1133"/>
      <c r="BVQ307" s="1140"/>
      <c r="BVR307" s="1131"/>
      <c r="BVS307" s="1133"/>
      <c r="BVT307" s="1133"/>
      <c r="BVU307" s="1133"/>
      <c r="BVV307" s="1188"/>
      <c r="BVW307" s="1135"/>
      <c r="BVX307" s="1135"/>
      <c r="BVY307" s="1135"/>
      <c r="BVZ307" s="1135"/>
      <c r="BWA307" s="1135"/>
      <c r="BWB307" s="1135"/>
      <c r="BWC307" s="1135"/>
      <c r="BWD307" s="1135"/>
      <c r="BWE307" s="1135"/>
      <c r="BWF307" s="1135"/>
      <c r="BWG307" s="1136"/>
      <c r="BWH307" s="1131"/>
      <c r="BWI307" s="1143"/>
      <c r="BWJ307" s="1133"/>
      <c r="BWK307" s="1133"/>
      <c r="BWL307" s="1133"/>
      <c r="BWM307" s="1140"/>
      <c r="BWN307" s="1131"/>
      <c r="BWO307" s="1133"/>
      <c r="BWP307" s="1133"/>
      <c r="BWQ307" s="1133"/>
      <c r="BWR307" s="1188"/>
      <c r="BWS307" s="1135"/>
      <c r="BWT307" s="1135"/>
      <c r="BWU307" s="1135"/>
      <c r="BWV307" s="1135"/>
      <c r="BWW307" s="1135"/>
      <c r="BWX307" s="1135"/>
      <c r="BWY307" s="1135"/>
      <c r="BWZ307" s="1135"/>
      <c r="BXA307" s="1135"/>
      <c r="BXB307" s="1135"/>
      <c r="BXC307" s="1136"/>
      <c r="BXD307" s="1131"/>
      <c r="BXE307" s="1143"/>
      <c r="BXF307" s="1133"/>
      <c r="BXG307" s="1133"/>
      <c r="BXH307" s="1133"/>
      <c r="BXI307" s="1140"/>
      <c r="BXJ307" s="1131"/>
      <c r="BXK307" s="1133"/>
      <c r="BXL307" s="1133"/>
      <c r="BXM307" s="1133"/>
      <c r="BXN307" s="1188"/>
      <c r="BXO307" s="1135"/>
      <c r="BXP307" s="1135"/>
      <c r="BXQ307" s="1135"/>
      <c r="BXR307" s="1135"/>
      <c r="BXS307" s="1135"/>
      <c r="BXT307" s="1135"/>
      <c r="BXU307" s="1135"/>
      <c r="BXV307" s="1135"/>
      <c r="BXW307" s="1135"/>
      <c r="BXX307" s="1135"/>
      <c r="BXY307" s="1136"/>
      <c r="BXZ307" s="1131"/>
      <c r="BYA307" s="1143"/>
      <c r="BYB307" s="1133"/>
      <c r="BYC307" s="1133"/>
      <c r="BYD307" s="1133"/>
      <c r="BYE307" s="1140"/>
      <c r="BYF307" s="1131"/>
      <c r="BYG307" s="1133"/>
      <c r="BYH307" s="1133"/>
      <c r="BYI307" s="1133"/>
      <c r="BYJ307" s="1188"/>
      <c r="BYK307" s="1135"/>
      <c r="BYL307" s="1135"/>
      <c r="BYM307" s="1135"/>
      <c r="BYN307" s="1135"/>
      <c r="BYO307" s="1135"/>
      <c r="BYP307" s="1135"/>
      <c r="BYQ307" s="1135"/>
      <c r="BYR307" s="1135"/>
      <c r="BYS307" s="1135"/>
      <c r="BYT307" s="1135"/>
      <c r="BYU307" s="1136"/>
      <c r="BYV307" s="1131"/>
      <c r="BYW307" s="1143"/>
      <c r="BYX307" s="1133"/>
      <c r="BYY307" s="1133"/>
      <c r="BYZ307" s="1133"/>
      <c r="BZA307" s="1140"/>
      <c r="BZB307" s="1131"/>
      <c r="BZC307" s="1133"/>
      <c r="BZD307" s="1133"/>
      <c r="BZE307" s="1133"/>
      <c r="BZF307" s="1188"/>
      <c r="BZG307" s="1135"/>
      <c r="BZH307" s="1135"/>
      <c r="BZI307" s="1135"/>
      <c r="BZJ307" s="1135"/>
      <c r="BZK307" s="1135"/>
      <c r="BZL307" s="1135"/>
      <c r="BZM307" s="1135"/>
      <c r="BZN307" s="1135"/>
      <c r="BZO307" s="1135"/>
      <c r="BZP307" s="1135"/>
      <c r="BZQ307" s="1136"/>
      <c r="BZR307" s="1131"/>
      <c r="BZS307" s="1143"/>
      <c r="BZT307" s="1133"/>
      <c r="BZU307" s="1133"/>
      <c r="BZV307" s="1133"/>
      <c r="BZW307" s="1140"/>
      <c r="BZX307" s="1131"/>
      <c r="BZY307" s="1133"/>
      <c r="BZZ307" s="1133"/>
      <c r="CAA307" s="1133"/>
      <c r="CAB307" s="1188"/>
      <c r="CAC307" s="1135"/>
      <c r="CAD307" s="1135"/>
      <c r="CAE307" s="1135"/>
      <c r="CAF307" s="1135"/>
      <c r="CAG307" s="1135"/>
      <c r="CAH307" s="1135"/>
      <c r="CAI307" s="1135"/>
      <c r="CAJ307" s="1135"/>
      <c r="CAK307" s="1135"/>
      <c r="CAL307" s="1135"/>
      <c r="CAM307" s="1136"/>
      <c r="CAN307" s="1131"/>
      <c r="CAO307" s="1143"/>
      <c r="CAP307" s="1133"/>
      <c r="CAQ307" s="1133"/>
      <c r="CAR307" s="1133"/>
      <c r="CAS307" s="1140"/>
      <c r="CAT307" s="1131"/>
      <c r="CAU307" s="1133"/>
      <c r="CAV307" s="1133"/>
      <c r="CAW307" s="1133"/>
      <c r="CAX307" s="1188"/>
      <c r="CAY307" s="1135"/>
      <c r="CAZ307" s="1135"/>
      <c r="CBA307" s="1135"/>
      <c r="CBB307" s="1135"/>
      <c r="CBC307" s="1135"/>
      <c r="CBD307" s="1135"/>
      <c r="CBE307" s="1135"/>
      <c r="CBF307" s="1135"/>
      <c r="CBG307" s="1135"/>
      <c r="CBH307" s="1135"/>
      <c r="CBI307" s="1136"/>
      <c r="CBJ307" s="1131"/>
      <c r="CBK307" s="1143"/>
      <c r="CBL307" s="1133"/>
      <c r="CBM307" s="1133"/>
      <c r="CBN307" s="1133"/>
      <c r="CBO307" s="1140"/>
      <c r="CBP307" s="1131"/>
      <c r="CBQ307" s="1133"/>
      <c r="CBR307" s="1133"/>
      <c r="CBS307" s="1133"/>
      <c r="CBT307" s="1188"/>
      <c r="CBU307" s="1135"/>
      <c r="CBV307" s="1135"/>
      <c r="CBW307" s="1135"/>
      <c r="CBX307" s="1135"/>
      <c r="CBY307" s="1135"/>
      <c r="CBZ307" s="1135"/>
      <c r="CCA307" s="1135"/>
      <c r="CCB307" s="1135"/>
      <c r="CCC307" s="1135"/>
      <c r="CCD307" s="1135"/>
      <c r="CCE307" s="1136"/>
      <c r="CCF307" s="1131"/>
      <c r="CCG307" s="1143"/>
      <c r="CCH307" s="1133"/>
      <c r="CCI307" s="1133"/>
      <c r="CCJ307" s="1133"/>
      <c r="CCK307" s="1140"/>
      <c r="CCL307" s="1131"/>
      <c r="CCM307" s="1133"/>
      <c r="CCN307" s="1133"/>
      <c r="CCO307" s="1133"/>
      <c r="CCP307" s="1188"/>
      <c r="CCQ307" s="1135"/>
      <c r="CCR307" s="1135"/>
      <c r="CCS307" s="1135"/>
      <c r="CCT307" s="1135"/>
      <c r="CCU307" s="1135"/>
      <c r="CCV307" s="1135"/>
      <c r="CCW307" s="1135"/>
      <c r="CCX307" s="1135"/>
      <c r="CCY307" s="1135"/>
      <c r="CCZ307" s="1135"/>
      <c r="CDA307" s="1136"/>
      <c r="CDB307" s="1131"/>
      <c r="CDC307" s="1143"/>
      <c r="CDD307" s="1133"/>
      <c r="CDE307" s="1133"/>
      <c r="CDF307" s="1133"/>
      <c r="CDG307" s="1140"/>
      <c r="CDH307" s="1131"/>
      <c r="CDI307" s="1133"/>
      <c r="CDJ307" s="1133"/>
      <c r="CDK307" s="1133"/>
      <c r="CDL307" s="1188"/>
      <c r="CDM307" s="1135"/>
      <c r="CDN307" s="1135"/>
      <c r="CDO307" s="1135"/>
      <c r="CDP307" s="1135"/>
      <c r="CDQ307" s="1135"/>
      <c r="CDR307" s="1135"/>
      <c r="CDS307" s="1135"/>
      <c r="CDT307" s="1135"/>
      <c r="CDU307" s="1135"/>
      <c r="CDV307" s="1135"/>
      <c r="CDW307" s="1136"/>
      <c r="CDX307" s="1131"/>
      <c r="CDY307" s="1143"/>
      <c r="CDZ307" s="1133"/>
      <c r="CEA307" s="1133"/>
      <c r="CEB307" s="1133"/>
      <c r="CEC307" s="1140"/>
      <c r="CED307" s="1131"/>
      <c r="CEE307" s="1133"/>
      <c r="CEF307" s="1133"/>
      <c r="CEG307" s="1133"/>
      <c r="CEH307" s="1188"/>
      <c r="CEI307" s="1135"/>
      <c r="CEJ307" s="1135"/>
      <c r="CEK307" s="1135"/>
      <c r="CEL307" s="1135"/>
      <c r="CEM307" s="1135"/>
      <c r="CEN307" s="1135"/>
      <c r="CEO307" s="1135"/>
      <c r="CEP307" s="1135"/>
      <c r="CEQ307" s="1135"/>
      <c r="CER307" s="1135"/>
      <c r="CES307" s="1136"/>
      <c r="CET307" s="1131"/>
      <c r="CEU307" s="1143"/>
      <c r="CEV307" s="1133"/>
      <c r="CEW307" s="1133"/>
      <c r="CEX307" s="1133"/>
      <c r="CEY307" s="1140"/>
      <c r="CEZ307" s="1131"/>
      <c r="CFA307" s="1133"/>
      <c r="CFB307" s="1133"/>
      <c r="CFC307" s="1133"/>
      <c r="CFD307" s="1188"/>
      <c r="CFE307" s="1135"/>
      <c r="CFF307" s="1135"/>
      <c r="CFG307" s="1135"/>
      <c r="CFH307" s="1135"/>
      <c r="CFI307" s="1135"/>
      <c r="CFJ307" s="1135"/>
      <c r="CFK307" s="1135"/>
      <c r="CFL307" s="1135"/>
      <c r="CFM307" s="1135"/>
      <c r="CFN307" s="1135"/>
      <c r="CFO307" s="1136"/>
      <c r="CFP307" s="1131"/>
      <c r="CFQ307" s="1143"/>
      <c r="CFR307" s="1133"/>
      <c r="CFS307" s="1133"/>
      <c r="CFT307" s="1133"/>
      <c r="CFU307" s="1140"/>
      <c r="CFV307" s="1131"/>
      <c r="CFW307" s="1133"/>
      <c r="CFX307" s="1133"/>
      <c r="CFY307" s="1133"/>
      <c r="CFZ307" s="1188"/>
      <c r="CGA307" s="1135"/>
      <c r="CGB307" s="1135"/>
      <c r="CGC307" s="1135"/>
      <c r="CGD307" s="1135"/>
      <c r="CGE307" s="1135"/>
      <c r="CGF307" s="1135"/>
      <c r="CGG307" s="1135"/>
      <c r="CGH307" s="1135"/>
      <c r="CGI307" s="1135"/>
      <c r="CGJ307" s="1135"/>
      <c r="CGK307" s="1136"/>
      <c r="CGL307" s="1131"/>
      <c r="CGM307" s="1143"/>
      <c r="CGN307" s="1133"/>
      <c r="CGO307" s="1133"/>
      <c r="CGP307" s="1133"/>
      <c r="CGQ307" s="1140"/>
      <c r="CGR307" s="1131"/>
      <c r="CGS307" s="1133"/>
      <c r="CGT307" s="1133"/>
      <c r="CGU307" s="1133"/>
      <c r="CGV307" s="1188"/>
      <c r="CGW307" s="1135"/>
      <c r="CGX307" s="1135"/>
      <c r="CGY307" s="1135"/>
      <c r="CGZ307" s="1135"/>
      <c r="CHA307" s="1135"/>
      <c r="CHB307" s="1135"/>
      <c r="CHC307" s="1135"/>
      <c r="CHD307" s="1135"/>
      <c r="CHE307" s="1135"/>
      <c r="CHF307" s="1135"/>
      <c r="CHG307" s="1136"/>
      <c r="CHH307" s="1131"/>
      <c r="CHI307" s="1143"/>
      <c r="CHJ307" s="1133"/>
      <c r="CHK307" s="1133"/>
      <c r="CHL307" s="1133"/>
      <c r="CHM307" s="1140"/>
      <c r="CHN307" s="1131"/>
      <c r="CHO307" s="1133"/>
      <c r="CHP307" s="1133"/>
      <c r="CHQ307" s="1133"/>
      <c r="CHR307" s="1188"/>
      <c r="CHS307" s="1135"/>
      <c r="CHT307" s="1135"/>
      <c r="CHU307" s="1135"/>
      <c r="CHV307" s="1135"/>
      <c r="CHW307" s="1135"/>
      <c r="CHX307" s="1135"/>
      <c r="CHY307" s="1135"/>
      <c r="CHZ307" s="1135"/>
      <c r="CIA307" s="1135"/>
      <c r="CIB307" s="1135"/>
      <c r="CIC307" s="1136"/>
      <c r="CID307" s="1131"/>
      <c r="CIE307" s="1143"/>
      <c r="CIF307" s="1133"/>
      <c r="CIG307" s="1133"/>
      <c r="CIH307" s="1133"/>
      <c r="CII307" s="1140"/>
      <c r="CIJ307" s="1131"/>
      <c r="CIK307" s="1133"/>
      <c r="CIL307" s="1133"/>
      <c r="CIM307" s="1133"/>
      <c r="CIN307" s="1188"/>
      <c r="CIO307" s="1135"/>
      <c r="CIP307" s="1135"/>
      <c r="CIQ307" s="1135"/>
      <c r="CIR307" s="1135"/>
      <c r="CIS307" s="1135"/>
      <c r="CIT307" s="1135"/>
      <c r="CIU307" s="1135"/>
      <c r="CIV307" s="1135"/>
      <c r="CIW307" s="1135"/>
      <c r="CIX307" s="1135"/>
      <c r="CIY307" s="1136"/>
      <c r="CIZ307" s="1131"/>
      <c r="CJA307" s="1143"/>
      <c r="CJB307" s="1133"/>
      <c r="CJC307" s="1133"/>
      <c r="CJD307" s="1133"/>
      <c r="CJE307" s="1140"/>
      <c r="CJF307" s="1131"/>
      <c r="CJG307" s="1133"/>
      <c r="CJH307" s="1133"/>
      <c r="CJI307" s="1133"/>
      <c r="CJJ307" s="1188"/>
      <c r="CJK307" s="1135"/>
      <c r="CJL307" s="1135"/>
      <c r="CJM307" s="1135"/>
      <c r="CJN307" s="1135"/>
      <c r="CJO307" s="1135"/>
      <c r="CJP307" s="1135"/>
      <c r="CJQ307" s="1135"/>
      <c r="CJR307" s="1135"/>
      <c r="CJS307" s="1135"/>
      <c r="CJT307" s="1135"/>
      <c r="CJU307" s="1136"/>
      <c r="CJV307" s="1131"/>
      <c r="CJW307" s="1143"/>
      <c r="CJX307" s="1133"/>
      <c r="CJY307" s="1133"/>
      <c r="CJZ307" s="1133"/>
      <c r="CKA307" s="1140"/>
      <c r="CKB307" s="1131"/>
      <c r="CKC307" s="1133"/>
      <c r="CKD307" s="1133"/>
      <c r="CKE307" s="1133"/>
      <c r="CKF307" s="1188"/>
      <c r="CKG307" s="1135"/>
      <c r="CKH307" s="1135"/>
      <c r="CKI307" s="1135"/>
      <c r="CKJ307" s="1135"/>
      <c r="CKK307" s="1135"/>
      <c r="CKL307" s="1135"/>
      <c r="CKM307" s="1135"/>
      <c r="CKN307" s="1135"/>
      <c r="CKO307" s="1135"/>
      <c r="CKP307" s="1135"/>
      <c r="CKQ307" s="1136"/>
      <c r="CKR307" s="1131"/>
      <c r="CKS307" s="1143"/>
      <c r="CKT307" s="1133"/>
      <c r="CKU307" s="1133"/>
      <c r="CKV307" s="1133"/>
      <c r="CKW307" s="1140"/>
      <c r="CKX307" s="1131"/>
      <c r="CKY307" s="1133"/>
      <c r="CKZ307" s="1133"/>
      <c r="CLA307" s="1133"/>
      <c r="CLB307" s="1188"/>
      <c r="CLC307" s="1135"/>
      <c r="CLD307" s="1135"/>
      <c r="CLE307" s="1135"/>
      <c r="CLF307" s="1135"/>
      <c r="CLG307" s="1135"/>
      <c r="CLH307" s="1135"/>
      <c r="CLI307" s="1135"/>
      <c r="CLJ307" s="1135"/>
      <c r="CLK307" s="1135"/>
      <c r="CLL307" s="1135"/>
      <c r="CLM307" s="1136"/>
      <c r="CLN307" s="1131"/>
      <c r="CLO307" s="1143"/>
      <c r="CLP307" s="1133"/>
      <c r="CLQ307" s="1133"/>
      <c r="CLR307" s="1133"/>
      <c r="CLS307" s="1140"/>
      <c r="CLT307" s="1131"/>
      <c r="CLU307" s="1133"/>
      <c r="CLV307" s="1133"/>
      <c r="CLW307" s="1133"/>
      <c r="CLX307" s="1188"/>
      <c r="CLY307" s="1135"/>
      <c r="CLZ307" s="1135"/>
      <c r="CMA307" s="1135"/>
      <c r="CMB307" s="1135"/>
      <c r="CMC307" s="1135"/>
      <c r="CMD307" s="1135"/>
      <c r="CME307" s="1135"/>
      <c r="CMF307" s="1135"/>
      <c r="CMG307" s="1135"/>
      <c r="CMH307" s="1135"/>
      <c r="CMI307" s="1136"/>
      <c r="CMJ307" s="1131"/>
      <c r="CMK307" s="1143"/>
      <c r="CML307" s="1133"/>
      <c r="CMM307" s="1133"/>
      <c r="CMN307" s="1133"/>
      <c r="CMO307" s="1140"/>
      <c r="CMP307" s="1131"/>
      <c r="CMQ307" s="1133"/>
      <c r="CMR307" s="1133"/>
      <c r="CMS307" s="1133"/>
      <c r="CMT307" s="1188"/>
      <c r="CMU307" s="1135"/>
      <c r="CMV307" s="1135"/>
      <c r="CMW307" s="1135"/>
      <c r="CMX307" s="1135"/>
      <c r="CMY307" s="1135"/>
      <c r="CMZ307" s="1135"/>
      <c r="CNA307" s="1135"/>
      <c r="CNB307" s="1135"/>
      <c r="CNC307" s="1135"/>
      <c r="CND307" s="1135"/>
      <c r="CNE307" s="1136"/>
      <c r="CNF307" s="1131"/>
      <c r="CNG307" s="1143"/>
      <c r="CNH307" s="1133"/>
      <c r="CNI307" s="1133"/>
      <c r="CNJ307" s="1133"/>
      <c r="CNK307" s="1140"/>
      <c r="CNL307" s="1131"/>
      <c r="CNM307" s="1133"/>
      <c r="CNN307" s="1133"/>
      <c r="CNO307" s="1133"/>
      <c r="CNP307" s="1188"/>
      <c r="CNQ307" s="1135"/>
      <c r="CNR307" s="1135"/>
      <c r="CNS307" s="1135"/>
      <c r="CNT307" s="1135"/>
      <c r="CNU307" s="1135"/>
      <c r="CNV307" s="1135"/>
      <c r="CNW307" s="1135"/>
      <c r="CNX307" s="1135"/>
      <c r="CNY307" s="1135"/>
      <c r="CNZ307" s="1135"/>
      <c r="COA307" s="1136"/>
      <c r="COB307" s="1131"/>
      <c r="COC307" s="1143"/>
      <c r="COD307" s="1133"/>
      <c r="COE307" s="1133"/>
      <c r="COF307" s="1133"/>
      <c r="COG307" s="1140"/>
      <c r="COH307" s="1131"/>
      <c r="COI307" s="1133"/>
      <c r="COJ307" s="1133"/>
      <c r="COK307" s="1133"/>
      <c r="COL307" s="1188"/>
      <c r="COM307" s="1135"/>
      <c r="CON307" s="1135"/>
      <c r="COO307" s="1135"/>
      <c r="COP307" s="1135"/>
      <c r="COQ307" s="1135"/>
      <c r="COR307" s="1135"/>
      <c r="COS307" s="1135"/>
      <c r="COT307" s="1135"/>
      <c r="COU307" s="1135"/>
      <c r="COV307" s="1135"/>
      <c r="COW307" s="1136"/>
      <c r="COX307" s="1131"/>
      <c r="COY307" s="1143"/>
      <c r="COZ307" s="1133"/>
      <c r="CPA307" s="1133"/>
      <c r="CPB307" s="1133"/>
      <c r="CPC307" s="1140"/>
      <c r="CPD307" s="1131"/>
      <c r="CPE307" s="1133"/>
      <c r="CPF307" s="1133"/>
      <c r="CPG307" s="1133"/>
      <c r="CPH307" s="1188"/>
      <c r="CPI307" s="1135"/>
      <c r="CPJ307" s="1135"/>
      <c r="CPK307" s="1135"/>
      <c r="CPL307" s="1135"/>
      <c r="CPM307" s="1135"/>
      <c r="CPN307" s="1135"/>
      <c r="CPO307" s="1135"/>
      <c r="CPP307" s="1135"/>
      <c r="CPQ307" s="1135"/>
      <c r="CPR307" s="1135"/>
      <c r="CPS307" s="1136"/>
      <c r="CPT307" s="1131"/>
      <c r="CPU307" s="1143"/>
      <c r="CPV307" s="1133"/>
      <c r="CPW307" s="1133"/>
      <c r="CPX307" s="1133"/>
      <c r="CPY307" s="1140"/>
      <c r="CPZ307" s="1131"/>
      <c r="CQA307" s="1133"/>
      <c r="CQB307" s="1133"/>
      <c r="CQC307" s="1133"/>
      <c r="CQD307" s="1188"/>
      <c r="CQE307" s="1135"/>
      <c r="CQF307" s="1135"/>
      <c r="CQG307" s="1135"/>
      <c r="CQH307" s="1135"/>
      <c r="CQI307" s="1135"/>
      <c r="CQJ307" s="1135"/>
      <c r="CQK307" s="1135"/>
      <c r="CQL307" s="1135"/>
      <c r="CQM307" s="1135"/>
      <c r="CQN307" s="1135"/>
      <c r="CQO307" s="1136"/>
      <c r="CQP307" s="1131"/>
      <c r="CQQ307" s="1143"/>
      <c r="CQR307" s="1133"/>
      <c r="CQS307" s="1133"/>
      <c r="CQT307" s="1133"/>
      <c r="CQU307" s="1140"/>
      <c r="CQV307" s="1131"/>
      <c r="CQW307" s="1133"/>
      <c r="CQX307" s="1133"/>
      <c r="CQY307" s="1133"/>
      <c r="CQZ307" s="1188"/>
      <c r="CRA307" s="1135"/>
      <c r="CRB307" s="1135"/>
      <c r="CRC307" s="1135"/>
      <c r="CRD307" s="1135"/>
      <c r="CRE307" s="1135"/>
      <c r="CRF307" s="1135"/>
      <c r="CRG307" s="1135"/>
      <c r="CRH307" s="1135"/>
      <c r="CRI307" s="1135"/>
      <c r="CRJ307" s="1135"/>
      <c r="CRK307" s="1136"/>
      <c r="CRL307" s="1131"/>
      <c r="CRM307" s="1143"/>
      <c r="CRN307" s="1133"/>
      <c r="CRO307" s="1133"/>
      <c r="CRP307" s="1133"/>
      <c r="CRQ307" s="1140"/>
      <c r="CRR307" s="1131"/>
      <c r="CRS307" s="1133"/>
      <c r="CRT307" s="1133"/>
      <c r="CRU307" s="1133"/>
      <c r="CRV307" s="1188"/>
      <c r="CRW307" s="1135"/>
      <c r="CRX307" s="1135"/>
      <c r="CRY307" s="1135"/>
      <c r="CRZ307" s="1135"/>
      <c r="CSA307" s="1135"/>
      <c r="CSB307" s="1135"/>
      <c r="CSC307" s="1135"/>
      <c r="CSD307" s="1135"/>
      <c r="CSE307" s="1135"/>
      <c r="CSF307" s="1135"/>
      <c r="CSG307" s="1136"/>
      <c r="CSH307" s="1131"/>
      <c r="CSI307" s="1143"/>
      <c r="CSJ307" s="1133"/>
      <c r="CSK307" s="1133"/>
      <c r="CSL307" s="1133"/>
      <c r="CSM307" s="1140"/>
      <c r="CSN307" s="1131"/>
      <c r="CSO307" s="1133"/>
      <c r="CSP307" s="1133"/>
      <c r="CSQ307" s="1133"/>
      <c r="CSR307" s="1188"/>
      <c r="CSS307" s="1135"/>
      <c r="CST307" s="1135"/>
      <c r="CSU307" s="1135"/>
      <c r="CSV307" s="1135"/>
      <c r="CSW307" s="1135"/>
      <c r="CSX307" s="1135"/>
      <c r="CSY307" s="1135"/>
      <c r="CSZ307" s="1135"/>
      <c r="CTA307" s="1135"/>
      <c r="CTB307" s="1135"/>
      <c r="CTC307" s="1136"/>
      <c r="CTD307" s="1131"/>
      <c r="CTE307" s="1143"/>
      <c r="CTF307" s="1133"/>
      <c r="CTG307" s="1133"/>
      <c r="CTH307" s="1133"/>
      <c r="CTI307" s="1140"/>
      <c r="CTJ307" s="1131"/>
      <c r="CTK307" s="1133"/>
      <c r="CTL307" s="1133"/>
      <c r="CTM307" s="1133"/>
      <c r="CTN307" s="1188"/>
      <c r="CTO307" s="1135"/>
      <c r="CTP307" s="1135"/>
      <c r="CTQ307" s="1135"/>
      <c r="CTR307" s="1135"/>
      <c r="CTS307" s="1135"/>
      <c r="CTT307" s="1135"/>
      <c r="CTU307" s="1135"/>
      <c r="CTV307" s="1135"/>
      <c r="CTW307" s="1135"/>
      <c r="CTX307" s="1135"/>
      <c r="CTY307" s="1136"/>
      <c r="CTZ307" s="1131"/>
      <c r="CUA307" s="1143"/>
      <c r="CUB307" s="1133"/>
      <c r="CUC307" s="1133"/>
      <c r="CUD307" s="1133"/>
      <c r="CUE307" s="1140"/>
      <c r="CUF307" s="1131"/>
      <c r="CUG307" s="1133"/>
      <c r="CUH307" s="1133"/>
      <c r="CUI307" s="1133"/>
      <c r="CUJ307" s="1188"/>
      <c r="CUK307" s="1135"/>
      <c r="CUL307" s="1135"/>
      <c r="CUM307" s="1135"/>
      <c r="CUN307" s="1135"/>
      <c r="CUO307" s="1135"/>
      <c r="CUP307" s="1135"/>
      <c r="CUQ307" s="1135"/>
      <c r="CUR307" s="1135"/>
      <c r="CUS307" s="1135"/>
      <c r="CUT307" s="1135"/>
      <c r="CUU307" s="1136"/>
      <c r="CUV307" s="1131"/>
      <c r="CUW307" s="1143"/>
      <c r="CUX307" s="1133"/>
      <c r="CUY307" s="1133"/>
      <c r="CUZ307" s="1133"/>
      <c r="CVA307" s="1140"/>
      <c r="CVB307" s="1131"/>
      <c r="CVC307" s="1133"/>
      <c r="CVD307" s="1133"/>
      <c r="CVE307" s="1133"/>
      <c r="CVF307" s="1188"/>
      <c r="CVG307" s="1135"/>
      <c r="CVH307" s="1135"/>
      <c r="CVI307" s="1135"/>
      <c r="CVJ307" s="1135"/>
      <c r="CVK307" s="1135"/>
      <c r="CVL307" s="1135"/>
      <c r="CVM307" s="1135"/>
      <c r="CVN307" s="1135"/>
      <c r="CVO307" s="1135"/>
      <c r="CVP307" s="1135"/>
      <c r="CVQ307" s="1136"/>
      <c r="CVR307" s="1131"/>
      <c r="CVS307" s="1143"/>
      <c r="CVT307" s="1133"/>
      <c r="CVU307" s="1133"/>
      <c r="CVV307" s="1133"/>
      <c r="CVW307" s="1140"/>
      <c r="CVX307" s="1131"/>
      <c r="CVY307" s="1133"/>
      <c r="CVZ307" s="1133"/>
      <c r="CWA307" s="1133"/>
      <c r="CWB307" s="1188"/>
      <c r="CWC307" s="1135"/>
      <c r="CWD307" s="1135"/>
      <c r="CWE307" s="1135"/>
      <c r="CWF307" s="1135"/>
      <c r="CWG307" s="1135"/>
      <c r="CWH307" s="1135"/>
      <c r="CWI307" s="1135"/>
      <c r="CWJ307" s="1135"/>
      <c r="CWK307" s="1135"/>
      <c r="CWL307" s="1135"/>
      <c r="CWM307" s="1136"/>
      <c r="CWN307" s="1131"/>
      <c r="CWO307" s="1143"/>
      <c r="CWP307" s="1133"/>
      <c r="CWQ307" s="1133"/>
      <c r="CWR307" s="1133"/>
      <c r="CWS307" s="1140"/>
      <c r="CWT307" s="1131"/>
      <c r="CWU307" s="1133"/>
      <c r="CWV307" s="1133"/>
      <c r="CWW307" s="1133"/>
      <c r="CWX307" s="1188"/>
      <c r="CWY307" s="1135"/>
      <c r="CWZ307" s="1135"/>
      <c r="CXA307" s="1135"/>
      <c r="CXB307" s="1135"/>
      <c r="CXC307" s="1135"/>
      <c r="CXD307" s="1135"/>
      <c r="CXE307" s="1135"/>
      <c r="CXF307" s="1135"/>
      <c r="CXG307" s="1135"/>
      <c r="CXH307" s="1135"/>
      <c r="CXI307" s="1136"/>
      <c r="CXJ307" s="1131"/>
      <c r="CXK307" s="1143"/>
      <c r="CXL307" s="1133"/>
      <c r="CXM307" s="1133"/>
      <c r="CXN307" s="1133"/>
      <c r="CXO307" s="1140"/>
      <c r="CXP307" s="1131"/>
      <c r="CXQ307" s="1133"/>
      <c r="CXR307" s="1133"/>
      <c r="CXS307" s="1133"/>
      <c r="CXT307" s="1188"/>
      <c r="CXU307" s="1135"/>
      <c r="CXV307" s="1135"/>
      <c r="CXW307" s="1135"/>
      <c r="CXX307" s="1135"/>
      <c r="CXY307" s="1135"/>
      <c r="CXZ307" s="1135"/>
      <c r="CYA307" s="1135"/>
      <c r="CYB307" s="1135"/>
      <c r="CYC307" s="1135"/>
      <c r="CYD307" s="1135"/>
      <c r="CYE307" s="1136"/>
      <c r="CYF307" s="1131"/>
      <c r="CYG307" s="1143"/>
      <c r="CYH307" s="1133"/>
      <c r="CYI307" s="1133"/>
      <c r="CYJ307" s="1133"/>
      <c r="CYK307" s="1140"/>
      <c r="CYL307" s="1131"/>
      <c r="CYM307" s="1133"/>
      <c r="CYN307" s="1133"/>
      <c r="CYO307" s="1133"/>
      <c r="CYP307" s="1188"/>
      <c r="CYQ307" s="1135"/>
      <c r="CYR307" s="1135"/>
      <c r="CYS307" s="1135"/>
      <c r="CYT307" s="1135"/>
      <c r="CYU307" s="1135"/>
      <c r="CYV307" s="1135"/>
      <c r="CYW307" s="1135"/>
      <c r="CYX307" s="1135"/>
      <c r="CYY307" s="1135"/>
      <c r="CYZ307" s="1135"/>
      <c r="CZA307" s="1136"/>
      <c r="CZB307" s="1131"/>
      <c r="CZC307" s="1143"/>
      <c r="CZD307" s="1133"/>
      <c r="CZE307" s="1133"/>
      <c r="CZF307" s="1133"/>
      <c r="CZG307" s="1140"/>
      <c r="CZH307" s="1131"/>
      <c r="CZI307" s="1133"/>
      <c r="CZJ307" s="1133"/>
      <c r="CZK307" s="1133"/>
      <c r="CZL307" s="1188"/>
      <c r="CZM307" s="1135"/>
      <c r="CZN307" s="1135"/>
      <c r="CZO307" s="1135"/>
      <c r="CZP307" s="1135"/>
      <c r="CZQ307" s="1135"/>
      <c r="CZR307" s="1135"/>
      <c r="CZS307" s="1135"/>
      <c r="CZT307" s="1135"/>
      <c r="CZU307" s="1135"/>
      <c r="CZV307" s="1135"/>
      <c r="CZW307" s="1136"/>
      <c r="CZX307" s="1131"/>
      <c r="CZY307" s="1143"/>
      <c r="CZZ307" s="1133"/>
      <c r="DAA307" s="1133"/>
      <c r="DAB307" s="1133"/>
      <c r="DAC307" s="1140"/>
      <c r="DAD307" s="1131"/>
      <c r="DAE307" s="1133"/>
      <c r="DAF307" s="1133"/>
      <c r="DAG307" s="1133"/>
      <c r="DAH307" s="1188"/>
      <c r="DAI307" s="1135"/>
      <c r="DAJ307" s="1135"/>
      <c r="DAK307" s="1135"/>
      <c r="DAL307" s="1135"/>
      <c r="DAM307" s="1135"/>
      <c r="DAN307" s="1135"/>
      <c r="DAO307" s="1135"/>
      <c r="DAP307" s="1135"/>
      <c r="DAQ307" s="1135"/>
      <c r="DAR307" s="1135"/>
      <c r="DAS307" s="1136"/>
      <c r="DAT307" s="1131"/>
      <c r="DAU307" s="1143"/>
      <c r="DAV307" s="1133"/>
      <c r="DAW307" s="1133"/>
      <c r="DAX307" s="1133"/>
      <c r="DAY307" s="1140"/>
      <c r="DAZ307" s="1131"/>
      <c r="DBA307" s="1133"/>
      <c r="DBB307" s="1133"/>
      <c r="DBC307" s="1133"/>
      <c r="DBD307" s="1188"/>
      <c r="DBE307" s="1135"/>
      <c r="DBF307" s="1135"/>
      <c r="DBG307" s="1135"/>
      <c r="DBH307" s="1135"/>
      <c r="DBI307" s="1135"/>
      <c r="DBJ307" s="1135"/>
      <c r="DBK307" s="1135"/>
      <c r="DBL307" s="1135"/>
      <c r="DBM307" s="1135"/>
      <c r="DBN307" s="1135"/>
      <c r="DBO307" s="1136"/>
      <c r="DBP307" s="1131"/>
      <c r="DBQ307" s="1143"/>
      <c r="DBR307" s="1133"/>
      <c r="DBS307" s="1133"/>
      <c r="DBT307" s="1133"/>
      <c r="DBU307" s="1140"/>
      <c r="DBV307" s="1131"/>
      <c r="DBW307" s="1133"/>
      <c r="DBX307" s="1133"/>
      <c r="DBY307" s="1133"/>
      <c r="DBZ307" s="1188"/>
      <c r="DCA307" s="1135"/>
      <c r="DCB307" s="1135"/>
      <c r="DCC307" s="1135"/>
      <c r="DCD307" s="1135"/>
      <c r="DCE307" s="1135"/>
      <c r="DCF307" s="1135"/>
      <c r="DCG307" s="1135"/>
      <c r="DCH307" s="1135"/>
      <c r="DCI307" s="1135"/>
      <c r="DCJ307" s="1135"/>
      <c r="DCK307" s="1136"/>
      <c r="DCL307" s="1131"/>
      <c r="DCM307" s="1143"/>
      <c r="DCN307" s="1133"/>
      <c r="DCO307" s="1133"/>
      <c r="DCP307" s="1133"/>
      <c r="DCQ307" s="1140"/>
      <c r="DCR307" s="1131"/>
      <c r="DCS307" s="1133"/>
      <c r="DCT307" s="1133"/>
      <c r="DCU307" s="1133"/>
      <c r="DCV307" s="1188"/>
      <c r="DCW307" s="1135"/>
      <c r="DCX307" s="1135"/>
      <c r="DCY307" s="1135"/>
      <c r="DCZ307" s="1135"/>
      <c r="DDA307" s="1135"/>
      <c r="DDB307" s="1135"/>
      <c r="DDC307" s="1135"/>
      <c r="DDD307" s="1135"/>
      <c r="DDE307" s="1135"/>
      <c r="DDF307" s="1135"/>
      <c r="DDG307" s="1136"/>
      <c r="DDH307" s="1131"/>
      <c r="DDI307" s="1143"/>
      <c r="DDJ307" s="1133"/>
      <c r="DDK307" s="1133"/>
      <c r="DDL307" s="1133"/>
      <c r="DDM307" s="1140"/>
      <c r="DDN307" s="1131"/>
      <c r="DDO307" s="1133"/>
      <c r="DDP307" s="1133"/>
      <c r="DDQ307" s="1133"/>
      <c r="DDR307" s="1188"/>
      <c r="DDS307" s="1135"/>
      <c r="DDT307" s="1135"/>
      <c r="DDU307" s="1135"/>
      <c r="DDV307" s="1135"/>
      <c r="DDW307" s="1135"/>
      <c r="DDX307" s="1135"/>
      <c r="DDY307" s="1135"/>
      <c r="DDZ307" s="1135"/>
      <c r="DEA307" s="1135"/>
      <c r="DEB307" s="1135"/>
      <c r="DEC307" s="1136"/>
      <c r="DED307" s="1131"/>
      <c r="DEE307" s="1143"/>
      <c r="DEF307" s="1133"/>
      <c r="DEG307" s="1133"/>
      <c r="DEH307" s="1133"/>
      <c r="DEI307" s="1140"/>
      <c r="DEJ307" s="1131"/>
      <c r="DEK307" s="1133"/>
      <c r="DEL307" s="1133"/>
      <c r="DEM307" s="1133"/>
      <c r="DEN307" s="1188"/>
      <c r="DEO307" s="1135"/>
      <c r="DEP307" s="1135"/>
      <c r="DEQ307" s="1135"/>
      <c r="DER307" s="1135"/>
      <c r="DES307" s="1135"/>
      <c r="DET307" s="1135"/>
      <c r="DEU307" s="1135"/>
      <c r="DEV307" s="1135"/>
      <c r="DEW307" s="1135"/>
      <c r="DEX307" s="1135"/>
      <c r="DEY307" s="1136"/>
      <c r="DEZ307" s="1131"/>
      <c r="DFA307" s="1143"/>
      <c r="DFB307" s="1133"/>
      <c r="DFC307" s="1133"/>
      <c r="DFD307" s="1133"/>
      <c r="DFE307" s="1140"/>
      <c r="DFF307" s="1131"/>
      <c r="DFG307" s="1133"/>
      <c r="DFH307" s="1133"/>
      <c r="DFI307" s="1133"/>
      <c r="DFJ307" s="1188"/>
      <c r="DFK307" s="1135"/>
      <c r="DFL307" s="1135"/>
      <c r="DFM307" s="1135"/>
      <c r="DFN307" s="1135"/>
      <c r="DFO307" s="1135"/>
      <c r="DFP307" s="1135"/>
      <c r="DFQ307" s="1135"/>
      <c r="DFR307" s="1135"/>
      <c r="DFS307" s="1135"/>
      <c r="DFT307" s="1135"/>
      <c r="DFU307" s="1136"/>
      <c r="DFV307" s="1131"/>
      <c r="DFW307" s="1143"/>
      <c r="DFX307" s="1133"/>
      <c r="DFY307" s="1133"/>
      <c r="DFZ307" s="1133"/>
      <c r="DGA307" s="1140"/>
      <c r="DGB307" s="1131"/>
      <c r="DGC307" s="1133"/>
      <c r="DGD307" s="1133"/>
      <c r="DGE307" s="1133"/>
      <c r="DGF307" s="1188"/>
      <c r="DGG307" s="1135"/>
      <c r="DGH307" s="1135"/>
      <c r="DGI307" s="1135"/>
      <c r="DGJ307" s="1135"/>
      <c r="DGK307" s="1135"/>
      <c r="DGL307" s="1135"/>
      <c r="DGM307" s="1135"/>
      <c r="DGN307" s="1135"/>
      <c r="DGO307" s="1135"/>
      <c r="DGP307" s="1135"/>
      <c r="DGQ307" s="1136"/>
      <c r="DGR307" s="1131"/>
      <c r="DGS307" s="1143"/>
      <c r="DGT307" s="1133"/>
      <c r="DGU307" s="1133"/>
      <c r="DGV307" s="1133"/>
      <c r="DGW307" s="1140"/>
      <c r="DGX307" s="1131"/>
      <c r="DGY307" s="1133"/>
      <c r="DGZ307" s="1133"/>
      <c r="DHA307" s="1133"/>
      <c r="DHB307" s="1188"/>
      <c r="DHC307" s="1135"/>
      <c r="DHD307" s="1135"/>
      <c r="DHE307" s="1135"/>
      <c r="DHF307" s="1135"/>
      <c r="DHG307" s="1135"/>
      <c r="DHH307" s="1135"/>
      <c r="DHI307" s="1135"/>
      <c r="DHJ307" s="1135"/>
      <c r="DHK307" s="1135"/>
      <c r="DHL307" s="1135"/>
      <c r="DHM307" s="1136"/>
      <c r="DHN307" s="1131"/>
      <c r="DHO307" s="1143"/>
      <c r="DHP307" s="1133"/>
      <c r="DHQ307" s="1133"/>
      <c r="DHR307" s="1133"/>
      <c r="DHS307" s="1140"/>
      <c r="DHT307" s="1131"/>
      <c r="DHU307" s="1133"/>
      <c r="DHV307" s="1133"/>
      <c r="DHW307" s="1133"/>
      <c r="DHX307" s="1188"/>
      <c r="DHY307" s="1135"/>
      <c r="DHZ307" s="1135"/>
      <c r="DIA307" s="1135"/>
      <c r="DIB307" s="1135"/>
      <c r="DIC307" s="1135"/>
      <c r="DID307" s="1135"/>
      <c r="DIE307" s="1135"/>
      <c r="DIF307" s="1135"/>
      <c r="DIG307" s="1135"/>
      <c r="DIH307" s="1135"/>
      <c r="DII307" s="1136"/>
      <c r="DIJ307" s="1131"/>
      <c r="DIK307" s="1143"/>
      <c r="DIL307" s="1133"/>
      <c r="DIM307" s="1133"/>
      <c r="DIN307" s="1133"/>
      <c r="DIO307" s="1140"/>
      <c r="DIP307" s="1131"/>
      <c r="DIQ307" s="1133"/>
      <c r="DIR307" s="1133"/>
      <c r="DIS307" s="1133"/>
      <c r="DIT307" s="1188"/>
      <c r="DIU307" s="1135"/>
      <c r="DIV307" s="1135"/>
      <c r="DIW307" s="1135"/>
      <c r="DIX307" s="1135"/>
      <c r="DIY307" s="1135"/>
      <c r="DIZ307" s="1135"/>
      <c r="DJA307" s="1135"/>
      <c r="DJB307" s="1135"/>
      <c r="DJC307" s="1135"/>
      <c r="DJD307" s="1135"/>
      <c r="DJE307" s="1136"/>
      <c r="DJF307" s="1131"/>
      <c r="DJG307" s="1143"/>
      <c r="DJH307" s="1133"/>
      <c r="DJI307" s="1133"/>
      <c r="DJJ307" s="1133"/>
      <c r="DJK307" s="1140"/>
      <c r="DJL307" s="1131"/>
      <c r="DJM307" s="1133"/>
      <c r="DJN307" s="1133"/>
      <c r="DJO307" s="1133"/>
      <c r="DJP307" s="1188"/>
      <c r="DJQ307" s="1135"/>
      <c r="DJR307" s="1135"/>
      <c r="DJS307" s="1135"/>
      <c r="DJT307" s="1135"/>
      <c r="DJU307" s="1135"/>
      <c r="DJV307" s="1135"/>
      <c r="DJW307" s="1135"/>
      <c r="DJX307" s="1135"/>
      <c r="DJY307" s="1135"/>
      <c r="DJZ307" s="1135"/>
      <c r="DKA307" s="1136"/>
      <c r="DKB307" s="1131"/>
      <c r="DKC307" s="1143"/>
      <c r="DKD307" s="1133"/>
      <c r="DKE307" s="1133"/>
      <c r="DKF307" s="1133"/>
      <c r="DKG307" s="1140"/>
      <c r="DKH307" s="1131"/>
      <c r="DKI307" s="1133"/>
      <c r="DKJ307" s="1133"/>
      <c r="DKK307" s="1133"/>
      <c r="DKL307" s="1188"/>
      <c r="DKM307" s="1135"/>
      <c r="DKN307" s="1135"/>
      <c r="DKO307" s="1135"/>
      <c r="DKP307" s="1135"/>
      <c r="DKQ307" s="1135"/>
      <c r="DKR307" s="1135"/>
      <c r="DKS307" s="1135"/>
      <c r="DKT307" s="1135"/>
      <c r="DKU307" s="1135"/>
      <c r="DKV307" s="1135"/>
      <c r="DKW307" s="1136"/>
      <c r="DKX307" s="1131"/>
      <c r="DKY307" s="1143"/>
      <c r="DKZ307" s="1133"/>
      <c r="DLA307" s="1133"/>
      <c r="DLB307" s="1133"/>
      <c r="DLC307" s="1140"/>
      <c r="DLD307" s="1131"/>
      <c r="DLE307" s="1133"/>
      <c r="DLF307" s="1133"/>
      <c r="DLG307" s="1133"/>
      <c r="DLH307" s="1188"/>
      <c r="DLI307" s="1135"/>
      <c r="DLJ307" s="1135"/>
      <c r="DLK307" s="1135"/>
      <c r="DLL307" s="1135"/>
      <c r="DLM307" s="1135"/>
      <c r="DLN307" s="1135"/>
      <c r="DLO307" s="1135"/>
      <c r="DLP307" s="1135"/>
      <c r="DLQ307" s="1135"/>
      <c r="DLR307" s="1135"/>
      <c r="DLS307" s="1136"/>
      <c r="DLT307" s="1131"/>
      <c r="DLU307" s="1143"/>
      <c r="DLV307" s="1133"/>
      <c r="DLW307" s="1133"/>
      <c r="DLX307" s="1133"/>
      <c r="DLY307" s="1140"/>
      <c r="DLZ307" s="1131"/>
      <c r="DMA307" s="1133"/>
      <c r="DMB307" s="1133"/>
      <c r="DMC307" s="1133"/>
      <c r="DMD307" s="1188"/>
      <c r="DME307" s="1135"/>
      <c r="DMF307" s="1135"/>
      <c r="DMG307" s="1135"/>
      <c r="DMH307" s="1135"/>
      <c r="DMI307" s="1135"/>
      <c r="DMJ307" s="1135"/>
      <c r="DMK307" s="1135"/>
      <c r="DML307" s="1135"/>
      <c r="DMM307" s="1135"/>
      <c r="DMN307" s="1135"/>
      <c r="DMO307" s="1136"/>
      <c r="DMP307" s="1131"/>
      <c r="DMQ307" s="1143"/>
      <c r="DMR307" s="1133"/>
      <c r="DMS307" s="1133"/>
      <c r="DMT307" s="1133"/>
      <c r="DMU307" s="1140"/>
      <c r="DMV307" s="1131"/>
      <c r="DMW307" s="1133"/>
      <c r="DMX307" s="1133"/>
      <c r="DMY307" s="1133"/>
      <c r="DMZ307" s="1188"/>
      <c r="DNA307" s="1135"/>
      <c r="DNB307" s="1135"/>
      <c r="DNC307" s="1135"/>
      <c r="DND307" s="1135"/>
      <c r="DNE307" s="1135"/>
      <c r="DNF307" s="1135"/>
      <c r="DNG307" s="1135"/>
      <c r="DNH307" s="1135"/>
      <c r="DNI307" s="1135"/>
      <c r="DNJ307" s="1135"/>
      <c r="DNK307" s="1136"/>
      <c r="DNL307" s="1131"/>
      <c r="DNM307" s="1143"/>
      <c r="DNN307" s="1133"/>
      <c r="DNO307" s="1133"/>
      <c r="DNP307" s="1133"/>
      <c r="DNQ307" s="1140"/>
      <c r="DNR307" s="1131"/>
      <c r="DNS307" s="1133"/>
      <c r="DNT307" s="1133"/>
      <c r="DNU307" s="1133"/>
      <c r="DNV307" s="1188"/>
      <c r="DNW307" s="1135"/>
      <c r="DNX307" s="1135"/>
      <c r="DNY307" s="1135"/>
      <c r="DNZ307" s="1135"/>
      <c r="DOA307" s="1135"/>
      <c r="DOB307" s="1135"/>
      <c r="DOC307" s="1135"/>
      <c r="DOD307" s="1135"/>
      <c r="DOE307" s="1135"/>
      <c r="DOF307" s="1135"/>
      <c r="DOG307" s="1136"/>
      <c r="DOH307" s="1131"/>
      <c r="DOI307" s="1143"/>
      <c r="DOJ307" s="1133"/>
      <c r="DOK307" s="1133"/>
      <c r="DOL307" s="1133"/>
      <c r="DOM307" s="1140"/>
      <c r="DON307" s="1131"/>
      <c r="DOO307" s="1133"/>
      <c r="DOP307" s="1133"/>
      <c r="DOQ307" s="1133"/>
      <c r="DOR307" s="1188"/>
      <c r="DOS307" s="1135"/>
      <c r="DOT307" s="1135"/>
      <c r="DOU307" s="1135"/>
      <c r="DOV307" s="1135"/>
      <c r="DOW307" s="1135"/>
      <c r="DOX307" s="1135"/>
      <c r="DOY307" s="1135"/>
      <c r="DOZ307" s="1135"/>
      <c r="DPA307" s="1135"/>
      <c r="DPB307" s="1135"/>
      <c r="DPC307" s="1136"/>
      <c r="DPD307" s="1131"/>
      <c r="DPE307" s="1143"/>
      <c r="DPF307" s="1133"/>
      <c r="DPG307" s="1133"/>
      <c r="DPH307" s="1133"/>
      <c r="DPI307" s="1140"/>
      <c r="DPJ307" s="1131"/>
      <c r="DPK307" s="1133"/>
      <c r="DPL307" s="1133"/>
      <c r="DPM307" s="1133"/>
      <c r="DPN307" s="1188"/>
      <c r="DPO307" s="1135"/>
      <c r="DPP307" s="1135"/>
      <c r="DPQ307" s="1135"/>
      <c r="DPR307" s="1135"/>
      <c r="DPS307" s="1135"/>
      <c r="DPT307" s="1135"/>
      <c r="DPU307" s="1135"/>
      <c r="DPV307" s="1135"/>
      <c r="DPW307" s="1135"/>
      <c r="DPX307" s="1135"/>
      <c r="DPY307" s="1136"/>
      <c r="DPZ307" s="1131"/>
      <c r="DQA307" s="1143"/>
      <c r="DQB307" s="1133"/>
      <c r="DQC307" s="1133"/>
      <c r="DQD307" s="1133"/>
      <c r="DQE307" s="1140"/>
      <c r="DQF307" s="1131"/>
      <c r="DQG307" s="1133"/>
      <c r="DQH307" s="1133"/>
      <c r="DQI307" s="1133"/>
      <c r="DQJ307" s="1188"/>
      <c r="DQK307" s="1135"/>
      <c r="DQL307" s="1135"/>
      <c r="DQM307" s="1135"/>
      <c r="DQN307" s="1135"/>
      <c r="DQO307" s="1135"/>
      <c r="DQP307" s="1135"/>
      <c r="DQQ307" s="1135"/>
      <c r="DQR307" s="1135"/>
      <c r="DQS307" s="1135"/>
      <c r="DQT307" s="1135"/>
      <c r="DQU307" s="1136"/>
      <c r="DQV307" s="1131"/>
      <c r="DQW307" s="1143"/>
      <c r="DQX307" s="1133"/>
      <c r="DQY307" s="1133"/>
      <c r="DQZ307" s="1133"/>
      <c r="DRA307" s="1140"/>
      <c r="DRB307" s="1131"/>
      <c r="DRC307" s="1133"/>
      <c r="DRD307" s="1133"/>
      <c r="DRE307" s="1133"/>
      <c r="DRF307" s="1188"/>
      <c r="DRG307" s="1135"/>
      <c r="DRH307" s="1135"/>
      <c r="DRI307" s="1135"/>
      <c r="DRJ307" s="1135"/>
      <c r="DRK307" s="1135"/>
      <c r="DRL307" s="1135"/>
      <c r="DRM307" s="1135"/>
      <c r="DRN307" s="1135"/>
      <c r="DRO307" s="1135"/>
      <c r="DRP307" s="1135"/>
      <c r="DRQ307" s="1136"/>
      <c r="DRR307" s="1131"/>
      <c r="DRS307" s="1143"/>
      <c r="DRT307" s="1133"/>
      <c r="DRU307" s="1133"/>
      <c r="DRV307" s="1133"/>
      <c r="DRW307" s="1140"/>
      <c r="DRX307" s="1131"/>
      <c r="DRY307" s="1133"/>
      <c r="DRZ307" s="1133"/>
      <c r="DSA307" s="1133"/>
      <c r="DSB307" s="1188"/>
      <c r="DSC307" s="1135"/>
      <c r="DSD307" s="1135"/>
      <c r="DSE307" s="1135"/>
      <c r="DSF307" s="1135"/>
      <c r="DSG307" s="1135"/>
      <c r="DSH307" s="1135"/>
      <c r="DSI307" s="1135"/>
      <c r="DSJ307" s="1135"/>
      <c r="DSK307" s="1135"/>
      <c r="DSL307" s="1135"/>
      <c r="DSM307" s="1136"/>
      <c r="DSN307" s="1131"/>
      <c r="DSO307" s="1143"/>
      <c r="DSP307" s="1133"/>
      <c r="DSQ307" s="1133"/>
      <c r="DSR307" s="1133"/>
      <c r="DSS307" s="1140"/>
      <c r="DST307" s="1131"/>
      <c r="DSU307" s="1133"/>
      <c r="DSV307" s="1133"/>
      <c r="DSW307" s="1133"/>
      <c r="DSX307" s="1188"/>
      <c r="DSY307" s="1135"/>
      <c r="DSZ307" s="1135"/>
      <c r="DTA307" s="1135"/>
      <c r="DTB307" s="1135"/>
      <c r="DTC307" s="1135"/>
      <c r="DTD307" s="1135"/>
      <c r="DTE307" s="1135"/>
      <c r="DTF307" s="1135"/>
      <c r="DTG307" s="1135"/>
      <c r="DTH307" s="1135"/>
      <c r="DTI307" s="1136"/>
      <c r="DTJ307" s="1131"/>
      <c r="DTK307" s="1143"/>
      <c r="DTL307" s="1133"/>
      <c r="DTM307" s="1133"/>
      <c r="DTN307" s="1133"/>
      <c r="DTO307" s="1140"/>
      <c r="DTP307" s="1131"/>
      <c r="DTQ307" s="1133"/>
      <c r="DTR307" s="1133"/>
      <c r="DTS307" s="1133"/>
      <c r="DTT307" s="1188"/>
      <c r="DTU307" s="1135"/>
      <c r="DTV307" s="1135"/>
      <c r="DTW307" s="1135"/>
      <c r="DTX307" s="1135"/>
      <c r="DTY307" s="1135"/>
      <c r="DTZ307" s="1135"/>
      <c r="DUA307" s="1135"/>
      <c r="DUB307" s="1135"/>
      <c r="DUC307" s="1135"/>
      <c r="DUD307" s="1135"/>
      <c r="DUE307" s="1136"/>
      <c r="DUF307" s="1131"/>
      <c r="DUG307" s="1143"/>
      <c r="DUH307" s="1133"/>
      <c r="DUI307" s="1133"/>
      <c r="DUJ307" s="1133"/>
      <c r="DUK307" s="1140"/>
      <c r="DUL307" s="1131"/>
      <c r="DUM307" s="1133"/>
      <c r="DUN307" s="1133"/>
      <c r="DUO307" s="1133"/>
      <c r="DUP307" s="1188"/>
      <c r="DUQ307" s="1135"/>
      <c r="DUR307" s="1135"/>
      <c r="DUS307" s="1135"/>
      <c r="DUT307" s="1135"/>
      <c r="DUU307" s="1135"/>
      <c r="DUV307" s="1135"/>
      <c r="DUW307" s="1135"/>
      <c r="DUX307" s="1135"/>
      <c r="DUY307" s="1135"/>
      <c r="DUZ307" s="1135"/>
      <c r="DVA307" s="1136"/>
      <c r="DVB307" s="1131"/>
      <c r="DVC307" s="1143"/>
      <c r="DVD307" s="1133"/>
      <c r="DVE307" s="1133"/>
      <c r="DVF307" s="1133"/>
      <c r="DVG307" s="1140"/>
      <c r="DVH307" s="1131"/>
      <c r="DVI307" s="1133"/>
      <c r="DVJ307" s="1133"/>
      <c r="DVK307" s="1133"/>
      <c r="DVL307" s="1188"/>
      <c r="DVM307" s="1135"/>
      <c r="DVN307" s="1135"/>
      <c r="DVO307" s="1135"/>
      <c r="DVP307" s="1135"/>
      <c r="DVQ307" s="1135"/>
      <c r="DVR307" s="1135"/>
      <c r="DVS307" s="1135"/>
      <c r="DVT307" s="1135"/>
      <c r="DVU307" s="1135"/>
      <c r="DVV307" s="1135"/>
      <c r="DVW307" s="1136"/>
      <c r="DVX307" s="1131"/>
      <c r="DVY307" s="1143"/>
      <c r="DVZ307" s="1133"/>
      <c r="DWA307" s="1133"/>
      <c r="DWB307" s="1133"/>
      <c r="DWC307" s="1140"/>
      <c r="DWD307" s="1131"/>
      <c r="DWE307" s="1133"/>
      <c r="DWF307" s="1133"/>
      <c r="DWG307" s="1133"/>
      <c r="DWH307" s="1188"/>
      <c r="DWI307" s="1135"/>
      <c r="DWJ307" s="1135"/>
      <c r="DWK307" s="1135"/>
      <c r="DWL307" s="1135"/>
      <c r="DWM307" s="1135"/>
      <c r="DWN307" s="1135"/>
      <c r="DWO307" s="1135"/>
      <c r="DWP307" s="1135"/>
      <c r="DWQ307" s="1135"/>
      <c r="DWR307" s="1135"/>
      <c r="DWS307" s="1136"/>
      <c r="DWT307" s="1131"/>
      <c r="DWU307" s="1143"/>
      <c r="DWV307" s="1133"/>
      <c r="DWW307" s="1133"/>
      <c r="DWX307" s="1133"/>
      <c r="DWY307" s="1140"/>
      <c r="DWZ307" s="1131"/>
      <c r="DXA307" s="1133"/>
      <c r="DXB307" s="1133"/>
      <c r="DXC307" s="1133"/>
      <c r="DXD307" s="1188"/>
      <c r="DXE307" s="1135"/>
      <c r="DXF307" s="1135"/>
      <c r="DXG307" s="1135"/>
      <c r="DXH307" s="1135"/>
      <c r="DXI307" s="1135"/>
      <c r="DXJ307" s="1135"/>
      <c r="DXK307" s="1135"/>
      <c r="DXL307" s="1135"/>
      <c r="DXM307" s="1135"/>
      <c r="DXN307" s="1135"/>
      <c r="DXO307" s="1136"/>
      <c r="DXP307" s="1131"/>
      <c r="DXQ307" s="1143"/>
      <c r="DXR307" s="1133"/>
      <c r="DXS307" s="1133"/>
      <c r="DXT307" s="1133"/>
      <c r="DXU307" s="1140"/>
      <c r="DXV307" s="1131"/>
      <c r="DXW307" s="1133"/>
      <c r="DXX307" s="1133"/>
      <c r="DXY307" s="1133"/>
      <c r="DXZ307" s="1188"/>
      <c r="DYA307" s="1135"/>
      <c r="DYB307" s="1135"/>
      <c r="DYC307" s="1135"/>
      <c r="DYD307" s="1135"/>
      <c r="DYE307" s="1135"/>
      <c r="DYF307" s="1135"/>
      <c r="DYG307" s="1135"/>
      <c r="DYH307" s="1135"/>
      <c r="DYI307" s="1135"/>
      <c r="DYJ307" s="1135"/>
      <c r="DYK307" s="1136"/>
      <c r="DYL307" s="1131"/>
      <c r="DYM307" s="1143"/>
      <c r="DYN307" s="1133"/>
      <c r="DYO307" s="1133"/>
      <c r="DYP307" s="1133"/>
      <c r="DYQ307" s="1140"/>
      <c r="DYR307" s="1131"/>
      <c r="DYS307" s="1133"/>
      <c r="DYT307" s="1133"/>
      <c r="DYU307" s="1133"/>
      <c r="DYV307" s="1188"/>
      <c r="DYW307" s="1135"/>
      <c r="DYX307" s="1135"/>
      <c r="DYY307" s="1135"/>
      <c r="DYZ307" s="1135"/>
      <c r="DZA307" s="1135"/>
      <c r="DZB307" s="1135"/>
      <c r="DZC307" s="1135"/>
      <c r="DZD307" s="1135"/>
      <c r="DZE307" s="1135"/>
      <c r="DZF307" s="1135"/>
      <c r="DZG307" s="1136"/>
      <c r="DZH307" s="1131"/>
      <c r="DZI307" s="1143"/>
      <c r="DZJ307" s="1133"/>
      <c r="DZK307" s="1133"/>
      <c r="DZL307" s="1133"/>
      <c r="DZM307" s="1140"/>
      <c r="DZN307" s="1131"/>
      <c r="DZO307" s="1133"/>
      <c r="DZP307" s="1133"/>
      <c r="DZQ307" s="1133"/>
      <c r="DZR307" s="1188"/>
      <c r="DZS307" s="1135"/>
      <c r="DZT307" s="1135"/>
      <c r="DZU307" s="1135"/>
      <c r="DZV307" s="1135"/>
      <c r="DZW307" s="1135"/>
      <c r="DZX307" s="1135"/>
      <c r="DZY307" s="1135"/>
      <c r="DZZ307" s="1135"/>
      <c r="EAA307" s="1135"/>
      <c r="EAB307" s="1135"/>
      <c r="EAC307" s="1136"/>
      <c r="EAD307" s="1131"/>
      <c r="EAE307" s="1143"/>
      <c r="EAF307" s="1133"/>
      <c r="EAG307" s="1133"/>
      <c r="EAH307" s="1133"/>
      <c r="EAI307" s="1140"/>
      <c r="EAJ307" s="1131"/>
      <c r="EAK307" s="1133"/>
      <c r="EAL307" s="1133"/>
      <c r="EAM307" s="1133"/>
      <c r="EAN307" s="1188"/>
      <c r="EAO307" s="1135"/>
      <c r="EAP307" s="1135"/>
      <c r="EAQ307" s="1135"/>
      <c r="EAR307" s="1135"/>
      <c r="EAS307" s="1135"/>
      <c r="EAT307" s="1135"/>
      <c r="EAU307" s="1135"/>
      <c r="EAV307" s="1135"/>
      <c r="EAW307" s="1135"/>
      <c r="EAX307" s="1135"/>
      <c r="EAY307" s="1136"/>
      <c r="EAZ307" s="1131"/>
      <c r="EBA307" s="1143"/>
      <c r="EBB307" s="1133"/>
      <c r="EBC307" s="1133"/>
      <c r="EBD307" s="1133"/>
      <c r="EBE307" s="1140"/>
      <c r="EBF307" s="1131"/>
      <c r="EBG307" s="1133"/>
      <c r="EBH307" s="1133"/>
      <c r="EBI307" s="1133"/>
      <c r="EBJ307" s="1188"/>
      <c r="EBK307" s="1135"/>
      <c r="EBL307" s="1135"/>
      <c r="EBM307" s="1135"/>
      <c r="EBN307" s="1135"/>
      <c r="EBO307" s="1135"/>
      <c r="EBP307" s="1135"/>
      <c r="EBQ307" s="1135"/>
      <c r="EBR307" s="1135"/>
      <c r="EBS307" s="1135"/>
      <c r="EBT307" s="1135"/>
      <c r="EBU307" s="1136"/>
      <c r="EBV307" s="1131"/>
      <c r="EBW307" s="1143"/>
      <c r="EBX307" s="1133"/>
      <c r="EBY307" s="1133"/>
      <c r="EBZ307" s="1133"/>
      <c r="ECA307" s="1140"/>
      <c r="ECB307" s="1131"/>
      <c r="ECC307" s="1133"/>
      <c r="ECD307" s="1133"/>
      <c r="ECE307" s="1133"/>
      <c r="ECF307" s="1188"/>
      <c r="ECG307" s="1135"/>
      <c r="ECH307" s="1135"/>
      <c r="ECI307" s="1135"/>
      <c r="ECJ307" s="1135"/>
      <c r="ECK307" s="1135"/>
      <c r="ECL307" s="1135"/>
      <c r="ECM307" s="1135"/>
      <c r="ECN307" s="1135"/>
      <c r="ECO307" s="1135"/>
      <c r="ECP307" s="1135"/>
      <c r="ECQ307" s="1136"/>
      <c r="ECR307" s="1131"/>
      <c r="ECS307" s="1143"/>
      <c r="ECT307" s="1133"/>
      <c r="ECU307" s="1133"/>
      <c r="ECV307" s="1133"/>
      <c r="ECW307" s="1140"/>
      <c r="ECX307" s="1131"/>
      <c r="ECY307" s="1133"/>
      <c r="ECZ307" s="1133"/>
      <c r="EDA307" s="1133"/>
      <c r="EDB307" s="1188"/>
      <c r="EDC307" s="1135"/>
      <c r="EDD307" s="1135"/>
      <c r="EDE307" s="1135"/>
      <c r="EDF307" s="1135"/>
      <c r="EDG307" s="1135"/>
      <c r="EDH307" s="1135"/>
      <c r="EDI307" s="1135"/>
      <c r="EDJ307" s="1135"/>
      <c r="EDK307" s="1135"/>
      <c r="EDL307" s="1135"/>
      <c r="EDM307" s="1136"/>
      <c r="EDN307" s="1131"/>
      <c r="EDO307" s="1143"/>
      <c r="EDP307" s="1133"/>
      <c r="EDQ307" s="1133"/>
      <c r="EDR307" s="1133"/>
      <c r="EDS307" s="1140"/>
      <c r="EDT307" s="1131"/>
      <c r="EDU307" s="1133"/>
      <c r="EDV307" s="1133"/>
      <c r="EDW307" s="1133"/>
      <c r="EDX307" s="1188"/>
      <c r="EDY307" s="1135"/>
      <c r="EDZ307" s="1135"/>
      <c r="EEA307" s="1135"/>
      <c r="EEB307" s="1135"/>
      <c r="EEC307" s="1135"/>
      <c r="EED307" s="1135"/>
      <c r="EEE307" s="1135"/>
      <c r="EEF307" s="1135"/>
      <c r="EEG307" s="1135"/>
      <c r="EEH307" s="1135"/>
      <c r="EEI307" s="1136"/>
      <c r="EEJ307" s="1131"/>
      <c r="EEK307" s="1143"/>
      <c r="EEL307" s="1133"/>
      <c r="EEM307" s="1133"/>
      <c r="EEN307" s="1133"/>
      <c r="EEO307" s="1140"/>
      <c r="EEP307" s="1131"/>
      <c r="EEQ307" s="1133"/>
      <c r="EER307" s="1133"/>
      <c r="EES307" s="1133"/>
      <c r="EET307" s="1188"/>
      <c r="EEU307" s="1135"/>
      <c r="EEV307" s="1135"/>
      <c r="EEW307" s="1135"/>
      <c r="EEX307" s="1135"/>
      <c r="EEY307" s="1135"/>
      <c r="EEZ307" s="1135"/>
      <c r="EFA307" s="1135"/>
      <c r="EFB307" s="1135"/>
      <c r="EFC307" s="1135"/>
      <c r="EFD307" s="1135"/>
      <c r="EFE307" s="1136"/>
      <c r="EFF307" s="1131"/>
      <c r="EFG307" s="1143"/>
      <c r="EFH307" s="1133"/>
      <c r="EFI307" s="1133"/>
      <c r="EFJ307" s="1133"/>
      <c r="EFK307" s="1140"/>
      <c r="EFL307" s="1131"/>
      <c r="EFM307" s="1133"/>
      <c r="EFN307" s="1133"/>
      <c r="EFO307" s="1133"/>
      <c r="EFP307" s="1188"/>
      <c r="EFQ307" s="1135"/>
      <c r="EFR307" s="1135"/>
      <c r="EFS307" s="1135"/>
      <c r="EFT307" s="1135"/>
      <c r="EFU307" s="1135"/>
      <c r="EFV307" s="1135"/>
      <c r="EFW307" s="1135"/>
      <c r="EFX307" s="1135"/>
      <c r="EFY307" s="1135"/>
      <c r="EFZ307" s="1135"/>
      <c r="EGA307" s="1136"/>
      <c r="EGB307" s="1131"/>
      <c r="EGC307" s="1143"/>
      <c r="EGD307" s="1133"/>
      <c r="EGE307" s="1133"/>
      <c r="EGF307" s="1133"/>
      <c r="EGG307" s="1140"/>
      <c r="EGH307" s="1131"/>
      <c r="EGI307" s="1133"/>
      <c r="EGJ307" s="1133"/>
      <c r="EGK307" s="1133"/>
      <c r="EGL307" s="1188"/>
      <c r="EGM307" s="1135"/>
      <c r="EGN307" s="1135"/>
      <c r="EGO307" s="1135"/>
      <c r="EGP307" s="1135"/>
      <c r="EGQ307" s="1135"/>
      <c r="EGR307" s="1135"/>
      <c r="EGS307" s="1135"/>
      <c r="EGT307" s="1135"/>
      <c r="EGU307" s="1135"/>
      <c r="EGV307" s="1135"/>
      <c r="EGW307" s="1136"/>
      <c r="EGX307" s="1131"/>
      <c r="EGY307" s="1143"/>
      <c r="EGZ307" s="1133"/>
      <c r="EHA307" s="1133"/>
      <c r="EHB307" s="1133"/>
      <c r="EHC307" s="1140"/>
      <c r="EHD307" s="1131"/>
      <c r="EHE307" s="1133"/>
      <c r="EHF307" s="1133"/>
      <c r="EHG307" s="1133"/>
      <c r="EHH307" s="1188"/>
      <c r="EHI307" s="1135"/>
      <c r="EHJ307" s="1135"/>
      <c r="EHK307" s="1135"/>
      <c r="EHL307" s="1135"/>
      <c r="EHM307" s="1135"/>
      <c r="EHN307" s="1135"/>
      <c r="EHO307" s="1135"/>
      <c r="EHP307" s="1135"/>
      <c r="EHQ307" s="1135"/>
      <c r="EHR307" s="1135"/>
      <c r="EHS307" s="1136"/>
      <c r="EHT307" s="1131"/>
      <c r="EHU307" s="1143"/>
      <c r="EHV307" s="1133"/>
      <c r="EHW307" s="1133"/>
      <c r="EHX307" s="1133"/>
      <c r="EHY307" s="1140"/>
      <c r="EHZ307" s="1131"/>
      <c r="EIA307" s="1133"/>
      <c r="EIB307" s="1133"/>
      <c r="EIC307" s="1133"/>
      <c r="EID307" s="1188"/>
      <c r="EIE307" s="1135"/>
      <c r="EIF307" s="1135"/>
      <c r="EIG307" s="1135"/>
      <c r="EIH307" s="1135"/>
      <c r="EII307" s="1135"/>
      <c r="EIJ307" s="1135"/>
      <c r="EIK307" s="1135"/>
      <c r="EIL307" s="1135"/>
      <c r="EIM307" s="1135"/>
      <c r="EIN307" s="1135"/>
      <c r="EIO307" s="1136"/>
      <c r="EIP307" s="1131"/>
      <c r="EIQ307" s="1143"/>
      <c r="EIR307" s="1133"/>
      <c r="EIS307" s="1133"/>
      <c r="EIT307" s="1133"/>
      <c r="EIU307" s="1140"/>
      <c r="EIV307" s="1131"/>
      <c r="EIW307" s="1133"/>
      <c r="EIX307" s="1133"/>
      <c r="EIY307" s="1133"/>
      <c r="EIZ307" s="1188"/>
      <c r="EJA307" s="1135"/>
      <c r="EJB307" s="1135"/>
      <c r="EJC307" s="1135"/>
      <c r="EJD307" s="1135"/>
      <c r="EJE307" s="1135"/>
      <c r="EJF307" s="1135"/>
      <c r="EJG307" s="1135"/>
      <c r="EJH307" s="1135"/>
      <c r="EJI307" s="1135"/>
      <c r="EJJ307" s="1135"/>
      <c r="EJK307" s="1136"/>
      <c r="EJL307" s="1131"/>
      <c r="EJM307" s="1143"/>
      <c r="EJN307" s="1133"/>
      <c r="EJO307" s="1133"/>
      <c r="EJP307" s="1133"/>
      <c r="EJQ307" s="1140"/>
      <c r="EJR307" s="1131"/>
      <c r="EJS307" s="1133"/>
      <c r="EJT307" s="1133"/>
      <c r="EJU307" s="1133"/>
      <c r="EJV307" s="1188"/>
      <c r="EJW307" s="1135"/>
      <c r="EJX307" s="1135"/>
      <c r="EJY307" s="1135"/>
      <c r="EJZ307" s="1135"/>
      <c r="EKA307" s="1135"/>
      <c r="EKB307" s="1135"/>
      <c r="EKC307" s="1135"/>
      <c r="EKD307" s="1135"/>
      <c r="EKE307" s="1135"/>
      <c r="EKF307" s="1135"/>
      <c r="EKG307" s="1136"/>
      <c r="EKH307" s="1131"/>
      <c r="EKI307" s="1143"/>
      <c r="EKJ307" s="1133"/>
      <c r="EKK307" s="1133"/>
      <c r="EKL307" s="1133"/>
      <c r="EKM307" s="1140"/>
      <c r="EKN307" s="1131"/>
      <c r="EKO307" s="1133"/>
      <c r="EKP307" s="1133"/>
      <c r="EKQ307" s="1133"/>
      <c r="EKR307" s="1188"/>
      <c r="EKS307" s="1135"/>
      <c r="EKT307" s="1135"/>
      <c r="EKU307" s="1135"/>
      <c r="EKV307" s="1135"/>
      <c r="EKW307" s="1135"/>
      <c r="EKX307" s="1135"/>
      <c r="EKY307" s="1135"/>
      <c r="EKZ307" s="1135"/>
      <c r="ELA307" s="1135"/>
      <c r="ELB307" s="1135"/>
      <c r="ELC307" s="1136"/>
      <c r="ELD307" s="1131"/>
      <c r="ELE307" s="1143"/>
      <c r="ELF307" s="1133"/>
      <c r="ELG307" s="1133"/>
      <c r="ELH307" s="1133"/>
      <c r="ELI307" s="1140"/>
      <c r="ELJ307" s="1131"/>
      <c r="ELK307" s="1133"/>
      <c r="ELL307" s="1133"/>
      <c r="ELM307" s="1133"/>
      <c r="ELN307" s="1188"/>
      <c r="ELO307" s="1135"/>
      <c r="ELP307" s="1135"/>
      <c r="ELQ307" s="1135"/>
      <c r="ELR307" s="1135"/>
      <c r="ELS307" s="1135"/>
      <c r="ELT307" s="1135"/>
      <c r="ELU307" s="1135"/>
      <c r="ELV307" s="1135"/>
      <c r="ELW307" s="1135"/>
      <c r="ELX307" s="1135"/>
      <c r="ELY307" s="1136"/>
      <c r="ELZ307" s="1131"/>
      <c r="EMA307" s="1143"/>
      <c r="EMB307" s="1133"/>
      <c r="EMC307" s="1133"/>
      <c r="EMD307" s="1133"/>
      <c r="EME307" s="1140"/>
      <c r="EMF307" s="1131"/>
      <c r="EMG307" s="1133"/>
      <c r="EMH307" s="1133"/>
      <c r="EMI307" s="1133"/>
      <c r="EMJ307" s="1188"/>
      <c r="EMK307" s="1135"/>
      <c r="EML307" s="1135"/>
      <c r="EMM307" s="1135"/>
      <c r="EMN307" s="1135"/>
      <c r="EMO307" s="1135"/>
      <c r="EMP307" s="1135"/>
      <c r="EMQ307" s="1135"/>
      <c r="EMR307" s="1135"/>
      <c r="EMS307" s="1135"/>
      <c r="EMT307" s="1135"/>
      <c r="EMU307" s="1136"/>
      <c r="EMV307" s="1131"/>
      <c r="EMW307" s="1143"/>
      <c r="EMX307" s="1133"/>
      <c r="EMY307" s="1133"/>
      <c r="EMZ307" s="1133"/>
      <c r="ENA307" s="1140"/>
      <c r="ENB307" s="1131"/>
      <c r="ENC307" s="1133"/>
      <c r="END307" s="1133"/>
      <c r="ENE307" s="1133"/>
      <c r="ENF307" s="1188"/>
      <c r="ENG307" s="1135"/>
      <c r="ENH307" s="1135"/>
      <c r="ENI307" s="1135"/>
      <c r="ENJ307" s="1135"/>
      <c r="ENK307" s="1135"/>
      <c r="ENL307" s="1135"/>
      <c r="ENM307" s="1135"/>
      <c r="ENN307" s="1135"/>
      <c r="ENO307" s="1135"/>
      <c r="ENP307" s="1135"/>
      <c r="ENQ307" s="1136"/>
      <c r="ENR307" s="1131"/>
      <c r="ENS307" s="1143"/>
      <c r="ENT307" s="1133"/>
      <c r="ENU307" s="1133"/>
      <c r="ENV307" s="1133"/>
      <c r="ENW307" s="1140"/>
      <c r="ENX307" s="1131"/>
      <c r="ENY307" s="1133"/>
      <c r="ENZ307" s="1133"/>
      <c r="EOA307" s="1133"/>
      <c r="EOB307" s="1188"/>
      <c r="EOC307" s="1135"/>
      <c r="EOD307" s="1135"/>
      <c r="EOE307" s="1135"/>
      <c r="EOF307" s="1135"/>
      <c r="EOG307" s="1135"/>
      <c r="EOH307" s="1135"/>
      <c r="EOI307" s="1135"/>
      <c r="EOJ307" s="1135"/>
      <c r="EOK307" s="1135"/>
      <c r="EOL307" s="1135"/>
      <c r="EOM307" s="1136"/>
      <c r="EON307" s="1131"/>
      <c r="EOO307" s="1143"/>
      <c r="EOP307" s="1133"/>
      <c r="EOQ307" s="1133"/>
      <c r="EOR307" s="1133"/>
      <c r="EOS307" s="1140"/>
      <c r="EOT307" s="1131"/>
      <c r="EOU307" s="1133"/>
      <c r="EOV307" s="1133"/>
      <c r="EOW307" s="1133"/>
      <c r="EOX307" s="1188"/>
      <c r="EOY307" s="1135"/>
      <c r="EOZ307" s="1135"/>
      <c r="EPA307" s="1135"/>
      <c r="EPB307" s="1135"/>
      <c r="EPC307" s="1135"/>
      <c r="EPD307" s="1135"/>
      <c r="EPE307" s="1135"/>
      <c r="EPF307" s="1135"/>
      <c r="EPG307" s="1135"/>
      <c r="EPH307" s="1135"/>
      <c r="EPI307" s="1136"/>
      <c r="EPJ307" s="1131"/>
      <c r="EPK307" s="1143"/>
      <c r="EPL307" s="1133"/>
      <c r="EPM307" s="1133"/>
      <c r="EPN307" s="1133"/>
      <c r="EPO307" s="1140"/>
      <c r="EPP307" s="1131"/>
      <c r="EPQ307" s="1133"/>
      <c r="EPR307" s="1133"/>
      <c r="EPS307" s="1133"/>
      <c r="EPT307" s="1188"/>
      <c r="EPU307" s="1135"/>
      <c r="EPV307" s="1135"/>
      <c r="EPW307" s="1135"/>
      <c r="EPX307" s="1135"/>
      <c r="EPY307" s="1135"/>
      <c r="EPZ307" s="1135"/>
      <c r="EQA307" s="1135"/>
      <c r="EQB307" s="1135"/>
      <c r="EQC307" s="1135"/>
      <c r="EQD307" s="1135"/>
      <c r="EQE307" s="1136"/>
      <c r="EQF307" s="1131"/>
      <c r="EQG307" s="1143"/>
      <c r="EQH307" s="1133"/>
      <c r="EQI307" s="1133"/>
      <c r="EQJ307" s="1133"/>
      <c r="EQK307" s="1140"/>
      <c r="EQL307" s="1131"/>
      <c r="EQM307" s="1133"/>
      <c r="EQN307" s="1133"/>
      <c r="EQO307" s="1133"/>
      <c r="EQP307" s="1188"/>
      <c r="EQQ307" s="1135"/>
      <c r="EQR307" s="1135"/>
      <c r="EQS307" s="1135"/>
      <c r="EQT307" s="1135"/>
      <c r="EQU307" s="1135"/>
      <c r="EQV307" s="1135"/>
      <c r="EQW307" s="1135"/>
      <c r="EQX307" s="1135"/>
      <c r="EQY307" s="1135"/>
      <c r="EQZ307" s="1135"/>
      <c r="ERA307" s="1136"/>
      <c r="ERB307" s="1131"/>
      <c r="ERC307" s="1143"/>
      <c r="ERD307" s="1133"/>
      <c r="ERE307" s="1133"/>
      <c r="ERF307" s="1133"/>
      <c r="ERG307" s="1140"/>
      <c r="ERH307" s="1131"/>
      <c r="ERI307" s="1133"/>
      <c r="ERJ307" s="1133"/>
      <c r="ERK307" s="1133"/>
      <c r="ERL307" s="1188"/>
      <c r="ERM307" s="1135"/>
      <c r="ERN307" s="1135"/>
      <c r="ERO307" s="1135"/>
      <c r="ERP307" s="1135"/>
      <c r="ERQ307" s="1135"/>
      <c r="ERR307" s="1135"/>
      <c r="ERS307" s="1135"/>
      <c r="ERT307" s="1135"/>
      <c r="ERU307" s="1135"/>
      <c r="ERV307" s="1135"/>
      <c r="ERW307" s="1136"/>
      <c r="ERX307" s="1131"/>
      <c r="ERY307" s="1143"/>
      <c r="ERZ307" s="1133"/>
      <c r="ESA307" s="1133"/>
      <c r="ESB307" s="1133"/>
      <c r="ESC307" s="1140"/>
      <c r="ESD307" s="1131"/>
      <c r="ESE307" s="1133"/>
      <c r="ESF307" s="1133"/>
      <c r="ESG307" s="1133"/>
      <c r="ESH307" s="1188"/>
      <c r="ESI307" s="1135"/>
      <c r="ESJ307" s="1135"/>
      <c r="ESK307" s="1135"/>
      <c r="ESL307" s="1135"/>
      <c r="ESM307" s="1135"/>
      <c r="ESN307" s="1135"/>
      <c r="ESO307" s="1135"/>
      <c r="ESP307" s="1135"/>
      <c r="ESQ307" s="1135"/>
      <c r="ESR307" s="1135"/>
      <c r="ESS307" s="1136"/>
      <c r="EST307" s="1131"/>
      <c r="ESU307" s="1143"/>
      <c r="ESV307" s="1133"/>
      <c r="ESW307" s="1133"/>
      <c r="ESX307" s="1133"/>
      <c r="ESY307" s="1140"/>
      <c r="ESZ307" s="1131"/>
      <c r="ETA307" s="1133"/>
      <c r="ETB307" s="1133"/>
      <c r="ETC307" s="1133"/>
      <c r="ETD307" s="1188"/>
      <c r="ETE307" s="1135"/>
      <c r="ETF307" s="1135"/>
      <c r="ETG307" s="1135"/>
      <c r="ETH307" s="1135"/>
      <c r="ETI307" s="1135"/>
      <c r="ETJ307" s="1135"/>
      <c r="ETK307" s="1135"/>
      <c r="ETL307" s="1135"/>
      <c r="ETM307" s="1135"/>
      <c r="ETN307" s="1135"/>
      <c r="ETO307" s="1136"/>
      <c r="ETP307" s="1131"/>
      <c r="ETQ307" s="1143"/>
      <c r="ETR307" s="1133"/>
      <c r="ETS307" s="1133"/>
      <c r="ETT307" s="1133"/>
      <c r="ETU307" s="1140"/>
      <c r="ETV307" s="1131"/>
      <c r="ETW307" s="1133"/>
      <c r="ETX307" s="1133"/>
      <c r="ETY307" s="1133"/>
      <c r="ETZ307" s="1188"/>
      <c r="EUA307" s="1135"/>
      <c r="EUB307" s="1135"/>
      <c r="EUC307" s="1135"/>
      <c r="EUD307" s="1135"/>
      <c r="EUE307" s="1135"/>
      <c r="EUF307" s="1135"/>
      <c r="EUG307" s="1135"/>
      <c r="EUH307" s="1135"/>
      <c r="EUI307" s="1135"/>
      <c r="EUJ307" s="1135"/>
      <c r="EUK307" s="1136"/>
      <c r="EUL307" s="1131"/>
      <c r="EUM307" s="1143"/>
      <c r="EUN307" s="1133"/>
      <c r="EUO307" s="1133"/>
      <c r="EUP307" s="1133"/>
      <c r="EUQ307" s="1140"/>
      <c r="EUR307" s="1131"/>
      <c r="EUS307" s="1133"/>
      <c r="EUT307" s="1133"/>
      <c r="EUU307" s="1133"/>
      <c r="EUV307" s="1188"/>
      <c r="EUW307" s="1135"/>
      <c r="EUX307" s="1135"/>
      <c r="EUY307" s="1135"/>
      <c r="EUZ307" s="1135"/>
      <c r="EVA307" s="1135"/>
      <c r="EVB307" s="1135"/>
      <c r="EVC307" s="1135"/>
      <c r="EVD307" s="1135"/>
      <c r="EVE307" s="1135"/>
      <c r="EVF307" s="1135"/>
      <c r="EVG307" s="1136"/>
      <c r="EVH307" s="1131"/>
      <c r="EVI307" s="1143"/>
      <c r="EVJ307" s="1133"/>
      <c r="EVK307" s="1133"/>
      <c r="EVL307" s="1133"/>
      <c r="EVM307" s="1140"/>
      <c r="EVN307" s="1131"/>
      <c r="EVO307" s="1133"/>
      <c r="EVP307" s="1133"/>
      <c r="EVQ307" s="1133"/>
      <c r="EVR307" s="1188"/>
      <c r="EVS307" s="1135"/>
      <c r="EVT307" s="1135"/>
      <c r="EVU307" s="1135"/>
      <c r="EVV307" s="1135"/>
      <c r="EVW307" s="1135"/>
      <c r="EVX307" s="1135"/>
      <c r="EVY307" s="1135"/>
      <c r="EVZ307" s="1135"/>
      <c r="EWA307" s="1135"/>
      <c r="EWB307" s="1135"/>
      <c r="EWC307" s="1136"/>
      <c r="EWD307" s="1131"/>
      <c r="EWE307" s="1143"/>
      <c r="EWF307" s="1133"/>
      <c r="EWG307" s="1133"/>
      <c r="EWH307" s="1133"/>
      <c r="EWI307" s="1140"/>
      <c r="EWJ307" s="1131"/>
      <c r="EWK307" s="1133"/>
      <c r="EWL307" s="1133"/>
      <c r="EWM307" s="1133"/>
      <c r="EWN307" s="1188"/>
      <c r="EWO307" s="1135"/>
      <c r="EWP307" s="1135"/>
      <c r="EWQ307" s="1135"/>
      <c r="EWR307" s="1135"/>
      <c r="EWS307" s="1135"/>
      <c r="EWT307" s="1135"/>
      <c r="EWU307" s="1135"/>
      <c r="EWV307" s="1135"/>
      <c r="EWW307" s="1135"/>
      <c r="EWX307" s="1135"/>
      <c r="EWY307" s="1136"/>
      <c r="EWZ307" s="1131"/>
      <c r="EXA307" s="1143"/>
      <c r="EXB307" s="1133"/>
      <c r="EXC307" s="1133"/>
      <c r="EXD307" s="1133"/>
      <c r="EXE307" s="1140"/>
      <c r="EXF307" s="1131"/>
      <c r="EXG307" s="1133"/>
      <c r="EXH307" s="1133"/>
      <c r="EXI307" s="1133"/>
      <c r="EXJ307" s="1188"/>
      <c r="EXK307" s="1135"/>
      <c r="EXL307" s="1135"/>
      <c r="EXM307" s="1135"/>
      <c r="EXN307" s="1135"/>
      <c r="EXO307" s="1135"/>
      <c r="EXP307" s="1135"/>
      <c r="EXQ307" s="1135"/>
      <c r="EXR307" s="1135"/>
      <c r="EXS307" s="1135"/>
      <c r="EXT307" s="1135"/>
      <c r="EXU307" s="1136"/>
      <c r="EXV307" s="1131"/>
      <c r="EXW307" s="1143"/>
      <c r="EXX307" s="1133"/>
      <c r="EXY307" s="1133"/>
      <c r="EXZ307" s="1133"/>
      <c r="EYA307" s="1140"/>
      <c r="EYB307" s="1131"/>
      <c r="EYC307" s="1133"/>
      <c r="EYD307" s="1133"/>
      <c r="EYE307" s="1133"/>
      <c r="EYF307" s="1188"/>
      <c r="EYG307" s="1135"/>
      <c r="EYH307" s="1135"/>
      <c r="EYI307" s="1135"/>
      <c r="EYJ307" s="1135"/>
      <c r="EYK307" s="1135"/>
      <c r="EYL307" s="1135"/>
      <c r="EYM307" s="1135"/>
      <c r="EYN307" s="1135"/>
      <c r="EYO307" s="1135"/>
      <c r="EYP307" s="1135"/>
      <c r="EYQ307" s="1136"/>
      <c r="EYR307" s="1131"/>
      <c r="EYS307" s="1143"/>
      <c r="EYT307" s="1133"/>
      <c r="EYU307" s="1133"/>
      <c r="EYV307" s="1133"/>
      <c r="EYW307" s="1140"/>
      <c r="EYX307" s="1131"/>
      <c r="EYY307" s="1133"/>
      <c r="EYZ307" s="1133"/>
      <c r="EZA307" s="1133"/>
      <c r="EZB307" s="1188"/>
      <c r="EZC307" s="1135"/>
      <c r="EZD307" s="1135"/>
      <c r="EZE307" s="1135"/>
      <c r="EZF307" s="1135"/>
      <c r="EZG307" s="1135"/>
      <c r="EZH307" s="1135"/>
      <c r="EZI307" s="1135"/>
      <c r="EZJ307" s="1135"/>
      <c r="EZK307" s="1135"/>
      <c r="EZL307" s="1135"/>
      <c r="EZM307" s="1136"/>
      <c r="EZN307" s="1131"/>
      <c r="EZO307" s="1143"/>
      <c r="EZP307" s="1133"/>
      <c r="EZQ307" s="1133"/>
      <c r="EZR307" s="1133"/>
      <c r="EZS307" s="1140"/>
      <c r="EZT307" s="1131"/>
      <c r="EZU307" s="1133"/>
      <c r="EZV307" s="1133"/>
      <c r="EZW307" s="1133"/>
      <c r="EZX307" s="1188"/>
      <c r="EZY307" s="1135"/>
      <c r="EZZ307" s="1135"/>
      <c r="FAA307" s="1135"/>
      <c r="FAB307" s="1135"/>
      <c r="FAC307" s="1135"/>
      <c r="FAD307" s="1135"/>
      <c r="FAE307" s="1135"/>
      <c r="FAF307" s="1135"/>
      <c r="FAG307" s="1135"/>
      <c r="FAH307" s="1135"/>
      <c r="FAI307" s="1136"/>
      <c r="FAJ307" s="1131"/>
      <c r="FAK307" s="1143"/>
      <c r="FAL307" s="1133"/>
      <c r="FAM307" s="1133"/>
      <c r="FAN307" s="1133"/>
      <c r="FAO307" s="1140"/>
      <c r="FAP307" s="1131"/>
      <c r="FAQ307" s="1133"/>
      <c r="FAR307" s="1133"/>
      <c r="FAS307" s="1133"/>
      <c r="FAT307" s="1188"/>
      <c r="FAU307" s="1135"/>
      <c r="FAV307" s="1135"/>
      <c r="FAW307" s="1135"/>
      <c r="FAX307" s="1135"/>
      <c r="FAY307" s="1135"/>
      <c r="FAZ307" s="1135"/>
      <c r="FBA307" s="1135"/>
      <c r="FBB307" s="1135"/>
      <c r="FBC307" s="1135"/>
      <c r="FBD307" s="1135"/>
      <c r="FBE307" s="1136"/>
      <c r="FBF307" s="1131"/>
      <c r="FBG307" s="1143"/>
      <c r="FBH307" s="1133"/>
      <c r="FBI307" s="1133"/>
      <c r="FBJ307" s="1133"/>
      <c r="FBK307" s="1140"/>
      <c r="FBL307" s="1131"/>
      <c r="FBM307" s="1133"/>
      <c r="FBN307" s="1133"/>
      <c r="FBO307" s="1133"/>
      <c r="FBP307" s="1188"/>
      <c r="FBQ307" s="1135"/>
      <c r="FBR307" s="1135"/>
      <c r="FBS307" s="1135"/>
      <c r="FBT307" s="1135"/>
      <c r="FBU307" s="1135"/>
      <c r="FBV307" s="1135"/>
      <c r="FBW307" s="1135"/>
      <c r="FBX307" s="1135"/>
      <c r="FBY307" s="1135"/>
      <c r="FBZ307" s="1135"/>
      <c r="FCA307" s="1136"/>
      <c r="FCB307" s="1131"/>
      <c r="FCC307" s="1143"/>
      <c r="FCD307" s="1133"/>
      <c r="FCE307" s="1133"/>
      <c r="FCF307" s="1133"/>
      <c r="FCG307" s="1140"/>
      <c r="FCH307" s="1131"/>
      <c r="FCI307" s="1133"/>
      <c r="FCJ307" s="1133"/>
      <c r="FCK307" s="1133"/>
      <c r="FCL307" s="1188"/>
      <c r="FCM307" s="1135"/>
      <c r="FCN307" s="1135"/>
      <c r="FCO307" s="1135"/>
      <c r="FCP307" s="1135"/>
      <c r="FCQ307" s="1135"/>
      <c r="FCR307" s="1135"/>
      <c r="FCS307" s="1135"/>
      <c r="FCT307" s="1135"/>
      <c r="FCU307" s="1135"/>
      <c r="FCV307" s="1135"/>
      <c r="FCW307" s="1136"/>
      <c r="FCX307" s="1131"/>
      <c r="FCY307" s="1143"/>
      <c r="FCZ307" s="1133"/>
      <c r="FDA307" s="1133"/>
      <c r="FDB307" s="1133"/>
      <c r="FDC307" s="1140"/>
      <c r="FDD307" s="1131"/>
      <c r="FDE307" s="1133"/>
      <c r="FDF307" s="1133"/>
      <c r="FDG307" s="1133"/>
      <c r="FDH307" s="1188"/>
      <c r="FDI307" s="1135"/>
      <c r="FDJ307" s="1135"/>
      <c r="FDK307" s="1135"/>
      <c r="FDL307" s="1135"/>
      <c r="FDM307" s="1135"/>
      <c r="FDN307" s="1135"/>
      <c r="FDO307" s="1135"/>
      <c r="FDP307" s="1135"/>
      <c r="FDQ307" s="1135"/>
      <c r="FDR307" s="1135"/>
      <c r="FDS307" s="1136"/>
      <c r="FDT307" s="1131"/>
      <c r="FDU307" s="1143"/>
      <c r="FDV307" s="1133"/>
      <c r="FDW307" s="1133"/>
      <c r="FDX307" s="1133"/>
      <c r="FDY307" s="1140"/>
      <c r="FDZ307" s="1131"/>
      <c r="FEA307" s="1133"/>
      <c r="FEB307" s="1133"/>
      <c r="FEC307" s="1133"/>
      <c r="FED307" s="1188"/>
      <c r="FEE307" s="1135"/>
      <c r="FEF307" s="1135"/>
      <c r="FEG307" s="1135"/>
      <c r="FEH307" s="1135"/>
      <c r="FEI307" s="1135"/>
      <c r="FEJ307" s="1135"/>
      <c r="FEK307" s="1135"/>
      <c r="FEL307" s="1135"/>
      <c r="FEM307" s="1135"/>
      <c r="FEN307" s="1135"/>
      <c r="FEO307" s="1136"/>
      <c r="FEP307" s="1131"/>
      <c r="FEQ307" s="1143"/>
      <c r="FER307" s="1133"/>
      <c r="FES307" s="1133"/>
      <c r="FET307" s="1133"/>
      <c r="FEU307" s="1140"/>
      <c r="FEV307" s="1131"/>
      <c r="FEW307" s="1133"/>
      <c r="FEX307" s="1133"/>
      <c r="FEY307" s="1133"/>
      <c r="FEZ307" s="1188"/>
      <c r="FFA307" s="1135"/>
      <c r="FFB307" s="1135"/>
      <c r="FFC307" s="1135"/>
      <c r="FFD307" s="1135"/>
      <c r="FFE307" s="1135"/>
      <c r="FFF307" s="1135"/>
      <c r="FFG307" s="1135"/>
      <c r="FFH307" s="1135"/>
      <c r="FFI307" s="1135"/>
      <c r="FFJ307" s="1135"/>
      <c r="FFK307" s="1136"/>
      <c r="FFL307" s="1131"/>
      <c r="FFM307" s="1143"/>
      <c r="FFN307" s="1133"/>
      <c r="FFO307" s="1133"/>
      <c r="FFP307" s="1133"/>
      <c r="FFQ307" s="1140"/>
      <c r="FFR307" s="1131"/>
      <c r="FFS307" s="1133"/>
      <c r="FFT307" s="1133"/>
      <c r="FFU307" s="1133"/>
      <c r="FFV307" s="1188"/>
      <c r="FFW307" s="1135"/>
      <c r="FFX307" s="1135"/>
      <c r="FFY307" s="1135"/>
      <c r="FFZ307" s="1135"/>
      <c r="FGA307" s="1135"/>
      <c r="FGB307" s="1135"/>
      <c r="FGC307" s="1135"/>
      <c r="FGD307" s="1135"/>
      <c r="FGE307" s="1135"/>
      <c r="FGF307" s="1135"/>
      <c r="FGG307" s="1136"/>
      <c r="FGH307" s="1131"/>
      <c r="FGI307" s="1143"/>
      <c r="FGJ307" s="1133"/>
      <c r="FGK307" s="1133"/>
      <c r="FGL307" s="1133"/>
      <c r="FGM307" s="1140"/>
      <c r="FGN307" s="1131"/>
      <c r="FGO307" s="1133"/>
      <c r="FGP307" s="1133"/>
      <c r="FGQ307" s="1133"/>
      <c r="FGR307" s="1188"/>
      <c r="FGS307" s="1135"/>
      <c r="FGT307" s="1135"/>
      <c r="FGU307" s="1135"/>
      <c r="FGV307" s="1135"/>
      <c r="FGW307" s="1135"/>
      <c r="FGX307" s="1135"/>
      <c r="FGY307" s="1135"/>
      <c r="FGZ307" s="1135"/>
      <c r="FHA307" s="1135"/>
      <c r="FHB307" s="1135"/>
      <c r="FHC307" s="1136"/>
      <c r="FHD307" s="1131"/>
      <c r="FHE307" s="1143"/>
      <c r="FHF307" s="1133"/>
      <c r="FHG307" s="1133"/>
      <c r="FHH307" s="1133"/>
      <c r="FHI307" s="1140"/>
      <c r="FHJ307" s="1131"/>
      <c r="FHK307" s="1133"/>
      <c r="FHL307" s="1133"/>
      <c r="FHM307" s="1133"/>
      <c r="FHN307" s="1188"/>
      <c r="FHO307" s="1135"/>
      <c r="FHP307" s="1135"/>
      <c r="FHQ307" s="1135"/>
      <c r="FHR307" s="1135"/>
      <c r="FHS307" s="1135"/>
      <c r="FHT307" s="1135"/>
      <c r="FHU307" s="1135"/>
      <c r="FHV307" s="1135"/>
      <c r="FHW307" s="1135"/>
      <c r="FHX307" s="1135"/>
      <c r="FHY307" s="1136"/>
      <c r="FHZ307" s="1131"/>
      <c r="FIA307" s="1143"/>
      <c r="FIB307" s="1133"/>
      <c r="FIC307" s="1133"/>
      <c r="FID307" s="1133"/>
      <c r="FIE307" s="1140"/>
      <c r="FIF307" s="1131"/>
      <c r="FIG307" s="1133"/>
      <c r="FIH307" s="1133"/>
      <c r="FII307" s="1133"/>
      <c r="FIJ307" s="1188"/>
      <c r="FIK307" s="1135"/>
      <c r="FIL307" s="1135"/>
      <c r="FIM307" s="1135"/>
      <c r="FIN307" s="1135"/>
      <c r="FIO307" s="1135"/>
      <c r="FIP307" s="1135"/>
      <c r="FIQ307" s="1135"/>
      <c r="FIR307" s="1135"/>
      <c r="FIS307" s="1135"/>
      <c r="FIT307" s="1135"/>
      <c r="FIU307" s="1136"/>
      <c r="FIV307" s="1131"/>
      <c r="FIW307" s="1143"/>
      <c r="FIX307" s="1133"/>
      <c r="FIY307" s="1133"/>
      <c r="FIZ307" s="1133"/>
      <c r="FJA307" s="1140"/>
      <c r="FJB307" s="1131"/>
      <c r="FJC307" s="1133"/>
      <c r="FJD307" s="1133"/>
      <c r="FJE307" s="1133"/>
      <c r="FJF307" s="1188"/>
      <c r="FJG307" s="1135"/>
      <c r="FJH307" s="1135"/>
      <c r="FJI307" s="1135"/>
      <c r="FJJ307" s="1135"/>
      <c r="FJK307" s="1135"/>
      <c r="FJL307" s="1135"/>
      <c r="FJM307" s="1135"/>
      <c r="FJN307" s="1135"/>
      <c r="FJO307" s="1135"/>
      <c r="FJP307" s="1135"/>
      <c r="FJQ307" s="1136"/>
      <c r="FJR307" s="1131"/>
      <c r="FJS307" s="1143"/>
      <c r="FJT307" s="1133"/>
      <c r="FJU307" s="1133"/>
      <c r="FJV307" s="1133"/>
      <c r="FJW307" s="1140"/>
      <c r="FJX307" s="1131"/>
      <c r="FJY307" s="1133"/>
      <c r="FJZ307" s="1133"/>
      <c r="FKA307" s="1133"/>
      <c r="FKB307" s="1188"/>
      <c r="FKC307" s="1135"/>
      <c r="FKD307" s="1135"/>
      <c r="FKE307" s="1135"/>
      <c r="FKF307" s="1135"/>
      <c r="FKG307" s="1135"/>
      <c r="FKH307" s="1135"/>
      <c r="FKI307" s="1135"/>
      <c r="FKJ307" s="1135"/>
      <c r="FKK307" s="1135"/>
      <c r="FKL307" s="1135"/>
      <c r="FKM307" s="1136"/>
      <c r="FKN307" s="1131"/>
      <c r="FKO307" s="1143"/>
      <c r="FKP307" s="1133"/>
      <c r="FKQ307" s="1133"/>
      <c r="FKR307" s="1133"/>
      <c r="FKS307" s="1140"/>
      <c r="FKT307" s="1131"/>
      <c r="FKU307" s="1133"/>
      <c r="FKV307" s="1133"/>
      <c r="FKW307" s="1133"/>
      <c r="FKX307" s="1188"/>
      <c r="FKY307" s="1135"/>
      <c r="FKZ307" s="1135"/>
      <c r="FLA307" s="1135"/>
      <c r="FLB307" s="1135"/>
      <c r="FLC307" s="1135"/>
      <c r="FLD307" s="1135"/>
      <c r="FLE307" s="1135"/>
      <c r="FLF307" s="1135"/>
      <c r="FLG307" s="1135"/>
      <c r="FLH307" s="1135"/>
      <c r="FLI307" s="1136"/>
      <c r="FLJ307" s="1131"/>
      <c r="FLK307" s="1143"/>
      <c r="FLL307" s="1133"/>
      <c r="FLM307" s="1133"/>
      <c r="FLN307" s="1133"/>
      <c r="FLO307" s="1140"/>
      <c r="FLP307" s="1131"/>
      <c r="FLQ307" s="1133"/>
      <c r="FLR307" s="1133"/>
      <c r="FLS307" s="1133"/>
      <c r="FLT307" s="1188"/>
      <c r="FLU307" s="1135"/>
      <c r="FLV307" s="1135"/>
      <c r="FLW307" s="1135"/>
      <c r="FLX307" s="1135"/>
      <c r="FLY307" s="1135"/>
      <c r="FLZ307" s="1135"/>
      <c r="FMA307" s="1135"/>
      <c r="FMB307" s="1135"/>
      <c r="FMC307" s="1135"/>
      <c r="FMD307" s="1135"/>
      <c r="FME307" s="1136"/>
      <c r="FMF307" s="1131"/>
      <c r="FMG307" s="1143"/>
      <c r="FMH307" s="1133"/>
      <c r="FMI307" s="1133"/>
      <c r="FMJ307" s="1133"/>
      <c r="FMK307" s="1140"/>
      <c r="FML307" s="1131"/>
      <c r="FMM307" s="1133"/>
      <c r="FMN307" s="1133"/>
      <c r="FMO307" s="1133"/>
      <c r="FMP307" s="1188"/>
      <c r="FMQ307" s="1135"/>
      <c r="FMR307" s="1135"/>
      <c r="FMS307" s="1135"/>
      <c r="FMT307" s="1135"/>
      <c r="FMU307" s="1135"/>
      <c r="FMV307" s="1135"/>
      <c r="FMW307" s="1135"/>
      <c r="FMX307" s="1135"/>
      <c r="FMY307" s="1135"/>
      <c r="FMZ307" s="1135"/>
      <c r="FNA307" s="1136"/>
      <c r="FNB307" s="1131"/>
      <c r="FNC307" s="1143"/>
      <c r="FND307" s="1133"/>
      <c r="FNE307" s="1133"/>
      <c r="FNF307" s="1133"/>
      <c r="FNG307" s="1140"/>
      <c r="FNH307" s="1131"/>
      <c r="FNI307" s="1133"/>
      <c r="FNJ307" s="1133"/>
      <c r="FNK307" s="1133"/>
      <c r="FNL307" s="1188"/>
      <c r="FNM307" s="1135"/>
      <c r="FNN307" s="1135"/>
      <c r="FNO307" s="1135"/>
      <c r="FNP307" s="1135"/>
      <c r="FNQ307" s="1135"/>
      <c r="FNR307" s="1135"/>
      <c r="FNS307" s="1135"/>
      <c r="FNT307" s="1135"/>
      <c r="FNU307" s="1135"/>
      <c r="FNV307" s="1135"/>
      <c r="FNW307" s="1136"/>
      <c r="FNX307" s="1131"/>
      <c r="FNY307" s="1143"/>
      <c r="FNZ307" s="1133"/>
      <c r="FOA307" s="1133"/>
      <c r="FOB307" s="1133"/>
      <c r="FOC307" s="1140"/>
      <c r="FOD307" s="1131"/>
      <c r="FOE307" s="1133"/>
      <c r="FOF307" s="1133"/>
      <c r="FOG307" s="1133"/>
      <c r="FOH307" s="1188"/>
      <c r="FOI307" s="1135"/>
      <c r="FOJ307" s="1135"/>
      <c r="FOK307" s="1135"/>
      <c r="FOL307" s="1135"/>
      <c r="FOM307" s="1135"/>
      <c r="FON307" s="1135"/>
      <c r="FOO307" s="1135"/>
      <c r="FOP307" s="1135"/>
      <c r="FOQ307" s="1135"/>
      <c r="FOR307" s="1135"/>
      <c r="FOS307" s="1136"/>
      <c r="FOT307" s="1131"/>
      <c r="FOU307" s="1143"/>
      <c r="FOV307" s="1133"/>
      <c r="FOW307" s="1133"/>
      <c r="FOX307" s="1133"/>
      <c r="FOY307" s="1140"/>
      <c r="FOZ307" s="1131"/>
      <c r="FPA307" s="1133"/>
      <c r="FPB307" s="1133"/>
      <c r="FPC307" s="1133"/>
      <c r="FPD307" s="1188"/>
      <c r="FPE307" s="1135"/>
      <c r="FPF307" s="1135"/>
      <c r="FPG307" s="1135"/>
      <c r="FPH307" s="1135"/>
      <c r="FPI307" s="1135"/>
      <c r="FPJ307" s="1135"/>
      <c r="FPK307" s="1135"/>
      <c r="FPL307" s="1135"/>
      <c r="FPM307" s="1135"/>
      <c r="FPN307" s="1135"/>
      <c r="FPO307" s="1136"/>
      <c r="FPP307" s="1131"/>
      <c r="FPQ307" s="1143"/>
      <c r="FPR307" s="1133"/>
      <c r="FPS307" s="1133"/>
      <c r="FPT307" s="1133"/>
      <c r="FPU307" s="1140"/>
      <c r="FPV307" s="1131"/>
      <c r="FPW307" s="1133"/>
      <c r="FPX307" s="1133"/>
      <c r="FPY307" s="1133"/>
      <c r="FPZ307" s="1188"/>
      <c r="FQA307" s="1135"/>
      <c r="FQB307" s="1135"/>
      <c r="FQC307" s="1135"/>
      <c r="FQD307" s="1135"/>
      <c r="FQE307" s="1135"/>
      <c r="FQF307" s="1135"/>
      <c r="FQG307" s="1135"/>
      <c r="FQH307" s="1135"/>
      <c r="FQI307" s="1135"/>
      <c r="FQJ307" s="1135"/>
      <c r="FQK307" s="1136"/>
      <c r="FQL307" s="1131"/>
      <c r="FQM307" s="1143"/>
      <c r="FQN307" s="1133"/>
      <c r="FQO307" s="1133"/>
      <c r="FQP307" s="1133"/>
      <c r="FQQ307" s="1140"/>
      <c r="FQR307" s="1131"/>
      <c r="FQS307" s="1133"/>
      <c r="FQT307" s="1133"/>
      <c r="FQU307" s="1133"/>
      <c r="FQV307" s="1188"/>
      <c r="FQW307" s="1135"/>
      <c r="FQX307" s="1135"/>
      <c r="FQY307" s="1135"/>
      <c r="FQZ307" s="1135"/>
      <c r="FRA307" s="1135"/>
      <c r="FRB307" s="1135"/>
      <c r="FRC307" s="1135"/>
      <c r="FRD307" s="1135"/>
      <c r="FRE307" s="1135"/>
      <c r="FRF307" s="1135"/>
      <c r="FRG307" s="1136"/>
      <c r="FRH307" s="1131"/>
      <c r="FRI307" s="1143"/>
      <c r="FRJ307" s="1133"/>
      <c r="FRK307" s="1133"/>
      <c r="FRL307" s="1133"/>
      <c r="FRM307" s="1140"/>
      <c r="FRN307" s="1131"/>
      <c r="FRO307" s="1133"/>
      <c r="FRP307" s="1133"/>
      <c r="FRQ307" s="1133"/>
      <c r="FRR307" s="1188"/>
      <c r="FRS307" s="1135"/>
      <c r="FRT307" s="1135"/>
      <c r="FRU307" s="1135"/>
      <c r="FRV307" s="1135"/>
      <c r="FRW307" s="1135"/>
      <c r="FRX307" s="1135"/>
      <c r="FRY307" s="1135"/>
      <c r="FRZ307" s="1135"/>
      <c r="FSA307" s="1135"/>
      <c r="FSB307" s="1135"/>
      <c r="FSC307" s="1136"/>
      <c r="FSD307" s="1131"/>
      <c r="FSE307" s="1143"/>
      <c r="FSF307" s="1133"/>
      <c r="FSG307" s="1133"/>
      <c r="FSH307" s="1133"/>
      <c r="FSI307" s="1140"/>
      <c r="FSJ307" s="1131"/>
      <c r="FSK307" s="1133"/>
      <c r="FSL307" s="1133"/>
      <c r="FSM307" s="1133"/>
      <c r="FSN307" s="1188"/>
      <c r="FSO307" s="1135"/>
      <c r="FSP307" s="1135"/>
      <c r="FSQ307" s="1135"/>
      <c r="FSR307" s="1135"/>
      <c r="FSS307" s="1135"/>
      <c r="FST307" s="1135"/>
      <c r="FSU307" s="1135"/>
      <c r="FSV307" s="1135"/>
      <c r="FSW307" s="1135"/>
      <c r="FSX307" s="1135"/>
      <c r="FSY307" s="1136"/>
      <c r="FSZ307" s="1131"/>
      <c r="FTA307" s="1143"/>
      <c r="FTB307" s="1133"/>
      <c r="FTC307" s="1133"/>
      <c r="FTD307" s="1133"/>
      <c r="FTE307" s="1140"/>
      <c r="FTF307" s="1131"/>
      <c r="FTG307" s="1133"/>
      <c r="FTH307" s="1133"/>
      <c r="FTI307" s="1133"/>
      <c r="FTJ307" s="1188"/>
      <c r="FTK307" s="1135"/>
      <c r="FTL307" s="1135"/>
      <c r="FTM307" s="1135"/>
      <c r="FTN307" s="1135"/>
      <c r="FTO307" s="1135"/>
      <c r="FTP307" s="1135"/>
      <c r="FTQ307" s="1135"/>
      <c r="FTR307" s="1135"/>
      <c r="FTS307" s="1135"/>
      <c r="FTT307" s="1135"/>
      <c r="FTU307" s="1136"/>
      <c r="FTV307" s="1131"/>
      <c r="FTW307" s="1143"/>
      <c r="FTX307" s="1133"/>
      <c r="FTY307" s="1133"/>
      <c r="FTZ307" s="1133"/>
      <c r="FUA307" s="1140"/>
      <c r="FUB307" s="1131"/>
      <c r="FUC307" s="1133"/>
      <c r="FUD307" s="1133"/>
      <c r="FUE307" s="1133"/>
      <c r="FUF307" s="1188"/>
      <c r="FUG307" s="1135"/>
      <c r="FUH307" s="1135"/>
      <c r="FUI307" s="1135"/>
      <c r="FUJ307" s="1135"/>
      <c r="FUK307" s="1135"/>
      <c r="FUL307" s="1135"/>
      <c r="FUM307" s="1135"/>
      <c r="FUN307" s="1135"/>
      <c r="FUO307" s="1135"/>
      <c r="FUP307" s="1135"/>
      <c r="FUQ307" s="1136"/>
      <c r="FUR307" s="1131"/>
      <c r="FUS307" s="1143"/>
      <c r="FUT307" s="1133"/>
      <c r="FUU307" s="1133"/>
      <c r="FUV307" s="1133"/>
      <c r="FUW307" s="1140"/>
      <c r="FUX307" s="1131"/>
      <c r="FUY307" s="1133"/>
      <c r="FUZ307" s="1133"/>
      <c r="FVA307" s="1133"/>
      <c r="FVB307" s="1188"/>
      <c r="FVC307" s="1135"/>
      <c r="FVD307" s="1135"/>
      <c r="FVE307" s="1135"/>
      <c r="FVF307" s="1135"/>
      <c r="FVG307" s="1135"/>
      <c r="FVH307" s="1135"/>
      <c r="FVI307" s="1135"/>
      <c r="FVJ307" s="1135"/>
      <c r="FVK307" s="1135"/>
      <c r="FVL307" s="1135"/>
      <c r="FVM307" s="1136"/>
      <c r="FVN307" s="1131"/>
      <c r="FVO307" s="1143"/>
      <c r="FVP307" s="1133"/>
      <c r="FVQ307" s="1133"/>
      <c r="FVR307" s="1133"/>
      <c r="FVS307" s="1140"/>
      <c r="FVT307" s="1131"/>
      <c r="FVU307" s="1133"/>
      <c r="FVV307" s="1133"/>
      <c r="FVW307" s="1133"/>
      <c r="FVX307" s="1188"/>
      <c r="FVY307" s="1135"/>
      <c r="FVZ307" s="1135"/>
      <c r="FWA307" s="1135"/>
      <c r="FWB307" s="1135"/>
      <c r="FWC307" s="1135"/>
      <c r="FWD307" s="1135"/>
      <c r="FWE307" s="1135"/>
      <c r="FWF307" s="1135"/>
      <c r="FWG307" s="1135"/>
      <c r="FWH307" s="1135"/>
      <c r="FWI307" s="1136"/>
      <c r="FWJ307" s="1131"/>
      <c r="FWK307" s="1143"/>
      <c r="FWL307" s="1133"/>
      <c r="FWM307" s="1133"/>
      <c r="FWN307" s="1133"/>
      <c r="FWO307" s="1140"/>
      <c r="FWP307" s="1131"/>
      <c r="FWQ307" s="1133"/>
      <c r="FWR307" s="1133"/>
      <c r="FWS307" s="1133"/>
      <c r="FWT307" s="1188"/>
      <c r="FWU307" s="1135"/>
      <c r="FWV307" s="1135"/>
      <c r="FWW307" s="1135"/>
      <c r="FWX307" s="1135"/>
      <c r="FWY307" s="1135"/>
      <c r="FWZ307" s="1135"/>
      <c r="FXA307" s="1135"/>
      <c r="FXB307" s="1135"/>
      <c r="FXC307" s="1135"/>
      <c r="FXD307" s="1135"/>
      <c r="FXE307" s="1136"/>
      <c r="FXF307" s="1131"/>
      <c r="FXG307" s="1143"/>
      <c r="FXH307" s="1133"/>
      <c r="FXI307" s="1133"/>
      <c r="FXJ307" s="1133"/>
      <c r="FXK307" s="1140"/>
      <c r="FXL307" s="1131"/>
      <c r="FXM307" s="1133"/>
      <c r="FXN307" s="1133"/>
      <c r="FXO307" s="1133"/>
      <c r="FXP307" s="1188"/>
      <c r="FXQ307" s="1135"/>
      <c r="FXR307" s="1135"/>
      <c r="FXS307" s="1135"/>
      <c r="FXT307" s="1135"/>
      <c r="FXU307" s="1135"/>
      <c r="FXV307" s="1135"/>
      <c r="FXW307" s="1135"/>
      <c r="FXX307" s="1135"/>
      <c r="FXY307" s="1135"/>
      <c r="FXZ307" s="1135"/>
      <c r="FYA307" s="1136"/>
      <c r="FYB307" s="1131"/>
      <c r="FYC307" s="1143"/>
      <c r="FYD307" s="1133"/>
      <c r="FYE307" s="1133"/>
      <c r="FYF307" s="1133"/>
      <c r="FYG307" s="1140"/>
      <c r="FYH307" s="1131"/>
      <c r="FYI307" s="1133"/>
      <c r="FYJ307" s="1133"/>
      <c r="FYK307" s="1133"/>
      <c r="FYL307" s="1188"/>
      <c r="FYM307" s="1135"/>
      <c r="FYN307" s="1135"/>
      <c r="FYO307" s="1135"/>
      <c r="FYP307" s="1135"/>
      <c r="FYQ307" s="1135"/>
      <c r="FYR307" s="1135"/>
      <c r="FYS307" s="1135"/>
      <c r="FYT307" s="1135"/>
      <c r="FYU307" s="1135"/>
      <c r="FYV307" s="1135"/>
      <c r="FYW307" s="1136"/>
      <c r="FYX307" s="1131"/>
      <c r="FYY307" s="1143"/>
      <c r="FYZ307" s="1133"/>
      <c r="FZA307" s="1133"/>
      <c r="FZB307" s="1133"/>
      <c r="FZC307" s="1140"/>
      <c r="FZD307" s="1131"/>
      <c r="FZE307" s="1133"/>
      <c r="FZF307" s="1133"/>
      <c r="FZG307" s="1133"/>
      <c r="FZH307" s="1188"/>
      <c r="FZI307" s="1135"/>
      <c r="FZJ307" s="1135"/>
      <c r="FZK307" s="1135"/>
      <c r="FZL307" s="1135"/>
      <c r="FZM307" s="1135"/>
      <c r="FZN307" s="1135"/>
      <c r="FZO307" s="1135"/>
      <c r="FZP307" s="1135"/>
      <c r="FZQ307" s="1135"/>
      <c r="FZR307" s="1135"/>
      <c r="FZS307" s="1136"/>
      <c r="FZT307" s="1131"/>
      <c r="FZU307" s="1143"/>
      <c r="FZV307" s="1133"/>
      <c r="FZW307" s="1133"/>
      <c r="FZX307" s="1133"/>
      <c r="FZY307" s="1140"/>
      <c r="FZZ307" s="1131"/>
      <c r="GAA307" s="1133"/>
      <c r="GAB307" s="1133"/>
      <c r="GAC307" s="1133"/>
      <c r="GAD307" s="1188"/>
      <c r="GAE307" s="1135"/>
      <c r="GAF307" s="1135"/>
      <c r="GAG307" s="1135"/>
      <c r="GAH307" s="1135"/>
      <c r="GAI307" s="1135"/>
      <c r="GAJ307" s="1135"/>
      <c r="GAK307" s="1135"/>
      <c r="GAL307" s="1135"/>
      <c r="GAM307" s="1135"/>
      <c r="GAN307" s="1135"/>
      <c r="GAO307" s="1136"/>
      <c r="GAP307" s="1131"/>
      <c r="GAQ307" s="1143"/>
      <c r="GAR307" s="1133"/>
      <c r="GAS307" s="1133"/>
      <c r="GAT307" s="1133"/>
      <c r="GAU307" s="1140"/>
      <c r="GAV307" s="1131"/>
      <c r="GAW307" s="1133"/>
      <c r="GAX307" s="1133"/>
      <c r="GAY307" s="1133"/>
      <c r="GAZ307" s="1188"/>
      <c r="GBA307" s="1135"/>
      <c r="GBB307" s="1135"/>
      <c r="GBC307" s="1135"/>
      <c r="GBD307" s="1135"/>
      <c r="GBE307" s="1135"/>
      <c r="GBF307" s="1135"/>
      <c r="GBG307" s="1135"/>
      <c r="GBH307" s="1135"/>
      <c r="GBI307" s="1135"/>
      <c r="GBJ307" s="1135"/>
      <c r="GBK307" s="1136"/>
      <c r="GBL307" s="1131"/>
      <c r="GBM307" s="1143"/>
      <c r="GBN307" s="1133"/>
      <c r="GBO307" s="1133"/>
      <c r="GBP307" s="1133"/>
      <c r="GBQ307" s="1140"/>
      <c r="GBR307" s="1131"/>
      <c r="GBS307" s="1133"/>
      <c r="GBT307" s="1133"/>
      <c r="GBU307" s="1133"/>
      <c r="GBV307" s="1188"/>
      <c r="GBW307" s="1135"/>
      <c r="GBX307" s="1135"/>
      <c r="GBY307" s="1135"/>
      <c r="GBZ307" s="1135"/>
      <c r="GCA307" s="1135"/>
      <c r="GCB307" s="1135"/>
      <c r="GCC307" s="1135"/>
      <c r="GCD307" s="1135"/>
      <c r="GCE307" s="1135"/>
      <c r="GCF307" s="1135"/>
      <c r="GCG307" s="1136"/>
      <c r="GCH307" s="1131"/>
      <c r="GCI307" s="1143"/>
      <c r="GCJ307" s="1133"/>
      <c r="GCK307" s="1133"/>
      <c r="GCL307" s="1133"/>
      <c r="GCM307" s="1140"/>
      <c r="GCN307" s="1131"/>
      <c r="GCO307" s="1133"/>
      <c r="GCP307" s="1133"/>
      <c r="GCQ307" s="1133"/>
      <c r="GCR307" s="1188"/>
      <c r="GCS307" s="1135"/>
      <c r="GCT307" s="1135"/>
      <c r="GCU307" s="1135"/>
      <c r="GCV307" s="1135"/>
      <c r="GCW307" s="1135"/>
      <c r="GCX307" s="1135"/>
      <c r="GCY307" s="1135"/>
      <c r="GCZ307" s="1135"/>
      <c r="GDA307" s="1135"/>
      <c r="GDB307" s="1135"/>
      <c r="GDC307" s="1136"/>
      <c r="GDD307" s="1131"/>
      <c r="GDE307" s="1143"/>
      <c r="GDF307" s="1133"/>
      <c r="GDG307" s="1133"/>
      <c r="GDH307" s="1133"/>
      <c r="GDI307" s="1140"/>
      <c r="GDJ307" s="1131"/>
      <c r="GDK307" s="1133"/>
      <c r="GDL307" s="1133"/>
      <c r="GDM307" s="1133"/>
      <c r="GDN307" s="1188"/>
      <c r="GDO307" s="1135"/>
      <c r="GDP307" s="1135"/>
      <c r="GDQ307" s="1135"/>
      <c r="GDR307" s="1135"/>
      <c r="GDS307" s="1135"/>
      <c r="GDT307" s="1135"/>
      <c r="GDU307" s="1135"/>
      <c r="GDV307" s="1135"/>
      <c r="GDW307" s="1135"/>
      <c r="GDX307" s="1135"/>
      <c r="GDY307" s="1136"/>
      <c r="GDZ307" s="1131"/>
      <c r="GEA307" s="1143"/>
      <c r="GEB307" s="1133"/>
      <c r="GEC307" s="1133"/>
      <c r="GED307" s="1133"/>
      <c r="GEE307" s="1140"/>
      <c r="GEF307" s="1131"/>
      <c r="GEG307" s="1133"/>
      <c r="GEH307" s="1133"/>
      <c r="GEI307" s="1133"/>
      <c r="GEJ307" s="1188"/>
      <c r="GEK307" s="1135"/>
      <c r="GEL307" s="1135"/>
      <c r="GEM307" s="1135"/>
      <c r="GEN307" s="1135"/>
      <c r="GEO307" s="1135"/>
      <c r="GEP307" s="1135"/>
      <c r="GEQ307" s="1135"/>
      <c r="GER307" s="1135"/>
      <c r="GES307" s="1135"/>
      <c r="GET307" s="1135"/>
      <c r="GEU307" s="1136"/>
      <c r="GEV307" s="1131"/>
      <c r="GEW307" s="1143"/>
      <c r="GEX307" s="1133"/>
      <c r="GEY307" s="1133"/>
      <c r="GEZ307" s="1133"/>
      <c r="GFA307" s="1140"/>
      <c r="GFB307" s="1131"/>
      <c r="GFC307" s="1133"/>
      <c r="GFD307" s="1133"/>
      <c r="GFE307" s="1133"/>
      <c r="GFF307" s="1188"/>
      <c r="GFG307" s="1135"/>
      <c r="GFH307" s="1135"/>
      <c r="GFI307" s="1135"/>
      <c r="GFJ307" s="1135"/>
      <c r="GFK307" s="1135"/>
      <c r="GFL307" s="1135"/>
      <c r="GFM307" s="1135"/>
      <c r="GFN307" s="1135"/>
      <c r="GFO307" s="1135"/>
      <c r="GFP307" s="1135"/>
      <c r="GFQ307" s="1136"/>
      <c r="GFR307" s="1131"/>
      <c r="GFS307" s="1143"/>
      <c r="GFT307" s="1133"/>
      <c r="GFU307" s="1133"/>
      <c r="GFV307" s="1133"/>
      <c r="GFW307" s="1140"/>
      <c r="GFX307" s="1131"/>
      <c r="GFY307" s="1133"/>
      <c r="GFZ307" s="1133"/>
      <c r="GGA307" s="1133"/>
      <c r="GGB307" s="1188"/>
      <c r="GGC307" s="1135"/>
      <c r="GGD307" s="1135"/>
      <c r="GGE307" s="1135"/>
      <c r="GGF307" s="1135"/>
      <c r="GGG307" s="1135"/>
      <c r="GGH307" s="1135"/>
      <c r="GGI307" s="1135"/>
      <c r="GGJ307" s="1135"/>
      <c r="GGK307" s="1135"/>
      <c r="GGL307" s="1135"/>
      <c r="GGM307" s="1136"/>
      <c r="GGN307" s="1131"/>
      <c r="GGO307" s="1143"/>
      <c r="GGP307" s="1133"/>
      <c r="GGQ307" s="1133"/>
      <c r="GGR307" s="1133"/>
      <c r="GGS307" s="1140"/>
      <c r="GGT307" s="1131"/>
      <c r="GGU307" s="1133"/>
      <c r="GGV307" s="1133"/>
      <c r="GGW307" s="1133"/>
      <c r="GGX307" s="1188"/>
      <c r="GGY307" s="1135"/>
      <c r="GGZ307" s="1135"/>
      <c r="GHA307" s="1135"/>
      <c r="GHB307" s="1135"/>
      <c r="GHC307" s="1135"/>
      <c r="GHD307" s="1135"/>
      <c r="GHE307" s="1135"/>
      <c r="GHF307" s="1135"/>
      <c r="GHG307" s="1135"/>
      <c r="GHH307" s="1135"/>
      <c r="GHI307" s="1136"/>
      <c r="GHJ307" s="1131"/>
      <c r="GHK307" s="1143"/>
      <c r="GHL307" s="1133"/>
      <c r="GHM307" s="1133"/>
      <c r="GHN307" s="1133"/>
      <c r="GHO307" s="1140"/>
      <c r="GHP307" s="1131"/>
      <c r="GHQ307" s="1133"/>
      <c r="GHR307" s="1133"/>
      <c r="GHS307" s="1133"/>
      <c r="GHT307" s="1188"/>
      <c r="GHU307" s="1135"/>
      <c r="GHV307" s="1135"/>
      <c r="GHW307" s="1135"/>
      <c r="GHX307" s="1135"/>
      <c r="GHY307" s="1135"/>
      <c r="GHZ307" s="1135"/>
      <c r="GIA307" s="1135"/>
      <c r="GIB307" s="1135"/>
      <c r="GIC307" s="1135"/>
      <c r="GID307" s="1135"/>
      <c r="GIE307" s="1136"/>
      <c r="GIF307" s="1131"/>
      <c r="GIG307" s="1143"/>
      <c r="GIH307" s="1133"/>
      <c r="GII307" s="1133"/>
      <c r="GIJ307" s="1133"/>
      <c r="GIK307" s="1140"/>
      <c r="GIL307" s="1131"/>
      <c r="GIM307" s="1133"/>
      <c r="GIN307" s="1133"/>
      <c r="GIO307" s="1133"/>
      <c r="GIP307" s="1188"/>
      <c r="GIQ307" s="1135"/>
      <c r="GIR307" s="1135"/>
      <c r="GIS307" s="1135"/>
      <c r="GIT307" s="1135"/>
      <c r="GIU307" s="1135"/>
      <c r="GIV307" s="1135"/>
      <c r="GIW307" s="1135"/>
      <c r="GIX307" s="1135"/>
      <c r="GIY307" s="1135"/>
      <c r="GIZ307" s="1135"/>
      <c r="GJA307" s="1136"/>
      <c r="GJB307" s="1131"/>
      <c r="GJC307" s="1143"/>
      <c r="GJD307" s="1133"/>
      <c r="GJE307" s="1133"/>
      <c r="GJF307" s="1133"/>
      <c r="GJG307" s="1140"/>
      <c r="GJH307" s="1131"/>
      <c r="GJI307" s="1133"/>
      <c r="GJJ307" s="1133"/>
      <c r="GJK307" s="1133"/>
      <c r="GJL307" s="1188"/>
      <c r="GJM307" s="1135"/>
      <c r="GJN307" s="1135"/>
      <c r="GJO307" s="1135"/>
      <c r="GJP307" s="1135"/>
      <c r="GJQ307" s="1135"/>
      <c r="GJR307" s="1135"/>
      <c r="GJS307" s="1135"/>
      <c r="GJT307" s="1135"/>
      <c r="GJU307" s="1135"/>
      <c r="GJV307" s="1135"/>
      <c r="GJW307" s="1136"/>
      <c r="GJX307" s="1131"/>
      <c r="GJY307" s="1143"/>
      <c r="GJZ307" s="1133"/>
      <c r="GKA307" s="1133"/>
      <c r="GKB307" s="1133"/>
      <c r="GKC307" s="1140"/>
      <c r="GKD307" s="1131"/>
      <c r="GKE307" s="1133"/>
      <c r="GKF307" s="1133"/>
      <c r="GKG307" s="1133"/>
      <c r="GKH307" s="1188"/>
      <c r="GKI307" s="1135"/>
      <c r="GKJ307" s="1135"/>
      <c r="GKK307" s="1135"/>
      <c r="GKL307" s="1135"/>
      <c r="GKM307" s="1135"/>
      <c r="GKN307" s="1135"/>
      <c r="GKO307" s="1135"/>
      <c r="GKP307" s="1135"/>
      <c r="GKQ307" s="1135"/>
      <c r="GKR307" s="1135"/>
      <c r="GKS307" s="1136"/>
      <c r="GKT307" s="1131"/>
      <c r="GKU307" s="1143"/>
      <c r="GKV307" s="1133"/>
      <c r="GKW307" s="1133"/>
      <c r="GKX307" s="1133"/>
      <c r="GKY307" s="1140"/>
      <c r="GKZ307" s="1131"/>
      <c r="GLA307" s="1133"/>
      <c r="GLB307" s="1133"/>
      <c r="GLC307" s="1133"/>
      <c r="GLD307" s="1188"/>
      <c r="GLE307" s="1135"/>
      <c r="GLF307" s="1135"/>
      <c r="GLG307" s="1135"/>
      <c r="GLH307" s="1135"/>
      <c r="GLI307" s="1135"/>
      <c r="GLJ307" s="1135"/>
      <c r="GLK307" s="1135"/>
      <c r="GLL307" s="1135"/>
      <c r="GLM307" s="1135"/>
      <c r="GLN307" s="1135"/>
      <c r="GLO307" s="1136"/>
      <c r="GLP307" s="1131"/>
      <c r="GLQ307" s="1143"/>
      <c r="GLR307" s="1133"/>
      <c r="GLS307" s="1133"/>
      <c r="GLT307" s="1133"/>
      <c r="GLU307" s="1140"/>
      <c r="GLV307" s="1131"/>
      <c r="GLW307" s="1133"/>
      <c r="GLX307" s="1133"/>
      <c r="GLY307" s="1133"/>
      <c r="GLZ307" s="1188"/>
      <c r="GMA307" s="1135"/>
      <c r="GMB307" s="1135"/>
      <c r="GMC307" s="1135"/>
      <c r="GMD307" s="1135"/>
      <c r="GME307" s="1135"/>
      <c r="GMF307" s="1135"/>
      <c r="GMG307" s="1135"/>
      <c r="GMH307" s="1135"/>
      <c r="GMI307" s="1135"/>
      <c r="GMJ307" s="1135"/>
      <c r="GMK307" s="1136"/>
      <c r="GML307" s="1131"/>
      <c r="GMM307" s="1143"/>
      <c r="GMN307" s="1133"/>
      <c r="GMO307" s="1133"/>
      <c r="GMP307" s="1133"/>
      <c r="GMQ307" s="1140"/>
      <c r="GMR307" s="1131"/>
      <c r="GMS307" s="1133"/>
      <c r="GMT307" s="1133"/>
      <c r="GMU307" s="1133"/>
      <c r="GMV307" s="1188"/>
      <c r="GMW307" s="1135"/>
      <c r="GMX307" s="1135"/>
      <c r="GMY307" s="1135"/>
      <c r="GMZ307" s="1135"/>
      <c r="GNA307" s="1135"/>
      <c r="GNB307" s="1135"/>
      <c r="GNC307" s="1135"/>
      <c r="GND307" s="1135"/>
      <c r="GNE307" s="1135"/>
      <c r="GNF307" s="1135"/>
      <c r="GNG307" s="1136"/>
      <c r="GNH307" s="1131"/>
      <c r="GNI307" s="1143"/>
      <c r="GNJ307" s="1133"/>
      <c r="GNK307" s="1133"/>
      <c r="GNL307" s="1133"/>
      <c r="GNM307" s="1140"/>
      <c r="GNN307" s="1131"/>
      <c r="GNO307" s="1133"/>
      <c r="GNP307" s="1133"/>
      <c r="GNQ307" s="1133"/>
      <c r="GNR307" s="1188"/>
      <c r="GNS307" s="1135"/>
      <c r="GNT307" s="1135"/>
      <c r="GNU307" s="1135"/>
      <c r="GNV307" s="1135"/>
      <c r="GNW307" s="1135"/>
      <c r="GNX307" s="1135"/>
      <c r="GNY307" s="1135"/>
      <c r="GNZ307" s="1135"/>
      <c r="GOA307" s="1135"/>
      <c r="GOB307" s="1135"/>
      <c r="GOC307" s="1136"/>
      <c r="GOD307" s="1131"/>
      <c r="GOE307" s="1143"/>
      <c r="GOF307" s="1133"/>
      <c r="GOG307" s="1133"/>
      <c r="GOH307" s="1133"/>
      <c r="GOI307" s="1140"/>
      <c r="GOJ307" s="1131"/>
      <c r="GOK307" s="1133"/>
      <c r="GOL307" s="1133"/>
      <c r="GOM307" s="1133"/>
      <c r="GON307" s="1188"/>
      <c r="GOO307" s="1135"/>
      <c r="GOP307" s="1135"/>
      <c r="GOQ307" s="1135"/>
      <c r="GOR307" s="1135"/>
      <c r="GOS307" s="1135"/>
      <c r="GOT307" s="1135"/>
      <c r="GOU307" s="1135"/>
      <c r="GOV307" s="1135"/>
      <c r="GOW307" s="1135"/>
      <c r="GOX307" s="1135"/>
      <c r="GOY307" s="1136"/>
      <c r="GOZ307" s="1131"/>
      <c r="GPA307" s="1143"/>
      <c r="GPB307" s="1133"/>
      <c r="GPC307" s="1133"/>
      <c r="GPD307" s="1133"/>
      <c r="GPE307" s="1140"/>
      <c r="GPF307" s="1131"/>
      <c r="GPG307" s="1133"/>
      <c r="GPH307" s="1133"/>
      <c r="GPI307" s="1133"/>
      <c r="GPJ307" s="1188"/>
      <c r="GPK307" s="1135"/>
      <c r="GPL307" s="1135"/>
      <c r="GPM307" s="1135"/>
      <c r="GPN307" s="1135"/>
      <c r="GPO307" s="1135"/>
      <c r="GPP307" s="1135"/>
      <c r="GPQ307" s="1135"/>
      <c r="GPR307" s="1135"/>
      <c r="GPS307" s="1135"/>
      <c r="GPT307" s="1135"/>
      <c r="GPU307" s="1136"/>
      <c r="GPV307" s="1131"/>
      <c r="GPW307" s="1143"/>
      <c r="GPX307" s="1133"/>
      <c r="GPY307" s="1133"/>
      <c r="GPZ307" s="1133"/>
      <c r="GQA307" s="1140"/>
      <c r="GQB307" s="1131"/>
      <c r="GQC307" s="1133"/>
      <c r="GQD307" s="1133"/>
      <c r="GQE307" s="1133"/>
      <c r="GQF307" s="1188"/>
      <c r="GQG307" s="1135"/>
      <c r="GQH307" s="1135"/>
      <c r="GQI307" s="1135"/>
      <c r="GQJ307" s="1135"/>
      <c r="GQK307" s="1135"/>
      <c r="GQL307" s="1135"/>
      <c r="GQM307" s="1135"/>
      <c r="GQN307" s="1135"/>
      <c r="GQO307" s="1135"/>
      <c r="GQP307" s="1135"/>
      <c r="GQQ307" s="1136"/>
      <c r="GQR307" s="1131"/>
      <c r="GQS307" s="1143"/>
      <c r="GQT307" s="1133"/>
      <c r="GQU307" s="1133"/>
      <c r="GQV307" s="1133"/>
      <c r="GQW307" s="1140"/>
      <c r="GQX307" s="1131"/>
      <c r="GQY307" s="1133"/>
      <c r="GQZ307" s="1133"/>
      <c r="GRA307" s="1133"/>
      <c r="GRB307" s="1188"/>
      <c r="GRC307" s="1135"/>
      <c r="GRD307" s="1135"/>
      <c r="GRE307" s="1135"/>
      <c r="GRF307" s="1135"/>
      <c r="GRG307" s="1135"/>
      <c r="GRH307" s="1135"/>
      <c r="GRI307" s="1135"/>
      <c r="GRJ307" s="1135"/>
      <c r="GRK307" s="1135"/>
      <c r="GRL307" s="1135"/>
      <c r="GRM307" s="1136"/>
      <c r="GRN307" s="1131"/>
      <c r="GRO307" s="1143"/>
      <c r="GRP307" s="1133"/>
      <c r="GRQ307" s="1133"/>
      <c r="GRR307" s="1133"/>
      <c r="GRS307" s="1140"/>
      <c r="GRT307" s="1131"/>
      <c r="GRU307" s="1133"/>
      <c r="GRV307" s="1133"/>
      <c r="GRW307" s="1133"/>
      <c r="GRX307" s="1188"/>
      <c r="GRY307" s="1135"/>
      <c r="GRZ307" s="1135"/>
      <c r="GSA307" s="1135"/>
      <c r="GSB307" s="1135"/>
      <c r="GSC307" s="1135"/>
      <c r="GSD307" s="1135"/>
      <c r="GSE307" s="1135"/>
      <c r="GSF307" s="1135"/>
      <c r="GSG307" s="1135"/>
      <c r="GSH307" s="1135"/>
      <c r="GSI307" s="1136"/>
      <c r="GSJ307" s="1131"/>
      <c r="GSK307" s="1143"/>
      <c r="GSL307" s="1133"/>
      <c r="GSM307" s="1133"/>
      <c r="GSN307" s="1133"/>
      <c r="GSO307" s="1140"/>
      <c r="GSP307" s="1131"/>
      <c r="GSQ307" s="1133"/>
      <c r="GSR307" s="1133"/>
      <c r="GSS307" s="1133"/>
      <c r="GST307" s="1188"/>
      <c r="GSU307" s="1135"/>
      <c r="GSV307" s="1135"/>
      <c r="GSW307" s="1135"/>
      <c r="GSX307" s="1135"/>
      <c r="GSY307" s="1135"/>
      <c r="GSZ307" s="1135"/>
      <c r="GTA307" s="1135"/>
      <c r="GTB307" s="1135"/>
      <c r="GTC307" s="1135"/>
      <c r="GTD307" s="1135"/>
      <c r="GTE307" s="1136"/>
      <c r="GTF307" s="1131"/>
      <c r="GTG307" s="1143"/>
      <c r="GTH307" s="1133"/>
      <c r="GTI307" s="1133"/>
      <c r="GTJ307" s="1133"/>
      <c r="GTK307" s="1140"/>
      <c r="GTL307" s="1131"/>
      <c r="GTM307" s="1133"/>
      <c r="GTN307" s="1133"/>
      <c r="GTO307" s="1133"/>
      <c r="GTP307" s="1188"/>
      <c r="GTQ307" s="1135"/>
      <c r="GTR307" s="1135"/>
      <c r="GTS307" s="1135"/>
      <c r="GTT307" s="1135"/>
      <c r="GTU307" s="1135"/>
      <c r="GTV307" s="1135"/>
      <c r="GTW307" s="1135"/>
      <c r="GTX307" s="1135"/>
      <c r="GTY307" s="1135"/>
      <c r="GTZ307" s="1135"/>
      <c r="GUA307" s="1136"/>
      <c r="GUB307" s="1131"/>
      <c r="GUC307" s="1143"/>
      <c r="GUD307" s="1133"/>
      <c r="GUE307" s="1133"/>
      <c r="GUF307" s="1133"/>
      <c r="GUG307" s="1140"/>
      <c r="GUH307" s="1131"/>
      <c r="GUI307" s="1133"/>
      <c r="GUJ307" s="1133"/>
      <c r="GUK307" s="1133"/>
      <c r="GUL307" s="1188"/>
      <c r="GUM307" s="1135"/>
      <c r="GUN307" s="1135"/>
      <c r="GUO307" s="1135"/>
      <c r="GUP307" s="1135"/>
      <c r="GUQ307" s="1135"/>
      <c r="GUR307" s="1135"/>
      <c r="GUS307" s="1135"/>
      <c r="GUT307" s="1135"/>
      <c r="GUU307" s="1135"/>
      <c r="GUV307" s="1135"/>
      <c r="GUW307" s="1136"/>
      <c r="GUX307" s="1131"/>
      <c r="GUY307" s="1143"/>
      <c r="GUZ307" s="1133"/>
      <c r="GVA307" s="1133"/>
      <c r="GVB307" s="1133"/>
      <c r="GVC307" s="1140"/>
      <c r="GVD307" s="1131"/>
      <c r="GVE307" s="1133"/>
      <c r="GVF307" s="1133"/>
      <c r="GVG307" s="1133"/>
      <c r="GVH307" s="1188"/>
      <c r="GVI307" s="1135"/>
      <c r="GVJ307" s="1135"/>
      <c r="GVK307" s="1135"/>
      <c r="GVL307" s="1135"/>
      <c r="GVM307" s="1135"/>
      <c r="GVN307" s="1135"/>
      <c r="GVO307" s="1135"/>
      <c r="GVP307" s="1135"/>
      <c r="GVQ307" s="1135"/>
      <c r="GVR307" s="1135"/>
      <c r="GVS307" s="1136"/>
      <c r="GVT307" s="1131"/>
      <c r="GVU307" s="1143"/>
      <c r="GVV307" s="1133"/>
      <c r="GVW307" s="1133"/>
      <c r="GVX307" s="1133"/>
      <c r="GVY307" s="1140"/>
      <c r="GVZ307" s="1131"/>
      <c r="GWA307" s="1133"/>
      <c r="GWB307" s="1133"/>
      <c r="GWC307" s="1133"/>
      <c r="GWD307" s="1188"/>
      <c r="GWE307" s="1135"/>
      <c r="GWF307" s="1135"/>
      <c r="GWG307" s="1135"/>
      <c r="GWH307" s="1135"/>
      <c r="GWI307" s="1135"/>
      <c r="GWJ307" s="1135"/>
      <c r="GWK307" s="1135"/>
      <c r="GWL307" s="1135"/>
      <c r="GWM307" s="1135"/>
      <c r="GWN307" s="1135"/>
      <c r="GWO307" s="1136"/>
      <c r="GWP307" s="1131"/>
      <c r="GWQ307" s="1143"/>
      <c r="GWR307" s="1133"/>
      <c r="GWS307" s="1133"/>
      <c r="GWT307" s="1133"/>
      <c r="GWU307" s="1140"/>
      <c r="GWV307" s="1131"/>
      <c r="GWW307" s="1133"/>
      <c r="GWX307" s="1133"/>
      <c r="GWY307" s="1133"/>
      <c r="GWZ307" s="1188"/>
      <c r="GXA307" s="1135"/>
      <c r="GXB307" s="1135"/>
      <c r="GXC307" s="1135"/>
      <c r="GXD307" s="1135"/>
      <c r="GXE307" s="1135"/>
      <c r="GXF307" s="1135"/>
      <c r="GXG307" s="1135"/>
      <c r="GXH307" s="1135"/>
      <c r="GXI307" s="1135"/>
      <c r="GXJ307" s="1135"/>
      <c r="GXK307" s="1136"/>
      <c r="GXL307" s="1131"/>
      <c r="GXM307" s="1143"/>
      <c r="GXN307" s="1133"/>
      <c r="GXO307" s="1133"/>
      <c r="GXP307" s="1133"/>
      <c r="GXQ307" s="1140"/>
      <c r="GXR307" s="1131"/>
      <c r="GXS307" s="1133"/>
      <c r="GXT307" s="1133"/>
      <c r="GXU307" s="1133"/>
      <c r="GXV307" s="1188"/>
      <c r="GXW307" s="1135"/>
      <c r="GXX307" s="1135"/>
      <c r="GXY307" s="1135"/>
      <c r="GXZ307" s="1135"/>
      <c r="GYA307" s="1135"/>
      <c r="GYB307" s="1135"/>
      <c r="GYC307" s="1135"/>
      <c r="GYD307" s="1135"/>
      <c r="GYE307" s="1135"/>
      <c r="GYF307" s="1135"/>
      <c r="GYG307" s="1136"/>
      <c r="GYH307" s="1131"/>
      <c r="GYI307" s="1143"/>
      <c r="GYJ307" s="1133"/>
      <c r="GYK307" s="1133"/>
      <c r="GYL307" s="1133"/>
      <c r="GYM307" s="1140"/>
      <c r="GYN307" s="1131"/>
      <c r="GYO307" s="1133"/>
      <c r="GYP307" s="1133"/>
      <c r="GYQ307" s="1133"/>
      <c r="GYR307" s="1188"/>
      <c r="GYS307" s="1135"/>
      <c r="GYT307" s="1135"/>
      <c r="GYU307" s="1135"/>
      <c r="GYV307" s="1135"/>
      <c r="GYW307" s="1135"/>
      <c r="GYX307" s="1135"/>
      <c r="GYY307" s="1135"/>
      <c r="GYZ307" s="1135"/>
      <c r="GZA307" s="1135"/>
      <c r="GZB307" s="1135"/>
      <c r="GZC307" s="1136"/>
      <c r="GZD307" s="1131"/>
      <c r="GZE307" s="1143"/>
      <c r="GZF307" s="1133"/>
      <c r="GZG307" s="1133"/>
      <c r="GZH307" s="1133"/>
      <c r="GZI307" s="1140"/>
      <c r="GZJ307" s="1131"/>
      <c r="GZK307" s="1133"/>
      <c r="GZL307" s="1133"/>
      <c r="GZM307" s="1133"/>
      <c r="GZN307" s="1188"/>
      <c r="GZO307" s="1135"/>
      <c r="GZP307" s="1135"/>
      <c r="GZQ307" s="1135"/>
      <c r="GZR307" s="1135"/>
      <c r="GZS307" s="1135"/>
      <c r="GZT307" s="1135"/>
      <c r="GZU307" s="1135"/>
      <c r="GZV307" s="1135"/>
      <c r="GZW307" s="1135"/>
      <c r="GZX307" s="1135"/>
      <c r="GZY307" s="1136"/>
      <c r="GZZ307" s="1131"/>
      <c r="HAA307" s="1143"/>
      <c r="HAB307" s="1133"/>
      <c r="HAC307" s="1133"/>
      <c r="HAD307" s="1133"/>
      <c r="HAE307" s="1140"/>
      <c r="HAF307" s="1131"/>
      <c r="HAG307" s="1133"/>
      <c r="HAH307" s="1133"/>
      <c r="HAI307" s="1133"/>
      <c r="HAJ307" s="1188"/>
      <c r="HAK307" s="1135"/>
      <c r="HAL307" s="1135"/>
      <c r="HAM307" s="1135"/>
      <c r="HAN307" s="1135"/>
      <c r="HAO307" s="1135"/>
      <c r="HAP307" s="1135"/>
      <c r="HAQ307" s="1135"/>
      <c r="HAR307" s="1135"/>
      <c r="HAS307" s="1135"/>
      <c r="HAT307" s="1135"/>
      <c r="HAU307" s="1136"/>
      <c r="HAV307" s="1131"/>
      <c r="HAW307" s="1143"/>
      <c r="HAX307" s="1133"/>
      <c r="HAY307" s="1133"/>
      <c r="HAZ307" s="1133"/>
      <c r="HBA307" s="1140"/>
      <c r="HBB307" s="1131"/>
      <c r="HBC307" s="1133"/>
      <c r="HBD307" s="1133"/>
      <c r="HBE307" s="1133"/>
      <c r="HBF307" s="1188"/>
      <c r="HBG307" s="1135"/>
      <c r="HBH307" s="1135"/>
      <c r="HBI307" s="1135"/>
      <c r="HBJ307" s="1135"/>
      <c r="HBK307" s="1135"/>
      <c r="HBL307" s="1135"/>
      <c r="HBM307" s="1135"/>
      <c r="HBN307" s="1135"/>
      <c r="HBO307" s="1135"/>
      <c r="HBP307" s="1135"/>
      <c r="HBQ307" s="1136"/>
      <c r="HBR307" s="1131"/>
      <c r="HBS307" s="1143"/>
      <c r="HBT307" s="1133"/>
      <c r="HBU307" s="1133"/>
      <c r="HBV307" s="1133"/>
      <c r="HBW307" s="1140"/>
      <c r="HBX307" s="1131"/>
      <c r="HBY307" s="1133"/>
      <c r="HBZ307" s="1133"/>
      <c r="HCA307" s="1133"/>
      <c r="HCB307" s="1188"/>
      <c r="HCC307" s="1135"/>
      <c r="HCD307" s="1135"/>
      <c r="HCE307" s="1135"/>
      <c r="HCF307" s="1135"/>
      <c r="HCG307" s="1135"/>
      <c r="HCH307" s="1135"/>
      <c r="HCI307" s="1135"/>
      <c r="HCJ307" s="1135"/>
      <c r="HCK307" s="1135"/>
      <c r="HCL307" s="1135"/>
      <c r="HCM307" s="1136"/>
      <c r="HCN307" s="1131"/>
      <c r="HCO307" s="1143"/>
      <c r="HCP307" s="1133"/>
      <c r="HCQ307" s="1133"/>
      <c r="HCR307" s="1133"/>
      <c r="HCS307" s="1140"/>
      <c r="HCT307" s="1131"/>
      <c r="HCU307" s="1133"/>
      <c r="HCV307" s="1133"/>
      <c r="HCW307" s="1133"/>
      <c r="HCX307" s="1188"/>
      <c r="HCY307" s="1135"/>
      <c r="HCZ307" s="1135"/>
      <c r="HDA307" s="1135"/>
      <c r="HDB307" s="1135"/>
      <c r="HDC307" s="1135"/>
      <c r="HDD307" s="1135"/>
      <c r="HDE307" s="1135"/>
      <c r="HDF307" s="1135"/>
      <c r="HDG307" s="1135"/>
      <c r="HDH307" s="1135"/>
      <c r="HDI307" s="1136"/>
      <c r="HDJ307" s="1131"/>
      <c r="HDK307" s="1143"/>
      <c r="HDL307" s="1133"/>
      <c r="HDM307" s="1133"/>
      <c r="HDN307" s="1133"/>
      <c r="HDO307" s="1140"/>
      <c r="HDP307" s="1131"/>
      <c r="HDQ307" s="1133"/>
      <c r="HDR307" s="1133"/>
      <c r="HDS307" s="1133"/>
      <c r="HDT307" s="1188"/>
      <c r="HDU307" s="1135"/>
      <c r="HDV307" s="1135"/>
      <c r="HDW307" s="1135"/>
      <c r="HDX307" s="1135"/>
      <c r="HDY307" s="1135"/>
      <c r="HDZ307" s="1135"/>
      <c r="HEA307" s="1135"/>
      <c r="HEB307" s="1135"/>
      <c r="HEC307" s="1135"/>
      <c r="HED307" s="1135"/>
      <c r="HEE307" s="1136"/>
      <c r="HEF307" s="1131"/>
      <c r="HEG307" s="1143"/>
      <c r="HEH307" s="1133"/>
      <c r="HEI307" s="1133"/>
      <c r="HEJ307" s="1133"/>
      <c r="HEK307" s="1140"/>
      <c r="HEL307" s="1131"/>
      <c r="HEM307" s="1133"/>
      <c r="HEN307" s="1133"/>
      <c r="HEO307" s="1133"/>
      <c r="HEP307" s="1188"/>
      <c r="HEQ307" s="1135"/>
      <c r="HER307" s="1135"/>
      <c r="HES307" s="1135"/>
      <c r="HET307" s="1135"/>
      <c r="HEU307" s="1135"/>
      <c r="HEV307" s="1135"/>
      <c r="HEW307" s="1135"/>
      <c r="HEX307" s="1135"/>
      <c r="HEY307" s="1135"/>
      <c r="HEZ307" s="1135"/>
      <c r="HFA307" s="1136"/>
      <c r="HFB307" s="1131"/>
      <c r="HFC307" s="1143"/>
      <c r="HFD307" s="1133"/>
      <c r="HFE307" s="1133"/>
      <c r="HFF307" s="1133"/>
      <c r="HFG307" s="1140"/>
      <c r="HFH307" s="1131"/>
      <c r="HFI307" s="1133"/>
      <c r="HFJ307" s="1133"/>
      <c r="HFK307" s="1133"/>
      <c r="HFL307" s="1188"/>
      <c r="HFM307" s="1135"/>
      <c r="HFN307" s="1135"/>
      <c r="HFO307" s="1135"/>
      <c r="HFP307" s="1135"/>
      <c r="HFQ307" s="1135"/>
      <c r="HFR307" s="1135"/>
      <c r="HFS307" s="1135"/>
      <c r="HFT307" s="1135"/>
      <c r="HFU307" s="1135"/>
      <c r="HFV307" s="1135"/>
      <c r="HFW307" s="1136"/>
      <c r="HFX307" s="1131"/>
      <c r="HFY307" s="1143"/>
      <c r="HFZ307" s="1133"/>
      <c r="HGA307" s="1133"/>
      <c r="HGB307" s="1133"/>
      <c r="HGC307" s="1140"/>
      <c r="HGD307" s="1131"/>
      <c r="HGE307" s="1133"/>
      <c r="HGF307" s="1133"/>
      <c r="HGG307" s="1133"/>
      <c r="HGH307" s="1188"/>
      <c r="HGI307" s="1135"/>
      <c r="HGJ307" s="1135"/>
      <c r="HGK307" s="1135"/>
      <c r="HGL307" s="1135"/>
      <c r="HGM307" s="1135"/>
      <c r="HGN307" s="1135"/>
      <c r="HGO307" s="1135"/>
      <c r="HGP307" s="1135"/>
      <c r="HGQ307" s="1135"/>
      <c r="HGR307" s="1135"/>
      <c r="HGS307" s="1136"/>
      <c r="HGT307" s="1131"/>
      <c r="HGU307" s="1143"/>
      <c r="HGV307" s="1133"/>
      <c r="HGW307" s="1133"/>
      <c r="HGX307" s="1133"/>
      <c r="HGY307" s="1140"/>
      <c r="HGZ307" s="1131"/>
      <c r="HHA307" s="1133"/>
      <c r="HHB307" s="1133"/>
      <c r="HHC307" s="1133"/>
      <c r="HHD307" s="1188"/>
      <c r="HHE307" s="1135"/>
      <c r="HHF307" s="1135"/>
      <c r="HHG307" s="1135"/>
      <c r="HHH307" s="1135"/>
      <c r="HHI307" s="1135"/>
      <c r="HHJ307" s="1135"/>
      <c r="HHK307" s="1135"/>
      <c r="HHL307" s="1135"/>
      <c r="HHM307" s="1135"/>
      <c r="HHN307" s="1135"/>
      <c r="HHO307" s="1136"/>
      <c r="HHP307" s="1131"/>
      <c r="HHQ307" s="1143"/>
      <c r="HHR307" s="1133"/>
      <c r="HHS307" s="1133"/>
      <c r="HHT307" s="1133"/>
      <c r="HHU307" s="1140"/>
      <c r="HHV307" s="1131"/>
      <c r="HHW307" s="1133"/>
      <c r="HHX307" s="1133"/>
      <c r="HHY307" s="1133"/>
      <c r="HHZ307" s="1188"/>
      <c r="HIA307" s="1135"/>
      <c r="HIB307" s="1135"/>
      <c r="HIC307" s="1135"/>
      <c r="HID307" s="1135"/>
      <c r="HIE307" s="1135"/>
      <c r="HIF307" s="1135"/>
      <c r="HIG307" s="1135"/>
      <c r="HIH307" s="1135"/>
      <c r="HII307" s="1135"/>
      <c r="HIJ307" s="1135"/>
      <c r="HIK307" s="1136"/>
      <c r="HIL307" s="1131"/>
      <c r="HIM307" s="1143"/>
      <c r="HIN307" s="1133"/>
      <c r="HIO307" s="1133"/>
      <c r="HIP307" s="1133"/>
      <c r="HIQ307" s="1140"/>
      <c r="HIR307" s="1131"/>
      <c r="HIS307" s="1133"/>
      <c r="HIT307" s="1133"/>
      <c r="HIU307" s="1133"/>
      <c r="HIV307" s="1188"/>
      <c r="HIW307" s="1135"/>
      <c r="HIX307" s="1135"/>
      <c r="HIY307" s="1135"/>
      <c r="HIZ307" s="1135"/>
      <c r="HJA307" s="1135"/>
      <c r="HJB307" s="1135"/>
      <c r="HJC307" s="1135"/>
      <c r="HJD307" s="1135"/>
      <c r="HJE307" s="1135"/>
      <c r="HJF307" s="1135"/>
      <c r="HJG307" s="1136"/>
      <c r="HJH307" s="1131"/>
      <c r="HJI307" s="1143"/>
      <c r="HJJ307" s="1133"/>
      <c r="HJK307" s="1133"/>
      <c r="HJL307" s="1133"/>
      <c r="HJM307" s="1140"/>
      <c r="HJN307" s="1131"/>
      <c r="HJO307" s="1133"/>
      <c r="HJP307" s="1133"/>
      <c r="HJQ307" s="1133"/>
      <c r="HJR307" s="1188"/>
      <c r="HJS307" s="1135"/>
      <c r="HJT307" s="1135"/>
      <c r="HJU307" s="1135"/>
      <c r="HJV307" s="1135"/>
      <c r="HJW307" s="1135"/>
      <c r="HJX307" s="1135"/>
      <c r="HJY307" s="1135"/>
      <c r="HJZ307" s="1135"/>
      <c r="HKA307" s="1135"/>
      <c r="HKB307" s="1135"/>
      <c r="HKC307" s="1136"/>
      <c r="HKD307" s="1131"/>
      <c r="HKE307" s="1143"/>
      <c r="HKF307" s="1133"/>
      <c r="HKG307" s="1133"/>
      <c r="HKH307" s="1133"/>
      <c r="HKI307" s="1140"/>
      <c r="HKJ307" s="1131"/>
      <c r="HKK307" s="1133"/>
      <c r="HKL307" s="1133"/>
      <c r="HKM307" s="1133"/>
      <c r="HKN307" s="1188"/>
      <c r="HKO307" s="1135"/>
      <c r="HKP307" s="1135"/>
      <c r="HKQ307" s="1135"/>
      <c r="HKR307" s="1135"/>
      <c r="HKS307" s="1135"/>
      <c r="HKT307" s="1135"/>
      <c r="HKU307" s="1135"/>
      <c r="HKV307" s="1135"/>
      <c r="HKW307" s="1135"/>
      <c r="HKX307" s="1135"/>
      <c r="HKY307" s="1136"/>
      <c r="HKZ307" s="1131"/>
      <c r="HLA307" s="1143"/>
      <c r="HLB307" s="1133"/>
      <c r="HLC307" s="1133"/>
      <c r="HLD307" s="1133"/>
      <c r="HLE307" s="1140"/>
      <c r="HLF307" s="1131"/>
      <c r="HLG307" s="1133"/>
      <c r="HLH307" s="1133"/>
      <c r="HLI307" s="1133"/>
      <c r="HLJ307" s="1188"/>
      <c r="HLK307" s="1135"/>
      <c r="HLL307" s="1135"/>
      <c r="HLM307" s="1135"/>
      <c r="HLN307" s="1135"/>
      <c r="HLO307" s="1135"/>
      <c r="HLP307" s="1135"/>
      <c r="HLQ307" s="1135"/>
      <c r="HLR307" s="1135"/>
      <c r="HLS307" s="1135"/>
      <c r="HLT307" s="1135"/>
      <c r="HLU307" s="1136"/>
      <c r="HLV307" s="1131"/>
      <c r="HLW307" s="1143"/>
      <c r="HLX307" s="1133"/>
      <c r="HLY307" s="1133"/>
      <c r="HLZ307" s="1133"/>
      <c r="HMA307" s="1140"/>
      <c r="HMB307" s="1131"/>
      <c r="HMC307" s="1133"/>
      <c r="HMD307" s="1133"/>
      <c r="HME307" s="1133"/>
      <c r="HMF307" s="1188"/>
      <c r="HMG307" s="1135"/>
      <c r="HMH307" s="1135"/>
      <c r="HMI307" s="1135"/>
      <c r="HMJ307" s="1135"/>
      <c r="HMK307" s="1135"/>
      <c r="HML307" s="1135"/>
      <c r="HMM307" s="1135"/>
      <c r="HMN307" s="1135"/>
      <c r="HMO307" s="1135"/>
      <c r="HMP307" s="1135"/>
      <c r="HMQ307" s="1136"/>
      <c r="HMR307" s="1131"/>
      <c r="HMS307" s="1143"/>
      <c r="HMT307" s="1133"/>
      <c r="HMU307" s="1133"/>
      <c r="HMV307" s="1133"/>
      <c r="HMW307" s="1140"/>
      <c r="HMX307" s="1131"/>
      <c r="HMY307" s="1133"/>
      <c r="HMZ307" s="1133"/>
      <c r="HNA307" s="1133"/>
      <c r="HNB307" s="1188"/>
      <c r="HNC307" s="1135"/>
      <c r="HND307" s="1135"/>
      <c r="HNE307" s="1135"/>
      <c r="HNF307" s="1135"/>
      <c r="HNG307" s="1135"/>
      <c r="HNH307" s="1135"/>
      <c r="HNI307" s="1135"/>
      <c r="HNJ307" s="1135"/>
      <c r="HNK307" s="1135"/>
      <c r="HNL307" s="1135"/>
      <c r="HNM307" s="1136"/>
      <c r="HNN307" s="1131"/>
      <c r="HNO307" s="1143"/>
      <c r="HNP307" s="1133"/>
      <c r="HNQ307" s="1133"/>
      <c r="HNR307" s="1133"/>
      <c r="HNS307" s="1140"/>
      <c r="HNT307" s="1131"/>
      <c r="HNU307" s="1133"/>
      <c r="HNV307" s="1133"/>
      <c r="HNW307" s="1133"/>
      <c r="HNX307" s="1188"/>
      <c r="HNY307" s="1135"/>
      <c r="HNZ307" s="1135"/>
      <c r="HOA307" s="1135"/>
      <c r="HOB307" s="1135"/>
      <c r="HOC307" s="1135"/>
      <c r="HOD307" s="1135"/>
      <c r="HOE307" s="1135"/>
      <c r="HOF307" s="1135"/>
      <c r="HOG307" s="1135"/>
      <c r="HOH307" s="1135"/>
      <c r="HOI307" s="1136"/>
      <c r="HOJ307" s="1131"/>
      <c r="HOK307" s="1143"/>
      <c r="HOL307" s="1133"/>
      <c r="HOM307" s="1133"/>
      <c r="HON307" s="1133"/>
      <c r="HOO307" s="1140"/>
      <c r="HOP307" s="1131"/>
      <c r="HOQ307" s="1133"/>
      <c r="HOR307" s="1133"/>
      <c r="HOS307" s="1133"/>
      <c r="HOT307" s="1188"/>
      <c r="HOU307" s="1135"/>
      <c r="HOV307" s="1135"/>
      <c r="HOW307" s="1135"/>
      <c r="HOX307" s="1135"/>
      <c r="HOY307" s="1135"/>
      <c r="HOZ307" s="1135"/>
      <c r="HPA307" s="1135"/>
      <c r="HPB307" s="1135"/>
      <c r="HPC307" s="1135"/>
      <c r="HPD307" s="1135"/>
      <c r="HPE307" s="1136"/>
      <c r="HPF307" s="1131"/>
      <c r="HPG307" s="1143"/>
      <c r="HPH307" s="1133"/>
      <c r="HPI307" s="1133"/>
      <c r="HPJ307" s="1133"/>
      <c r="HPK307" s="1140"/>
      <c r="HPL307" s="1131"/>
      <c r="HPM307" s="1133"/>
      <c r="HPN307" s="1133"/>
      <c r="HPO307" s="1133"/>
      <c r="HPP307" s="1188"/>
      <c r="HPQ307" s="1135"/>
      <c r="HPR307" s="1135"/>
      <c r="HPS307" s="1135"/>
      <c r="HPT307" s="1135"/>
      <c r="HPU307" s="1135"/>
      <c r="HPV307" s="1135"/>
      <c r="HPW307" s="1135"/>
      <c r="HPX307" s="1135"/>
      <c r="HPY307" s="1135"/>
      <c r="HPZ307" s="1135"/>
      <c r="HQA307" s="1136"/>
      <c r="HQB307" s="1131"/>
      <c r="HQC307" s="1143"/>
      <c r="HQD307" s="1133"/>
      <c r="HQE307" s="1133"/>
      <c r="HQF307" s="1133"/>
      <c r="HQG307" s="1140"/>
      <c r="HQH307" s="1131"/>
      <c r="HQI307" s="1133"/>
      <c r="HQJ307" s="1133"/>
      <c r="HQK307" s="1133"/>
      <c r="HQL307" s="1188"/>
      <c r="HQM307" s="1135"/>
      <c r="HQN307" s="1135"/>
      <c r="HQO307" s="1135"/>
      <c r="HQP307" s="1135"/>
      <c r="HQQ307" s="1135"/>
      <c r="HQR307" s="1135"/>
      <c r="HQS307" s="1135"/>
      <c r="HQT307" s="1135"/>
      <c r="HQU307" s="1135"/>
      <c r="HQV307" s="1135"/>
      <c r="HQW307" s="1136"/>
      <c r="HQX307" s="1131"/>
      <c r="HQY307" s="1143"/>
      <c r="HQZ307" s="1133"/>
      <c r="HRA307" s="1133"/>
      <c r="HRB307" s="1133"/>
      <c r="HRC307" s="1140"/>
      <c r="HRD307" s="1131"/>
      <c r="HRE307" s="1133"/>
      <c r="HRF307" s="1133"/>
      <c r="HRG307" s="1133"/>
      <c r="HRH307" s="1188"/>
      <c r="HRI307" s="1135"/>
      <c r="HRJ307" s="1135"/>
      <c r="HRK307" s="1135"/>
      <c r="HRL307" s="1135"/>
      <c r="HRM307" s="1135"/>
      <c r="HRN307" s="1135"/>
      <c r="HRO307" s="1135"/>
      <c r="HRP307" s="1135"/>
      <c r="HRQ307" s="1135"/>
      <c r="HRR307" s="1135"/>
      <c r="HRS307" s="1136"/>
      <c r="HRT307" s="1131"/>
      <c r="HRU307" s="1143"/>
      <c r="HRV307" s="1133"/>
      <c r="HRW307" s="1133"/>
      <c r="HRX307" s="1133"/>
      <c r="HRY307" s="1140"/>
      <c r="HRZ307" s="1131"/>
      <c r="HSA307" s="1133"/>
      <c r="HSB307" s="1133"/>
      <c r="HSC307" s="1133"/>
      <c r="HSD307" s="1188"/>
      <c r="HSE307" s="1135"/>
      <c r="HSF307" s="1135"/>
      <c r="HSG307" s="1135"/>
      <c r="HSH307" s="1135"/>
      <c r="HSI307" s="1135"/>
      <c r="HSJ307" s="1135"/>
      <c r="HSK307" s="1135"/>
      <c r="HSL307" s="1135"/>
      <c r="HSM307" s="1135"/>
      <c r="HSN307" s="1135"/>
      <c r="HSO307" s="1136"/>
      <c r="HSP307" s="1131"/>
      <c r="HSQ307" s="1143"/>
      <c r="HSR307" s="1133"/>
      <c r="HSS307" s="1133"/>
      <c r="HST307" s="1133"/>
      <c r="HSU307" s="1140"/>
      <c r="HSV307" s="1131"/>
      <c r="HSW307" s="1133"/>
      <c r="HSX307" s="1133"/>
      <c r="HSY307" s="1133"/>
      <c r="HSZ307" s="1188"/>
      <c r="HTA307" s="1135"/>
      <c r="HTB307" s="1135"/>
      <c r="HTC307" s="1135"/>
      <c r="HTD307" s="1135"/>
      <c r="HTE307" s="1135"/>
      <c r="HTF307" s="1135"/>
      <c r="HTG307" s="1135"/>
      <c r="HTH307" s="1135"/>
      <c r="HTI307" s="1135"/>
      <c r="HTJ307" s="1135"/>
      <c r="HTK307" s="1136"/>
      <c r="HTL307" s="1131"/>
      <c r="HTM307" s="1143"/>
      <c r="HTN307" s="1133"/>
      <c r="HTO307" s="1133"/>
      <c r="HTP307" s="1133"/>
      <c r="HTQ307" s="1140"/>
      <c r="HTR307" s="1131"/>
      <c r="HTS307" s="1133"/>
      <c r="HTT307" s="1133"/>
      <c r="HTU307" s="1133"/>
      <c r="HTV307" s="1188"/>
      <c r="HTW307" s="1135"/>
      <c r="HTX307" s="1135"/>
      <c r="HTY307" s="1135"/>
      <c r="HTZ307" s="1135"/>
      <c r="HUA307" s="1135"/>
      <c r="HUB307" s="1135"/>
      <c r="HUC307" s="1135"/>
      <c r="HUD307" s="1135"/>
      <c r="HUE307" s="1135"/>
      <c r="HUF307" s="1135"/>
      <c r="HUG307" s="1136"/>
      <c r="HUH307" s="1131"/>
      <c r="HUI307" s="1143"/>
      <c r="HUJ307" s="1133"/>
      <c r="HUK307" s="1133"/>
      <c r="HUL307" s="1133"/>
      <c r="HUM307" s="1140"/>
      <c r="HUN307" s="1131"/>
      <c r="HUO307" s="1133"/>
      <c r="HUP307" s="1133"/>
      <c r="HUQ307" s="1133"/>
      <c r="HUR307" s="1188"/>
      <c r="HUS307" s="1135"/>
      <c r="HUT307" s="1135"/>
      <c r="HUU307" s="1135"/>
      <c r="HUV307" s="1135"/>
      <c r="HUW307" s="1135"/>
      <c r="HUX307" s="1135"/>
      <c r="HUY307" s="1135"/>
      <c r="HUZ307" s="1135"/>
      <c r="HVA307" s="1135"/>
      <c r="HVB307" s="1135"/>
      <c r="HVC307" s="1136"/>
      <c r="HVD307" s="1131"/>
      <c r="HVE307" s="1143"/>
      <c r="HVF307" s="1133"/>
      <c r="HVG307" s="1133"/>
      <c r="HVH307" s="1133"/>
      <c r="HVI307" s="1140"/>
      <c r="HVJ307" s="1131"/>
      <c r="HVK307" s="1133"/>
      <c r="HVL307" s="1133"/>
      <c r="HVM307" s="1133"/>
      <c r="HVN307" s="1188"/>
      <c r="HVO307" s="1135"/>
      <c r="HVP307" s="1135"/>
      <c r="HVQ307" s="1135"/>
      <c r="HVR307" s="1135"/>
      <c r="HVS307" s="1135"/>
      <c r="HVT307" s="1135"/>
      <c r="HVU307" s="1135"/>
      <c r="HVV307" s="1135"/>
      <c r="HVW307" s="1135"/>
      <c r="HVX307" s="1135"/>
      <c r="HVY307" s="1136"/>
      <c r="HVZ307" s="1131"/>
      <c r="HWA307" s="1143"/>
      <c r="HWB307" s="1133"/>
      <c r="HWC307" s="1133"/>
      <c r="HWD307" s="1133"/>
      <c r="HWE307" s="1140"/>
      <c r="HWF307" s="1131"/>
      <c r="HWG307" s="1133"/>
      <c r="HWH307" s="1133"/>
      <c r="HWI307" s="1133"/>
      <c r="HWJ307" s="1188"/>
      <c r="HWK307" s="1135"/>
      <c r="HWL307" s="1135"/>
      <c r="HWM307" s="1135"/>
      <c r="HWN307" s="1135"/>
      <c r="HWO307" s="1135"/>
      <c r="HWP307" s="1135"/>
      <c r="HWQ307" s="1135"/>
      <c r="HWR307" s="1135"/>
      <c r="HWS307" s="1135"/>
      <c r="HWT307" s="1135"/>
      <c r="HWU307" s="1136"/>
      <c r="HWV307" s="1131"/>
      <c r="HWW307" s="1143"/>
      <c r="HWX307" s="1133"/>
      <c r="HWY307" s="1133"/>
      <c r="HWZ307" s="1133"/>
      <c r="HXA307" s="1140"/>
      <c r="HXB307" s="1131"/>
      <c r="HXC307" s="1133"/>
      <c r="HXD307" s="1133"/>
      <c r="HXE307" s="1133"/>
      <c r="HXF307" s="1188"/>
      <c r="HXG307" s="1135"/>
      <c r="HXH307" s="1135"/>
      <c r="HXI307" s="1135"/>
      <c r="HXJ307" s="1135"/>
      <c r="HXK307" s="1135"/>
      <c r="HXL307" s="1135"/>
      <c r="HXM307" s="1135"/>
      <c r="HXN307" s="1135"/>
      <c r="HXO307" s="1135"/>
      <c r="HXP307" s="1135"/>
      <c r="HXQ307" s="1136"/>
      <c r="HXR307" s="1131"/>
      <c r="HXS307" s="1143"/>
      <c r="HXT307" s="1133"/>
      <c r="HXU307" s="1133"/>
      <c r="HXV307" s="1133"/>
      <c r="HXW307" s="1140"/>
      <c r="HXX307" s="1131"/>
      <c r="HXY307" s="1133"/>
      <c r="HXZ307" s="1133"/>
      <c r="HYA307" s="1133"/>
      <c r="HYB307" s="1188"/>
      <c r="HYC307" s="1135"/>
      <c r="HYD307" s="1135"/>
      <c r="HYE307" s="1135"/>
      <c r="HYF307" s="1135"/>
      <c r="HYG307" s="1135"/>
      <c r="HYH307" s="1135"/>
      <c r="HYI307" s="1135"/>
      <c r="HYJ307" s="1135"/>
      <c r="HYK307" s="1135"/>
      <c r="HYL307" s="1135"/>
      <c r="HYM307" s="1136"/>
      <c r="HYN307" s="1131"/>
      <c r="HYO307" s="1143"/>
      <c r="HYP307" s="1133"/>
      <c r="HYQ307" s="1133"/>
      <c r="HYR307" s="1133"/>
      <c r="HYS307" s="1140"/>
      <c r="HYT307" s="1131"/>
      <c r="HYU307" s="1133"/>
      <c r="HYV307" s="1133"/>
      <c r="HYW307" s="1133"/>
      <c r="HYX307" s="1188"/>
      <c r="HYY307" s="1135"/>
      <c r="HYZ307" s="1135"/>
      <c r="HZA307" s="1135"/>
      <c r="HZB307" s="1135"/>
      <c r="HZC307" s="1135"/>
      <c r="HZD307" s="1135"/>
      <c r="HZE307" s="1135"/>
      <c r="HZF307" s="1135"/>
      <c r="HZG307" s="1135"/>
      <c r="HZH307" s="1135"/>
      <c r="HZI307" s="1136"/>
      <c r="HZJ307" s="1131"/>
      <c r="HZK307" s="1143"/>
      <c r="HZL307" s="1133"/>
      <c r="HZM307" s="1133"/>
      <c r="HZN307" s="1133"/>
      <c r="HZO307" s="1140"/>
      <c r="HZP307" s="1131"/>
      <c r="HZQ307" s="1133"/>
      <c r="HZR307" s="1133"/>
      <c r="HZS307" s="1133"/>
      <c r="HZT307" s="1188"/>
      <c r="HZU307" s="1135"/>
      <c r="HZV307" s="1135"/>
      <c r="HZW307" s="1135"/>
      <c r="HZX307" s="1135"/>
      <c r="HZY307" s="1135"/>
      <c r="HZZ307" s="1135"/>
      <c r="IAA307" s="1135"/>
      <c r="IAB307" s="1135"/>
      <c r="IAC307" s="1135"/>
      <c r="IAD307" s="1135"/>
      <c r="IAE307" s="1136"/>
      <c r="IAF307" s="1131"/>
      <c r="IAG307" s="1143"/>
      <c r="IAH307" s="1133"/>
      <c r="IAI307" s="1133"/>
      <c r="IAJ307" s="1133"/>
      <c r="IAK307" s="1140"/>
      <c r="IAL307" s="1131"/>
      <c r="IAM307" s="1133"/>
      <c r="IAN307" s="1133"/>
      <c r="IAO307" s="1133"/>
      <c r="IAP307" s="1188"/>
      <c r="IAQ307" s="1135"/>
      <c r="IAR307" s="1135"/>
      <c r="IAS307" s="1135"/>
      <c r="IAT307" s="1135"/>
      <c r="IAU307" s="1135"/>
      <c r="IAV307" s="1135"/>
      <c r="IAW307" s="1135"/>
      <c r="IAX307" s="1135"/>
      <c r="IAY307" s="1135"/>
      <c r="IAZ307" s="1135"/>
      <c r="IBA307" s="1136"/>
      <c r="IBB307" s="1131"/>
      <c r="IBC307" s="1143"/>
      <c r="IBD307" s="1133"/>
      <c r="IBE307" s="1133"/>
      <c r="IBF307" s="1133"/>
      <c r="IBG307" s="1140"/>
      <c r="IBH307" s="1131"/>
      <c r="IBI307" s="1133"/>
      <c r="IBJ307" s="1133"/>
      <c r="IBK307" s="1133"/>
      <c r="IBL307" s="1188"/>
      <c r="IBM307" s="1135"/>
      <c r="IBN307" s="1135"/>
      <c r="IBO307" s="1135"/>
      <c r="IBP307" s="1135"/>
      <c r="IBQ307" s="1135"/>
      <c r="IBR307" s="1135"/>
      <c r="IBS307" s="1135"/>
      <c r="IBT307" s="1135"/>
      <c r="IBU307" s="1135"/>
      <c r="IBV307" s="1135"/>
      <c r="IBW307" s="1136"/>
      <c r="IBX307" s="1131"/>
      <c r="IBY307" s="1143"/>
      <c r="IBZ307" s="1133"/>
      <c r="ICA307" s="1133"/>
      <c r="ICB307" s="1133"/>
      <c r="ICC307" s="1140"/>
      <c r="ICD307" s="1131"/>
      <c r="ICE307" s="1133"/>
      <c r="ICF307" s="1133"/>
      <c r="ICG307" s="1133"/>
      <c r="ICH307" s="1188"/>
      <c r="ICI307" s="1135"/>
      <c r="ICJ307" s="1135"/>
      <c r="ICK307" s="1135"/>
      <c r="ICL307" s="1135"/>
      <c r="ICM307" s="1135"/>
      <c r="ICN307" s="1135"/>
      <c r="ICO307" s="1135"/>
      <c r="ICP307" s="1135"/>
      <c r="ICQ307" s="1135"/>
      <c r="ICR307" s="1135"/>
      <c r="ICS307" s="1136"/>
      <c r="ICT307" s="1131"/>
      <c r="ICU307" s="1143"/>
      <c r="ICV307" s="1133"/>
      <c r="ICW307" s="1133"/>
      <c r="ICX307" s="1133"/>
      <c r="ICY307" s="1140"/>
      <c r="ICZ307" s="1131"/>
      <c r="IDA307" s="1133"/>
      <c r="IDB307" s="1133"/>
      <c r="IDC307" s="1133"/>
      <c r="IDD307" s="1188"/>
      <c r="IDE307" s="1135"/>
      <c r="IDF307" s="1135"/>
      <c r="IDG307" s="1135"/>
      <c r="IDH307" s="1135"/>
      <c r="IDI307" s="1135"/>
      <c r="IDJ307" s="1135"/>
      <c r="IDK307" s="1135"/>
      <c r="IDL307" s="1135"/>
      <c r="IDM307" s="1135"/>
      <c r="IDN307" s="1135"/>
      <c r="IDO307" s="1136"/>
      <c r="IDP307" s="1131"/>
      <c r="IDQ307" s="1143"/>
      <c r="IDR307" s="1133"/>
      <c r="IDS307" s="1133"/>
      <c r="IDT307" s="1133"/>
      <c r="IDU307" s="1140"/>
      <c r="IDV307" s="1131"/>
      <c r="IDW307" s="1133"/>
      <c r="IDX307" s="1133"/>
      <c r="IDY307" s="1133"/>
      <c r="IDZ307" s="1188"/>
      <c r="IEA307" s="1135"/>
      <c r="IEB307" s="1135"/>
      <c r="IEC307" s="1135"/>
      <c r="IED307" s="1135"/>
      <c r="IEE307" s="1135"/>
      <c r="IEF307" s="1135"/>
      <c r="IEG307" s="1135"/>
      <c r="IEH307" s="1135"/>
      <c r="IEI307" s="1135"/>
      <c r="IEJ307" s="1135"/>
      <c r="IEK307" s="1136"/>
      <c r="IEL307" s="1131"/>
      <c r="IEM307" s="1143"/>
      <c r="IEN307" s="1133"/>
      <c r="IEO307" s="1133"/>
      <c r="IEP307" s="1133"/>
      <c r="IEQ307" s="1140"/>
      <c r="IER307" s="1131"/>
      <c r="IES307" s="1133"/>
      <c r="IET307" s="1133"/>
      <c r="IEU307" s="1133"/>
      <c r="IEV307" s="1188"/>
      <c r="IEW307" s="1135"/>
      <c r="IEX307" s="1135"/>
      <c r="IEY307" s="1135"/>
      <c r="IEZ307" s="1135"/>
      <c r="IFA307" s="1135"/>
      <c r="IFB307" s="1135"/>
      <c r="IFC307" s="1135"/>
      <c r="IFD307" s="1135"/>
      <c r="IFE307" s="1135"/>
      <c r="IFF307" s="1135"/>
      <c r="IFG307" s="1136"/>
      <c r="IFH307" s="1131"/>
      <c r="IFI307" s="1143"/>
      <c r="IFJ307" s="1133"/>
      <c r="IFK307" s="1133"/>
      <c r="IFL307" s="1133"/>
      <c r="IFM307" s="1140"/>
      <c r="IFN307" s="1131"/>
      <c r="IFO307" s="1133"/>
      <c r="IFP307" s="1133"/>
      <c r="IFQ307" s="1133"/>
      <c r="IFR307" s="1188"/>
      <c r="IFS307" s="1135"/>
      <c r="IFT307" s="1135"/>
      <c r="IFU307" s="1135"/>
      <c r="IFV307" s="1135"/>
      <c r="IFW307" s="1135"/>
      <c r="IFX307" s="1135"/>
      <c r="IFY307" s="1135"/>
      <c r="IFZ307" s="1135"/>
      <c r="IGA307" s="1135"/>
      <c r="IGB307" s="1135"/>
      <c r="IGC307" s="1136"/>
      <c r="IGD307" s="1131"/>
      <c r="IGE307" s="1143"/>
      <c r="IGF307" s="1133"/>
      <c r="IGG307" s="1133"/>
      <c r="IGH307" s="1133"/>
      <c r="IGI307" s="1140"/>
      <c r="IGJ307" s="1131"/>
      <c r="IGK307" s="1133"/>
      <c r="IGL307" s="1133"/>
      <c r="IGM307" s="1133"/>
      <c r="IGN307" s="1188"/>
      <c r="IGO307" s="1135"/>
      <c r="IGP307" s="1135"/>
      <c r="IGQ307" s="1135"/>
      <c r="IGR307" s="1135"/>
      <c r="IGS307" s="1135"/>
      <c r="IGT307" s="1135"/>
      <c r="IGU307" s="1135"/>
      <c r="IGV307" s="1135"/>
      <c r="IGW307" s="1135"/>
      <c r="IGX307" s="1135"/>
      <c r="IGY307" s="1136"/>
      <c r="IGZ307" s="1131"/>
      <c r="IHA307" s="1143"/>
      <c r="IHB307" s="1133"/>
      <c r="IHC307" s="1133"/>
      <c r="IHD307" s="1133"/>
      <c r="IHE307" s="1140"/>
      <c r="IHF307" s="1131"/>
      <c r="IHG307" s="1133"/>
      <c r="IHH307" s="1133"/>
      <c r="IHI307" s="1133"/>
      <c r="IHJ307" s="1188"/>
      <c r="IHK307" s="1135"/>
      <c r="IHL307" s="1135"/>
      <c r="IHM307" s="1135"/>
      <c r="IHN307" s="1135"/>
      <c r="IHO307" s="1135"/>
      <c r="IHP307" s="1135"/>
      <c r="IHQ307" s="1135"/>
      <c r="IHR307" s="1135"/>
      <c r="IHS307" s="1135"/>
      <c r="IHT307" s="1135"/>
      <c r="IHU307" s="1136"/>
      <c r="IHV307" s="1131"/>
      <c r="IHW307" s="1143"/>
      <c r="IHX307" s="1133"/>
      <c r="IHY307" s="1133"/>
      <c r="IHZ307" s="1133"/>
      <c r="IIA307" s="1140"/>
      <c r="IIB307" s="1131"/>
      <c r="IIC307" s="1133"/>
      <c r="IID307" s="1133"/>
      <c r="IIE307" s="1133"/>
      <c r="IIF307" s="1188"/>
      <c r="IIG307" s="1135"/>
      <c r="IIH307" s="1135"/>
      <c r="III307" s="1135"/>
      <c r="IIJ307" s="1135"/>
      <c r="IIK307" s="1135"/>
      <c r="IIL307" s="1135"/>
      <c r="IIM307" s="1135"/>
      <c r="IIN307" s="1135"/>
      <c r="IIO307" s="1135"/>
      <c r="IIP307" s="1135"/>
      <c r="IIQ307" s="1136"/>
      <c r="IIR307" s="1131"/>
      <c r="IIS307" s="1143"/>
      <c r="IIT307" s="1133"/>
      <c r="IIU307" s="1133"/>
      <c r="IIV307" s="1133"/>
      <c r="IIW307" s="1140"/>
      <c r="IIX307" s="1131"/>
      <c r="IIY307" s="1133"/>
      <c r="IIZ307" s="1133"/>
      <c r="IJA307" s="1133"/>
      <c r="IJB307" s="1188"/>
      <c r="IJC307" s="1135"/>
      <c r="IJD307" s="1135"/>
      <c r="IJE307" s="1135"/>
      <c r="IJF307" s="1135"/>
      <c r="IJG307" s="1135"/>
      <c r="IJH307" s="1135"/>
      <c r="IJI307" s="1135"/>
      <c r="IJJ307" s="1135"/>
      <c r="IJK307" s="1135"/>
      <c r="IJL307" s="1135"/>
      <c r="IJM307" s="1136"/>
      <c r="IJN307" s="1131"/>
      <c r="IJO307" s="1143"/>
      <c r="IJP307" s="1133"/>
      <c r="IJQ307" s="1133"/>
      <c r="IJR307" s="1133"/>
      <c r="IJS307" s="1140"/>
      <c r="IJT307" s="1131"/>
      <c r="IJU307" s="1133"/>
      <c r="IJV307" s="1133"/>
      <c r="IJW307" s="1133"/>
      <c r="IJX307" s="1188"/>
      <c r="IJY307" s="1135"/>
      <c r="IJZ307" s="1135"/>
      <c r="IKA307" s="1135"/>
      <c r="IKB307" s="1135"/>
      <c r="IKC307" s="1135"/>
      <c r="IKD307" s="1135"/>
      <c r="IKE307" s="1135"/>
      <c r="IKF307" s="1135"/>
      <c r="IKG307" s="1135"/>
      <c r="IKH307" s="1135"/>
      <c r="IKI307" s="1136"/>
      <c r="IKJ307" s="1131"/>
      <c r="IKK307" s="1143"/>
      <c r="IKL307" s="1133"/>
      <c r="IKM307" s="1133"/>
      <c r="IKN307" s="1133"/>
      <c r="IKO307" s="1140"/>
      <c r="IKP307" s="1131"/>
      <c r="IKQ307" s="1133"/>
      <c r="IKR307" s="1133"/>
      <c r="IKS307" s="1133"/>
      <c r="IKT307" s="1188"/>
      <c r="IKU307" s="1135"/>
      <c r="IKV307" s="1135"/>
      <c r="IKW307" s="1135"/>
      <c r="IKX307" s="1135"/>
      <c r="IKY307" s="1135"/>
      <c r="IKZ307" s="1135"/>
      <c r="ILA307" s="1135"/>
      <c r="ILB307" s="1135"/>
      <c r="ILC307" s="1135"/>
      <c r="ILD307" s="1135"/>
      <c r="ILE307" s="1136"/>
      <c r="ILF307" s="1131"/>
      <c r="ILG307" s="1143"/>
      <c r="ILH307" s="1133"/>
      <c r="ILI307" s="1133"/>
      <c r="ILJ307" s="1133"/>
      <c r="ILK307" s="1140"/>
      <c r="ILL307" s="1131"/>
      <c r="ILM307" s="1133"/>
      <c r="ILN307" s="1133"/>
      <c r="ILO307" s="1133"/>
      <c r="ILP307" s="1188"/>
      <c r="ILQ307" s="1135"/>
      <c r="ILR307" s="1135"/>
      <c r="ILS307" s="1135"/>
      <c r="ILT307" s="1135"/>
      <c r="ILU307" s="1135"/>
      <c r="ILV307" s="1135"/>
      <c r="ILW307" s="1135"/>
      <c r="ILX307" s="1135"/>
      <c r="ILY307" s="1135"/>
      <c r="ILZ307" s="1135"/>
      <c r="IMA307" s="1136"/>
      <c r="IMB307" s="1131"/>
      <c r="IMC307" s="1143"/>
      <c r="IMD307" s="1133"/>
      <c r="IME307" s="1133"/>
      <c r="IMF307" s="1133"/>
      <c r="IMG307" s="1140"/>
      <c r="IMH307" s="1131"/>
      <c r="IMI307" s="1133"/>
      <c r="IMJ307" s="1133"/>
      <c r="IMK307" s="1133"/>
      <c r="IML307" s="1188"/>
      <c r="IMM307" s="1135"/>
      <c r="IMN307" s="1135"/>
      <c r="IMO307" s="1135"/>
      <c r="IMP307" s="1135"/>
      <c r="IMQ307" s="1135"/>
      <c r="IMR307" s="1135"/>
      <c r="IMS307" s="1135"/>
      <c r="IMT307" s="1135"/>
      <c r="IMU307" s="1135"/>
      <c r="IMV307" s="1135"/>
      <c r="IMW307" s="1136"/>
      <c r="IMX307" s="1131"/>
      <c r="IMY307" s="1143"/>
      <c r="IMZ307" s="1133"/>
      <c r="INA307" s="1133"/>
      <c r="INB307" s="1133"/>
      <c r="INC307" s="1140"/>
      <c r="IND307" s="1131"/>
      <c r="INE307" s="1133"/>
      <c r="INF307" s="1133"/>
      <c r="ING307" s="1133"/>
      <c r="INH307" s="1188"/>
      <c r="INI307" s="1135"/>
      <c r="INJ307" s="1135"/>
      <c r="INK307" s="1135"/>
      <c r="INL307" s="1135"/>
      <c r="INM307" s="1135"/>
      <c r="INN307" s="1135"/>
      <c r="INO307" s="1135"/>
      <c r="INP307" s="1135"/>
      <c r="INQ307" s="1135"/>
      <c r="INR307" s="1135"/>
      <c r="INS307" s="1136"/>
      <c r="INT307" s="1131"/>
      <c r="INU307" s="1143"/>
      <c r="INV307" s="1133"/>
      <c r="INW307" s="1133"/>
      <c r="INX307" s="1133"/>
      <c r="INY307" s="1140"/>
      <c r="INZ307" s="1131"/>
      <c r="IOA307" s="1133"/>
      <c r="IOB307" s="1133"/>
      <c r="IOC307" s="1133"/>
      <c r="IOD307" s="1188"/>
      <c r="IOE307" s="1135"/>
      <c r="IOF307" s="1135"/>
      <c r="IOG307" s="1135"/>
      <c r="IOH307" s="1135"/>
      <c r="IOI307" s="1135"/>
      <c r="IOJ307" s="1135"/>
      <c r="IOK307" s="1135"/>
      <c r="IOL307" s="1135"/>
      <c r="IOM307" s="1135"/>
      <c r="ION307" s="1135"/>
      <c r="IOO307" s="1136"/>
      <c r="IOP307" s="1131"/>
      <c r="IOQ307" s="1143"/>
      <c r="IOR307" s="1133"/>
      <c r="IOS307" s="1133"/>
      <c r="IOT307" s="1133"/>
      <c r="IOU307" s="1140"/>
      <c r="IOV307" s="1131"/>
      <c r="IOW307" s="1133"/>
      <c r="IOX307" s="1133"/>
      <c r="IOY307" s="1133"/>
      <c r="IOZ307" s="1188"/>
      <c r="IPA307" s="1135"/>
      <c r="IPB307" s="1135"/>
      <c r="IPC307" s="1135"/>
      <c r="IPD307" s="1135"/>
      <c r="IPE307" s="1135"/>
      <c r="IPF307" s="1135"/>
      <c r="IPG307" s="1135"/>
      <c r="IPH307" s="1135"/>
      <c r="IPI307" s="1135"/>
      <c r="IPJ307" s="1135"/>
      <c r="IPK307" s="1136"/>
      <c r="IPL307" s="1131"/>
      <c r="IPM307" s="1143"/>
      <c r="IPN307" s="1133"/>
      <c r="IPO307" s="1133"/>
      <c r="IPP307" s="1133"/>
      <c r="IPQ307" s="1140"/>
      <c r="IPR307" s="1131"/>
      <c r="IPS307" s="1133"/>
      <c r="IPT307" s="1133"/>
      <c r="IPU307" s="1133"/>
      <c r="IPV307" s="1188"/>
      <c r="IPW307" s="1135"/>
      <c r="IPX307" s="1135"/>
      <c r="IPY307" s="1135"/>
      <c r="IPZ307" s="1135"/>
      <c r="IQA307" s="1135"/>
      <c r="IQB307" s="1135"/>
      <c r="IQC307" s="1135"/>
      <c r="IQD307" s="1135"/>
      <c r="IQE307" s="1135"/>
      <c r="IQF307" s="1135"/>
      <c r="IQG307" s="1136"/>
      <c r="IQH307" s="1131"/>
      <c r="IQI307" s="1143"/>
      <c r="IQJ307" s="1133"/>
      <c r="IQK307" s="1133"/>
      <c r="IQL307" s="1133"/>
      <c r="IQM307" s="1140"/>
      <c r="IQN307" s="1131"/>
      <c r="IQO307" s="1133"/>
      <c r="IQP307" s="1133"/>
      <c r="IQQ307" s="1133"/>
      <c r="IQR307" s="1188"/>
      <c r="IQS307" s="1135"/>
      <c r="IQT307" s="1135"/>
      <c r="IQU307" s="1135"/>
      <c r="IQV307" s="1135"/>
      <c r="IQW307" s="1135"/>
      <c r="IQX307" s="1135"/>
      <c r="IQY307" s="1135"/>
      <c r="IQZ307" s="1135"/>
      <c r="IRA307" s="1135"/>
      <c r="IRB307" s="1135"/>
      <c r="IRC307" s="1136"/>
      <c r="IRD307" s="1131"/>
      <c r="IRE307" s="1143"/>
      <c r="IRF307" s="1133"/>
      <c r="IRG307" s="1133"/>
      <c r="IRH307" s="1133"/>
      <c r="IRI307" s="1140"/>
      <c r="IRJ307" s="1131"/>
      <c r="IRK307" s="1133"/>
      <c r="IRL307" s="1133"/>
      <c r="IRM307" s="1133"/>
      <c r="IRN307" s="1188"/>
      <c r="IRO307" s="1135"/>
      <c r="IRP307" s="1135"/>
      <c r="IRQ307" s="1135"/>
      <c r="IRR307" s="1135"/>
      <c r="IRS307" s="1135"/>
      <c r="IRT307" s="1135"/>
      <c r="IRU307" s="1135"/>
      <c r="IRV307" s="1135"/>
      <c r="IRW307" s="1135"/>
      <c r="IRX307" s="1135"/>
      <c r="IRY307" s="1136"/>
      <c r="IRZ307" s="1131"/>
      <c r="ISA307" s="1143"/>
      <c r="ISB307" s="1133"/>
      <c r="ISC307" s="1133"/>
      <c r="ISD307" s="1133"/>
      <c r="ISE307" s="1140"/>
      <c r="ISF307" s="1131"/>
      <c r="ISG307" s="1133"/>
      <c r="ISH307" s="1133"/>
      <c r="ISI307" s="1133"/>
      <c r="ISJ307" s="1188"/>
      <c r="ISK307" s="1135"/>
      <c r="ISL307" s="1135"/>
      <c r="ISM307" s="1135"/>
      <c r="ISN307" s="1135"/>
      <c r="ISO307" s="1135"/>
      <c r="ISP307" s="1135"/>
      <c r="ISQ307" s="1135"/>
      <c r="ISR307" s="1135"/>
      <c r="ISS307" s="1135"/>
      <c r="IST307" s="1135"/>
      <c r="ISU307" s="1136"/>
      <c r="ISV307" s="1131"/>
      <c r="ISW307" s="1143"/>
      <c r="ISX307" s="1133"/>
      <c r="ISY307" s="1133"/>
      <c r="ISZ307" s="1133"/>
      <c r="ITA307" s="1140"/>
      <c r="ITB307" s="1131"/>
      <c r="ITC307" s="1133"/>
      <c r="ITD307" s="1133"/>
      <c r="ITE307" s="1133"/>
      <c r="ITF307" s="1188"/>
      <c r="ITG307" s="1135"/>
      <c r="ITH307" s="1135"/>
      <c r="ITI307" s="1135"/>
      <c r="ITJ307" s="1135"/>
      <c r="ITK307" s="1135"/>
      <c r="ITL307" s="1135"/>
      <c r="ITM307" s="1135"/>
      <c r="ITN307" s="1135"/>
      <c r="ITO307" s="1135"/>
      <c r="ITP307" s="1135"/>
      <c r="ITQ307" s="1136"/>
      <c r="ITR307" s="1131"/>
      <c r="ITS307" s="1143"/>
      <c r="ITT307" s="1133"/>
      <c r="ITU307" s="1133"/>
      <c r="ITV307" s="1133"/>
      <c r="ITW307" s="1140"/>
      <c r="ITX307" s="1131"/>
      <c r="ITY307" s="1133"/>
      <c r="ITZ307" s="1133"/>
      <c r="IUA307" s="1133"/>
      <c r="IUB307" s="1188"/>
      <c r="IUC307" s="1135"/>
      <c r="IUD307" s="1135"/>
      <c r="IUE307" s="1135"/>
      <c r="IUF307" s="1135"/>
      <c r="IUG307" s="1135"/>
      <c r="IUH307" s="1135"/>
      <c r="IUI307" s="1135"/>
      <c r="IUJ307" s="1135"/>
      <c r="IUK307" s="1135"/>
      <c r="IUL307" s="1135"/>
      <c r="IUM307" s="1136"/>
      <c r="IUN307" s="1131"/>
      <c r="IUO307" s="1143"/>
      <c r="IUP307" s="1133"/>
      <c r="IUQ307" s="1133"/>
      <c r="IUR307" s="1133"/>
      <c r="IUS307" s="1140"/>
      <c r="IUT307" s="1131"/>
      <c r="IUU307" s="1133"/>
      <c r="IUV307" s="1133"/>
      <c r="IUW307" s="1133"/>
      <c r="IUX307" s="1188"/>
      <c r="IUY307" s="1135"/>
      <c r="IUZ307" s="1135"/>
      <c r="IVA307" s="1135"/>
      <c r="IVB307" s="1135"/>
      <c r="IVC307" s="1135"/>
      <c r="IVD307" s="1135"/>
      <c r="IVE307" s="1135"/>
      <c r="IVF307" s="1135"/>
      <c r="IVG307" s="1135"/>
      <c r="IVH307" s="1135"/>
      <c r="IVI307" s="1136"/>
      <c r="IVJ307" s="1131"/>
      <c r="IVK307" s="1143"/>
      <c r="IVL307" s="1133"/>
      <c r="IVM307" s="1133"/>
      <c r="IVN307" s="1133"/>
      <c r="IVO307" s="1140"/>
      <c r="IVP307" s="1131"/>
      <c r="IVQ307" s="1133"/>
      <c r="IVR307" s="1133"/>
      <c r="IVS307" s="1133"/>
      <c r="IVT307" s="1188"/>
      <c r="IVU307" s="1135"/>
      <c r="IVV307" s="1135"/>
      <c r="IVW307" s="1135"/>
      <c r="IVX307" s="1135"/>
      <c r="IVY307" s="1135"/>
      <c r="IVZ307" s="1135"/>
      <c r="IWA307" s="1135"/>
      <c r="IWB307" s="1135"/>
      <c r="IWC307" s="1135"/>
      <c r="IWD307" s="1135"/>
      <c r="IWE307" s="1136"/>
      <c r="IWF307" s="1131"/>
      <c r="IWG307" s="1143"/>
      <c r="IWH307" s="1133"/>
      <c r="IWI307" s="1133"/>
      <c r="IWJ307" s="1133"/>
      <c r="IWK307" s="1140"/>
      <c r="IWL307" s="1131"/>
      <c r="IWM307" s="1133"/>
      <c r="IWN307" s="1133"/>
      <c r="IWO307" s="1133"/>
      <c r="IWP307" s="1188"/>
      <c r="IWQ307" s="1135"/>
      <c r="IWR307" s="1135"/>
      <c r="IWS307" s="1135"/>
      <c r="IWT307" s="1135"/>
      <c r="IWU307" s="1135"/>
      <c r="IWV307" s="1135"/>
      <c r="IWW307" s="1135"/>
      <c r="IWX307" s="1135"/>
      <c r="IWY307" s="1135"/>
      <c r="IWZ307" s="1135"/>
      <c r="IXA307" s="1136"/>
      <c r="IXB307" s="1131"/>
      <c r="IXC307" s="1143"/>
      <c r="IXD307" s="1133"/>
      <c r="IXE307" s="1133"/>
      <c r="IXF307" s="1133"/>
      <c r="IXG307" s="1140"/>
      <c r="IXH307" s="1131"/>
      <c r="IXI307" s="1133"/>
      <c r="IXJ307" s="1133"/>
      <c r="IXK307" s="1133"/>
      <c r="IXL307" s="1188"/>
      <c r="IXM307" s="1135"/>
      <c r="IXN307" s="1135"/>
      <c r="IXO307" s="1135"/>
      <c r="IXP307" s="1135"/>
      <c r="IXQ307" s="1135"/>
      <c r="IXR307" s="1135"/>
      <c r="IXS307" s="1135"/>
      <c r="IXT307" s="1135"/>
      <c r="IXU307" s="1135"/>
      <c r="IXV307" s="1135"/>
      <c r="IXW307" s="1136"/>
      <c r="IXX307" s="1131"/>
      <c r="IXY307" s="1143"/>
      <c r="IXZ307" s="1133"/>
      <c r="IYA307" s="1133"/>
      <c r="IYB307" s="1133"/>
      <c r="IYC307" s="1140"/>
      <c r="IYD307" s="1131"/>
      <c r="IYE307" s="1133"/>
      <c r="IYF307" s="1133"/>
      <c r="IYG307" s="1133"/>
      <c r="IYH307" s="1188"/>
      <c r="IYI307" s="1135"/>
      <c r="IYJ307" s="1135"/>
      <c r="IYK307" s="1135"/>
      <c r="IYL307" s="1135"/>
      <c r="IYM307" s="1135"/>
      <c r="IYN307" s="1135"/>
      <c r="IYO307" s="1135"/>
      <c r="IYP307" s="1135"/>
      <c r="IYQ307" s="1135"/>
      <c r="IYR307" s="1135"/>
      <c r="IYS307" s="1136"/>
      <c r="IYT307" s="1131"/>
      <c r="IYU307" s="1143"/>
      <c r="IYV307" s="1133"/>
      <c r="IYW307" s="1133"/>
      <c r="IYX307" s="1133"/>
      <c r="IYY307" s="1140"/>
      <c r="IYZ307" s="1131"/>
      <c r="IZA307" s="1133"/>
      <c r="IZB307" s="1133"/>
      <c r="IZC307" s="1133"/>
      <c r="IZD307" s="1188"/>
      <c r="IZE307" s="1135"/>
      <c r="IZF307" s="1135"/>
      <c r="IZG307" s="1135"/>
      <c r="IZH307" s="1135"/>
      <c r="IZI307" s="1135"/>
      <c r="IZJ307" s="1135"/>
      <c r="IZK307" s="1135"/>
      <c r="IZL307" s="1135"/>
      <c r="IZM307" s="1135"/>
      <c r="IZN307" s="1135"/>
      <c r="IZO307" s="1136"/>
      <c r="IZP307" s="1131"/>
      <c r="IZQ307" s="1143"/>
      <c r="IZR307" s="1133"/>
      <c r="IZS307" s="1133"/>
      <c r="IZT307" s="1133"/>
      <c r="IZU307" s="1140"/>
      <c r="IZV307" s="1131"/>
      <c r="IZW307" s="1133"/>
      <c r="IZX307" s="1133"/>
      <c r="IZY307" s="1133"/>
      <c r="IZZ307" s="1188"/>
      <c r="JAA307" s="1135"/>
      <c r="JAB307" s="1135"/>
      <c r="JAC307" s="1135"/>
      <c r="JAD307" s="1135"/>
      <c r="JAE307" s="1135"/>
      <c r="JAF307" s="1135"/>
      <c r="JAG307" s="1135"/>
      <c r="JAH307" s="1135"/>
      <c r="JAI307" s="1135"/>
      <c r="JAJ307" s="1135"/>
      <c r="JAK307" s="1136"/>
      <c r="JAL307" s="1131"/>
      <c r="JAM307" s="1143"/>
      <c r="JAN307" s="1133"/>
      <c r="JAO307" s="1133"/>
      <c r="JAP307" s="1133"/>
      <c r="JAQ307" s="1140"/>
      <c r="JAR307" s="1131"/>
      <c r="JAS307" s="1133"/>
      <c r="JAT307" s="1133"/>
      <c r="JAU307" s="1133"/>
      <c r="JAV307" s="1188"/>
      <c r="JAW307" s="1135"/>
      <c r="JAX307" s="1135"/>
      <c r="JAY307" s="1135"/>
      <c r="JAZ307" s="1135"/>
      <c r="JBA307" s="1135"/>
      <c r="JBB307" s="1135"/>
      <c r="JBC307" s="1135"/>
      <c r="JBD307" s="1135"/>
      <c r="JBE307" s="1135"/>
      <c r="JBF307" s="1135"/>
      <c r="JBG307" s="1136"/>
      <c r="JBH307" s="1131"/>
      <c r="JBI307" s="1143"/>
      <c r="JBJ307" s="1133"/>
      <c r="JBK307" s="1133"/>
      <c r="JBL307" s="1133"/>
      <c r="JBM307" s="1140"/>
      <c r="JBN307" s="1131"/>
      <c r="JBO307" s="1133"/>
      <c r="JBP307" s="1133"/>
      <c r="JBQ307" s="1133"/>
      <c r="JBR307" s="1188"/>
      <c r="JBS307" s="1135"/>
      <c r="JBT307" s="1135"/>
      <c r="JBU307" s="1135"/>
      <c r="JBV307" s="1135"/>
      <c r="JBW307" s="1135"/>
      <c r="JBX307" s="1135"/>
      <c r="JBY307" s="1135"/>
      <c r="JBZ307" s="1135"/>
      <c r="JCA307" s="1135"/>
      <c r="JCB307" s="1135"/>
      <c r="JCC307" s="1136"/>
      <c r="JCD307" s="1131"/>
      <c r="JCE307" s="1143"/>
      <c r="JCF307" s="1133"/>
      <c r="JCG307" s="1133"/>
      <c r="JCH307" s="1133"/>
      <c r="JCI307" s="1140"/>
      <c r="JCJ307" s="1131"/>
      <c r="JCK307" s="1133"/>
      <c r="JCL307" s="1133"/>
      <c r="JCM307" s="1133"/>
      <c r="JCN307" s="1188"/>
      <c r="JCO307" s="1135"/>
      <c r="JCP307" s="1135"/>
      <c r="JCQ307" s="1135"/>
      <c r="JCR307" s="1135"/>
      <c r="JCS307" s="1135"/>
      <c r="JCT307" s="1135"/>
      <c r="JCU307" s="1135"/>
      <c r="JCV307" s="1135"/>
      <c r="JCW307" s="1135"/>
      <c r="JCX307" s="1135"/>
      <c r="JCY307" s="1136"/>
      <c r="JCZ307" s="1131"/>
      <c r="JDA307" s="1143"/>
      <c r="JDB307" s="1133"/>
      <c r="JDC307" s="1133"/>
      <c r="JDD307" s="1133"/>
      <c r="JDE307" s="1140"/>
      <c r="JDF307" s="1131"/>
      <c r="JDG307" s="1133"/>
      <c r="JDH307" s="1133"/>
      <c r="JDI307" s="1133"/>
      <c r="JDJ307" s="1188"/>
      <c r="JDK307" s="1135"/>
      <c r="JDL307" s="1135"/>
      <c r="JDM307" s="1135"/>
      <c r="JDN307" s="1135"/>
      <c r="JDO307" s="1135"/>
      <c r="JDP307" s="1135"/>
      <c r="JDQ307" s="1135"/>
      <c r="JDR307" s="1135"/>
      <c r="JDS307" s="1135"/>
      <c r="JDT307" s="1135"/>
      <c r="JDU307" s="1136"/>
      <c r="JDV307" s="1131"/>
      <c r="JDW307" s="1143"/>
      <c r="JDX307" s="1133"/>
      <c r="JDY307" s="1133"/>
      <c r="JDZ307" s="1133"/>
      <c r="JEA307" s="1140"/>
      <c r="JEB307" s="1131"/>
      <c r="JEC307" s="1133"/>
      <c r="JED307" s="1133"/>
      <c r="JEE307" s="1133"/>
      <c r="JEF307" s="1188"/>
      <c r="JEG307" s="1135"/>
      <c r="JEH307" s="1135"/>
      <c r="JEI307" s="1135"/>
      <c r="JEJ307" s="1135"/>
      <c r="JEK307" s="1135"/>
      <c r="JEL307" s="1135"/>
      <c r="JEM307" s="1135"/>
      <c r="JEN307" s="1135"/>
      <c r="JEO307" s="1135"/>
      <c r="JEP307" s="1135"/>
      <c r="JEQ307" s="1136"/>
      <c r="JER307" s="1131"/>
      <c r="JES307" s="1143"/>
      <c r="JET307" s="1133"/>
      <c r="JEU307" s="1133"/>
      <c r="JEV307" s="1133"/>
      <c r="JEW307" s="1140"/>
      <c r="JEX307" s="1131"/>
      <c r="JEY307" s="1133"/>
      <c r="JEZ307" s="1133"/>
      <c r="JFA307" s="1133"/>
      <c r="JFB307" s="1188"/>
      <c r="JFC307" s="1135"/>
      <c r="JFD307" s="1135"/>
      <c r="JFE307" s="1135"/>
      <c r="JFF307" s="1135"/>
      <c r="JFG307" s="1135"/>
      <c r="JFH307" s="1135"/>
      <c r="JFI307" s="1135"/>
      <c r="JFJ307" s="1135"/>
      <c r="JFK307" s="1135"/>
      <c r="JFL307" s="1135"/>
      <c r="JFM307" s="1136"/>
      <c r="JFN307" s="1131"/>
      <c r="JFO307" s="1143"/>
      <c r="JFP307" s="1133"/>
      <c r="JFQ307" s="1133"/>
      <c r="JFR307" s="1133"/>
      <c r="JFS307" s="1140"/>
      <c r="JFT307" s="1131"/>
      <c r="JFU307" s="1133"/>
      <c r="JFV307" s="1133"/>
      <c r="JFW307" s="1133"/>
      <c r="JFX307" s="1188"/>
      <c r="JFY307" s="1135"/>
      <c r="JFZ307" s="1135"/>
      <c r="JGA307" s="1135"/>
      <c r="JGB307" s="1135"/>
      <c r="JGC307" s="1135"/>
      <c r="JGD307" s="1135"/>
      <c r="JGE307" s="1135"/>
      <c r="JGF307" s="1135"/>
      <c r="JGG307" s="1135"/>
      <c r="JGH307" s="1135"/>
      <c r="JGI307" s="1136"/>
      <c r="JGJ307" s="1131"/>
      <c r="JGK307" s="1143"/>
      <c r="JGL307" s="1133"/>
      <c r="JGM307" s="1133"/>
      <c r="JGN307" s="1133"/>
      <c r="JGO307" s="1140"/>
      <c r="JGP307" s="1131"/>
      <c r="JGQ307" s="1133"/>
      <c r="JGR307" s="1133"/>
      <c r="JGS307" s="1133"/>
      <c r="JGT307" s="1188"/>
      <c r="JGU307" s="1135"/>
      <c r="JGV307" s="1135"/>
      <c r="JGW307" s="1135"/>
      <c r="JGX307" s="1135"/>
      <c r="JGY307" s="1135"/>
      <c r="JGZ307" s="1135"/>
      <c r="JHA307" s="1135"/>
      <c r="JHB307" s="1135"/>
      <c r="JHC307" s="1135"/>
      <c r="JHD307" s="1135"/>
      <c r="JHE307" s="1136"/>
      <c r="JHF307" s="1131"/>
      <c r="JHG307" s="1143"/>
      <c r="JHH307" s="1133"/>
      <c r="JHI307" s="1133"/>
      <c r="JHJ307" s="1133"/>
      <c r="JHK307" s="1140"/>
      <c r="JHL307" s="1131"/>
      <c r="JHM307" s="1133"/>
      <c r="JHN307" s="1133"/>
      <c r="JHO307" s="1133"/>
      <c r="JHP307" s="1188"/>
      <c r="JHQ307" s="1135"/>
      <c r="JHR307" s="1135"/>
      <c r="JHS307" s="1135"/>
      <c r="JHT307" s="1135"/>
      <c r="JHU307" s="1135"/>
      <c r="JHV307" s="1135"/>
      <c r="JHW307" s="1135"/>
      <c r="JHX307" s="1135"/>
      <c r="JHY307" s="1135"/>
      <c r="JHZ307" s="1135"/>
      <c r="JIA307" s="1136"/>
      <c r="JIB307" s="1131"/>
      <c r="JIC307" s="1143"/>
      <c r="JID307" s="1133"/>
      <c r="JIE307" s="1133"/>
      <c r="JIF307" s="1133"/>
      <c r="JIG307" s="1140"/>
      <c r="JIH307" s="1131"/>
      <c r="JII307" s="1133"/>
      <c r="JIJ307" s="1133"/>
      <c r="JIK307" s="1133"/>
      <c r="JIL307" s="1188"/>
      <c r="JIM307" s="1135"/>
      <c r="JIN307" s="1135"/>
      <c r="JIO307" s="1135"/>
      <c r="JIP307" s="1135"/>
      <c r="JIQ307" s="1135"/>
      <c r="JIR307" s="1135"/>
      <c r="JIS307" s="1135"/>
      <c r="JIT307" s="1135"/>
      <c r="JIU307" s="1135"/>
      <c r="JIV307" s="1135"/>
      <c r="JIW307" s="1136"/>
      <c r="JIX307" s="1131"/>
      <c r="JIY307" s="1143"/>
      <c r="JIZ307" s="1133"/>
      <c r="JJA307" s="1133"/>
      <c r="JJB307" s="1133"/>
      <c r="JJC307" s="1140"/>
      <c r="JJD307" s="1131"/>
      <c r="JJE307" s="1133"/>
      <c r="JJF307" s="1133"/>
      <c r="JJG307" s="1133"/>
      <c r="JJH307" s="1188"/>
      <c r="JJI307" s="1135"/>
      <c r="JJJ307" s="1135"/>
      <c r="JJK307" s="1135"/>
      <c r="JJL307" s="1135"/>
      <c r="JJM307" s="1135"/>
      <c r="JJN307" s="1135"/>
      <c r="JJO307" s="1135"/>
      <c r="JJP307" s="1135"/>
      <c r="JJQ307" s="1135"/>
      <c r="JJR307" s="1135"/>
      <c r="JJS307" s="1136"/>
      <c r="JJT307" s="1131"/>
      <c r="JJU307" s="1143"/>
      <c r="JJV307" s="1133"/>
      <c r="JJW307" s="1133"/>
      <c r="JJX307" s="1133"/>
      <c r="JJY307" s="1140"/>
      <c r="JJZ307" s="1131"/>
      <c r="JKA307" s="1133"/>
      <c r="JKB307" s="1133"/>
      <c r="JKC307" s="1133"/>
      <c r="JKD307" s="1188"/>
      <c r="JKE307" s="1135"/>
      <c r="JKF307" s="1135"/>
      <c r="JKG307" s="1135"/>
      <c r="JKH307" s="1135"/>
      <c r="JKI307" s="1135"/>
      <c r="JKJ307" s="1135"/>
      <c r="JKK307" s="1135"/>
      <c r="JKL307" s="1135"/>
      <c r="JKM307" s="1135"/>
      <c r="JKN307" s="1135"/>
      <c r="JKO307" s="1136"/>
      <c r="JKP307" s="1131"/>
      <c r="JKQ307" s="1143"/>
      <c r="JKR307" s="1133"/>
      <c r="JKS307" s="1133"/>
      <c r="JKT307" s="1133"/>
      <c r="JKU307" s="1140"/>
      <c r="JKV307" s="1131"/>
      <c r="JKW307" s="1133"/>
      <c r="JKX307" s="1133"/>
      <c r="JKY307" s="1133"/>
      <c r="JKZ307" s="1188"/>
      <c r="JLA307" s="1135"/>
      <c r="JLB307" s="1135"/>
      <c r="JLC307" s="1135"/>
      <c r="JLD307" s="1135"/>
      <c r="JLE307" s="1135"/>
      <c r="JLF307" s="1135"/>
      <c r="JLG307" s="1135"/>
      <c r="JLH307" s="1135"/>
      <c r="JLI307" s="1135"/>
      <c r="JLJ307" s="1135"/>
      <c r="JLK307" s="1136"/>
      <c r="JLL307" s="1131"/>
      <c r="JLM307" s="1143"/>
      <c r="JLN307" s="1133"/>
      <c r="JLO307" s="1133"/>
      <c r="JLP307" s="1133"/>
      <c r="JLQ307" s="1140"/>
      <c r="JLR307" s="1131"/>
      <c r="JLS307" s="1133"/>
      <c r="JLT307" s="1133"/>
      <c r="JLU307" s="1133"/>
      <c r="JLV307" s="1188"/>
      <c r="JLW307" s="1135"/>
      <c r="JLX307" s="1135"/>
      <c r="JLY307" s="1135"/>
      <c r="JLZ307" s="1135"/>
      <c r="JMA307" s="1135"/>
      <c r="JMB307" s="1135"/>
      <c r="JMC307" s="1135"/>
      <c r="JMD307" s="1135"/>
      <c r="JME307" s="1135"/>
      <c r="JMF307" s="1135"/>
      <c r="JMG307" s="1136"/>
      <c r="JMH307" s="1131"/>
      <c r="JMI307" s="1143"/>
      <c r="JMJ307" s="1133"/>
      <c r="JMK307" s="1133"/>
      <c r="JML307" s="1133"/>
      <c r="JMM307" s="1140"/>
      <c r="JMN307" s="1131"/>
      <c r="JMO307" s="1133"/>
      <c r="JMP307" s="1133"/>
      <c r="JMQ307" s="1133"/>
      <c r="JMR307" s="1188"/>
      <c r="JMS307" s="1135"/>
      <c r="JMT307" s="1135"/>
      <c r="JMU307" s="1135"/>
      <c r="JMV307" s="1135"/>
      <c r="JMW307" s="1135"/>
      <c r="JMX307" s="1135"/>
      <c r="JMY307" s="1135"/>
      <c r="JMZ307" s="1135"/>
      <c r="JNA307" s="1135"/>
      <c r="JNB307" s="1135"/>
      <c r="JNC307" s="1136"/>
      <c r="JND307" s="1131"/>
      <c r="JNE307" s="1143"/>
      <c r="JNF307" s="1133"/>
      <c r="JNG307" s="1133"/>
      <c r="JNH307" s="1133"/>
      <c r="JNI307" s="1140"/>
      <c r="JNJ307" s="1131"/>
      <c r="JNK307" s="1133"/>
      <c r="JNL307" s="1133"/>
      <c r="JNM307" s="1133"/>
      <c r="JNN307" s="1188"/>
      <c r="JNO307" s="1135"/>
      <c r="JNP307" s="1135"/>
      <c r="JNQ307" s="1135"/>
      <c r="JNR307" s="1135"/>
      <c r="JNS307" s="1135"/>
      <c r="JNT307" s="1135"/>
      <c r="JNU307" s="1135"/>
      <c r="JNV307" s="1135"/>
      <c r="JNW307" s="1135"/>
      <c r="JNX307" s="1135"/>
      <c r="JNY307" s="1136"/>
      <c r="JNZ307" s="1131"/>
      <c r="JOA307" s="1143"/>
      <c r="JOB307" s="1133"/>
      <c r="JOC307" s="1133"/>
      <c r="JOD307" s="1133"/>
      <c r="JOE307" s="1140"/>
      <c r="JOF307" s="1131"/>
      <c r="JOG307" s="1133"/>
      <c r="JOH307" s="1133"/>
      <c r="JOI307" s="1133"/>
      <c r="JOJ307" s="1188"/>
      <c r="JOK307" s="1135"/>
      <c r="JOL307" s="1135"/>
      <c r="JOM307" s="1135"/>
      <c r="JON307" s="1135"/>
      <c r="JOO307" s="1135"/>
      <c r="JOP307" s="1135"/>
      <c r="JOQ307" s="1135"/>
      <c r="JOR307" s="1135"/>
      <c r="JOS307" s="1135"/>
      <c r="JOT307" s="1135"/>
      <c r="JOU307" s="1136"/>
      <c r="JOV307" s="1131"/>
      <c r="JOW307" s="1143"/>
      <c r="JOX307" s="1133"/>
      <c r="JOY307" s="1133"/>
      <c r="JOZ307" s="1133"/>
      <c r="JPA307" s="1140"/>
      <c r="JPB307" s="1131"/>
      <c r="JPC307" s="1133"/>
      <c r="JPD307" s="1133"/>
      <c r="JPE307" s="1133"/>
      <c r="JPF307" s="1188"/>
      <c r="JPG307" s="1135"/>
      <c r="JPH307" s="1135"/>
      <c r="JPI307" s="1135"/>
      <c r="JPJ307" s="1135"/>
      <c r="JPK307" s="1135"/>
      <c r="JPL307" s="1135"/>
      <c r="JPM307" s="1135"/>
      <c r="JPN307" s="1135"/>
      <c r="JPO307" s="1135"/>
      <c r="JPP307" s="1135"/>
      <c r="JPQ307" s="1136"/>
      <c r="JPR307" s="1131"/>
      <c r="JPS307" s="1143"/>
      <c r="JPT307" s="1133"/>
      <c r="JPU307" s="1133"/>
      <c r="JPV307" s="1133"/>
      <c r="JPW307" s="1140"/>
      <c r="JPX307" s="1131"/>
      <c r="JPY307" s="1133"/>
      <c r="JPZ307" s="1133"/>
      <c r="JQA307" s="1133"/>
      <c r="JQB307" s="1188"/>
      <c r="JQC307" s="1135"/>
      <c r="JQD307" s="1135"/>
      <c r="JQE307" s="1135"/>
      <c r="JQF307" s="1135"/>
      <c r="JQG307" s="1135"/>
      <c r="JQH307" s="1135"/>
      <c r="JQI307" s="1135"/>
      <c r="JQJ307" s="1135"/>
      <c r="JQK307" s="1135"/>
      <c r="JQL307" s="1135"/>
      <c r="JQM307" s="1136"/>
      <c r="JQN307" s="1131"/>
      <c r="JQO307" s="1143"/>
      <c r="JQP307" s="1133"/>
      <c r="JQQ307" s="1133"/>
      <c r="JQR307" s="1133"/>
      <c r="JQS307" s="1140"/>
      <c r="JQT307" s="1131"/>
      <c r="JQU307" s="1133"/>
      <c r="JQV307" s="1133"/>
      <c r="JQW307" s="1133"/>
      <c r="JQX307" s="1188"/>
      <c r="JQY307" s="1135"/>
      <c r="JQZ307" s="1135"/>
      <c r="JRA307" s="1135"/>
      <c r="JRB307" s="1135"/>
      <c r="JRC307" s="1135"/>
      <c r="JRD307" s="1135"/>
      <c r="JRE307" s="1135"/>
      <c r="JRF307" s="1135"/>
      <c r="JRG307" s="1135"/>
      <c r="JRH307" s="1135"/>
      <c r="JRI307" s="1136"/>
      <c r="JRJ307" s="1131"/>
      <c r="JRK307" s="1143"/>
      <c r="JRL307" s="1133"/>
      <c r="JRM307" s="1133"/>
      <c r="JRN307" s="1133"/>
      <c r="JRO307" s="1140"/>
      <c r="JRP307" s="1131"/>
      <c r="JRQ307" s="1133"/>
      <c r="JRR307" s="1133"/>
      <c r="JRS307" s="1133"/>
      <c r="JRT307" s="1188"/>
      <c r="JRU307" s="1135"/>
      <c r="JRV307" s="1135"/>
      <c r="JRW307" s="1135"/>
      <c r="JRX307" s="1135"/>
      <c r="JRY307" s="1135"/>
      <c r="JRZ307" s="1135"/>
      <c r="JSA307" s="1135"/>
      <c r="JSB307" s="1135"/>
      <c r="JSC307" s="1135"/>
      <c r="JSD307" s="1135"/>
      <c r="JSE307" s="1136"/>
      <c r="JSF307" s="1131"/>
      <c r="JSG307" s="1143"/>
      <c r="JSH307" s="1133"/>
      <c r="JSI307" s="1133"/>
      <c r="JSJ307" s="1133"/>
      <c r="JSK307" s="1140"/>
      <c r="JSL307" s="1131"/>
      <c r="JSM307" s="1133"/>
      <c r="JSN307" s="1133"/>
      <c r="JSO307" s="1133"/>
      <c r="JSP307" s="1188"/>
      <c r="JSQ307" s="1135"/>
      <c r="JSR307" s="1135"/>
      <c r="JSS307" s="1135"/>
      <c r="JST307" s="1135"/>
      <c r="JSU307" s="1135"/>
      <c r="JSV307" s="1135"/>
      <c r="JSW307" s="1135"/>
      <c r="JSX307" s="1135"/>
      <c r="JSY307" s="1135"/>
      <c r="JSZ307" s="1135"/>
      <c r="JTA307" s="1136"/>
      <c r="JTB307" s="1131"/>
      <c r="JTC307" s="1143"/>
      <c r="JTD307" s="1133"/>
      <c r="JTE307" s="1133"/>
      <c r="JTF307" s="1133"/>
      <c r="JTG307" s="1140"/>
      <c r="JTH307" s="1131"/>
      <c r="JTI307" s="1133"/>
      <c r="JTJ307" s="1133"/>
      <c r="JTK307" s="1133"/>
      <c r="JTL307" s="1188"/>
      <c r="JTM307" s="1135"/>
      <c r="JTN307" s="1135"/>
      <c r="JTO307" s="1135"/>
      <c r="JTP307" s="1135"/>
      <c r="JTQ307" s="1135"/>
      <c r="JTR307" s="1135"/>
      <c r="JTS307" s="1135"/>
      <c r="JTT307" s="1135"/>
      <c r="JTU307" s="1135"/>
      <c r="JTV307" s="1135"/>
      <c r="JTW307" s="1136"/>
      <c r="JTX307" s="1131"/>
      <c r="JTY307" s="1143"/>
      <c r="JTZ307" s="1133"/>
      <c r="JUA307" s="1133"/>
      <c r="JUB307" s="1133"/>
      <c r="JUC307" s="1140"/>
      <c r="JUD307" s="1131"/>
      <c r="JUE307" s="1133"/>
      <c r="JUF307" s="1133"/>
      <c r="JUG307" s="1133"/>
      <c r="JUH307" s="1188"/>
      <c r="JUI307" s="1135"/>
      <c r="JUJ307" s="1135"/>
      <c r="JUK307" s="1135"/>
      <c r="JUL307" s="1135"/>
      <c r="JUM307" s="1135"/>
      <c r="JUN307" s="1135"/>
      <c r="JUO307" s="1135"/>
      <c r="JUP307" s="1135"/>
      <c r="JUQ307" s="1135"/>
      <c r="JUR307" s="1135"/>
      <c r="JUS307" s="1136"/>
      <c r="JUT307" s="1131"/>
      <c r="JUU307" s="1143"/>
      <c r="JUV307" s="1133"/>
      <c r="JUW307" s="1133"/>
      <c r="JUX307" s="1133"/>
      <c r="JUY307" s="1140"/>
      <c r="JUZ307" s="1131"/>
      <c r="JVA307" s="1133"/>
      <c r="JVB307" s="1133"/>
      <c r="JVC307" s="1133"/>
      <c r="JVD307" s="1188"/>
      <c r="JVE307" s="1135"/>
      <c r="JVF307" s="1135"/>
      <c r="JVG307" s="1135"/>
      <c r="JVH307" s="1135"/>
      <c r="JVI307" s="1135"/>
      <c r="JVJ307" s="1135"/>
      <c r="JVK307" s="1135"/>
      <c r="JVL307" s="1135"/>
      <c r="JVM307" s="1135"/>
      <c r="JVN307" s="1135"/>
      <c r="JVO307" s="1136"/>
      <c r="JVP307" s="1131"/>
      <c r="JVQ307" s="1143"/>
      <c r="JVR307" s="1133"/>
      <c r="JVS307" s="1133"/>
      <c r="JVT307" s="1133"/>
      <c r="JVU307" s="1140"/>
      <c r="JVV307" s="1131"/>
      <c r="JVW307" s="1133"/>
      <c r="JVX307" s="1133"/>
      <c r="JVY307" s="1133"/>
      <c r="JVZ307" s="1188"/>
      <c r="JWA307" s="1135"/>
      <c r="JWB307" s="1135"/>
      <c r="JWC307" s="1135"/>
      <c r="JWD307" s="1135"/>
      <c r="JWE307" s="1135"/>
      <c r="JWF307" s="1135"/>
      <c r="JWG307" s="1135"/>
      <c r="JWH307" s="1135"/>
      <c r="JWI307" s="1135"/>
      <c r="JWJ307" s="1135"/>
      <c r="JWK307" s="1136"/>
      <c r="JWL307" s="1131"/>
      <c r="JWM307" s="1143"/>
      <c r="JWN307" s="1133"/>
      <c r="JWO307" s="1133"/>
      <c r="JWP307" s="1133"/>
      <c r="JWQ307" s="1140"/>
      <c r="JWR307" s="1131"/>
      <c r="JWS307" s="1133"/>
      <c r="JWT307" s="1133"/>
      <c r="JWU307" s="1133"/>
      <c r="JWV307" s="1188"/>
      <c r="JWW307" s="1135"/>
      <c r="JWX307" s="1135"/>
      <c r="JWY307" s="1135"/>
      <c r="JWZ307" s="1135"/>
      <c r="JXA307" s="1135"/>
      <c r="JXB307" s="1135"/>
      <c r="JXC307" s="1135"/>
      <c r="JXD307" s="1135"/>
      <c r="JXE307" s="1135"/>
      <c r="JXF307" s="1135"/>
      <c r="JXG307" s="1136"/>
      <c r="JXH307" s="1131"/>
      <c r="JXI307" s="1143"/>
      <c r="JXJ307" s="1133"/>
      <c r="JXK307" s="1133"/>
      <c r="JXL307" s="1133"/>
      <c r="JXM307" s="1140"/>
      <c r="JXN307" s="1131"/>
      <c r="JXO307" s="1133"/>
      <c r="JXP307" s="1133"/>
      <c r="JXQ307" s="1133"/>
      <c r="JXR307" s="1188"/>
      <c r="JXS307" s="1135"/>
      <c r="JXT307" s="1135"/>
      <c r="JXU307" s="1135"/>
      <c r="JXV307" s="1135"/>
      <c r="JXW307" s="1135"/>
      <c r="JXX307" s="1135"/>
      <c r="JXY307" s="1135"/>
      <c r="JXZ307" s="1135"/>
      <c r="JYA307" s="1135"/>
      <c r="JYB307" s="1135"/>
      <c r="JYC307" s="1136"/>
      <c r="JYD307" s="1131"/>
      <c r="JYE307" s="1143"/>
      <c r="JYF307" s="1133"/>
      <c r="JYG307" s="1133"/>
      <c r="JYH307" s="1133"/>
      <c r="JYI307" s="1140"/>
      <c r="JYJ307" s="1131"/>
      <c r="JYK307" s="1133"/>
      <c r="JYL307" s="1133"/>
      <c r="JYM307" s="1133"/>
      <c r="JYN307" s="1188"/>
      <c r="JYO307" s="1135"/>
      <c r="JYP307" s="1135"/>
      <c r="JYQ307" s="1135"/>
      <c r="JYR307" s="1135"/>
      <c r="JYS307" s="1135"/>
      <c r="JYT307" s="1135"/>
      <c r="JYU307" s="1135"/>
      <c r="JYV307" s="1135"/>
      <c r="JYW307" s="1135"/>
      <c r="JYX307" s="1135"/>
      <c r="JYY307" s="1136"/>
      <c r="JYZ307" s="1131"/>
      <c r="JZA307" s="1143"/>
      <c r="JZB307" s="1133"/>
      <c r="JZC307" s="1133"/>
      <c r="JZD307" s="1133"/>
      <c r="JZE307" s="1140"/>
      <c r="JZF307" s="1131"/>
      <c r="JZG307" s="1133"/>
      <c r="JZH307" s="1133"/>
      <c r="JZI307" s="1133"/>
      <c r="JZJ307" s="1188"/>
      <c r="JZK307" s="1135"/>
      <c r="JZL307" s="1135"/>
      <c r="JZM307" s="1135"/>
      <c r="JZN307" s="1135"/>
      <c r="JZO307" s="1135"/>
      <c r="JZP307" s="1135"/>
      <c r="JZQ307" s="1135"/>
      <c r="JZR307" s="1135"/>
      <c r="JZS307" s="1135"/>
      <c r="JZT307" s="1135"/>
      <c r="JZU307" s="1136"/>
      <c r="JZV307" s="1131"/>
      <c r="JZW307" s="1143"/>
      <c r="JZX307" s="1133"/>
      <c r="JZY307" s="1133"/>
      <c r="JZZ307" s="1133"/>
      <c r="KAA307" s="1140"/>
      <c r="KAB307" s="1131"/>
      <c r="KAC307" s="1133"/>
      <c r="KAD307" s="1133"/>
      <c r="KAE307" s="1133"/>
      <c r="KAF307" s="1188"/>
      <c r="KAG307" s="1135"/>
      <c r="KAH307" s="1135"/>
      <c r="KAI307" s="1135"/>
      <c r="KAJ307" s="1135"/>
      <c r="KAK307" s="1135"/>
      <c r="KAL307" s="1135"/>
      <c r="KAM307" s="1135"/>
      <c r="KAN307" s="1135"/>
      <c r="KAO307" s="1135"/>
      <c r="KAP307" s="1135"/>
      <c r="KAQ307" s="1136"/>
      <c r="KAR307" s="1131"/>
      <c r="KAS307" s="1143"/>
      <c r="KAT307" s="1133"/>
      <c r="KAU307" s="1133"/>
      <c r="KAV307" s="1133"/>
      <c r="KAW307" s="1140"/>
      <c r="KAX307" s="1131"/>
      <c r="KAY307" s="1133"/>
      <c r="KAZ307" s="1133"/>
      <c r="KBA307" s="1133"/>
      <c r="KBB307" s="1188"/>
      <c r="KBC307" s="1135"/>
      <c r="KBD307" s="1135"/>
      <c r="KBE307" s="1135"/>
      <c r="KBF307" s="1135"/>
      <c r="KBG307" s="1135"/>
      <c r="KBH307" s="1135"/>
      <c r="KBI307" s="1135"/>
      <c r="KBJ307" s="1135"/>
      <c r="KBK307" s="1135"/>
      <c r="KBL307" s="1135"/>
      <c r="KBM307" s="1136"/>
      <c r="KBN307" s="1131"/>
      <c r="KBO307" s="1143"/>
      <c r="KBP307" s="1133"/>
      <c r="KBQ307" s="1133"/>
      <c r="KBR307" s="1133"/>
      <c r="KBS307" s="1140"/>
      <c r="KBT307" s="1131"/>
      <c r="KBU307" s="1133"/>
      <c r="KBV307" s="1133"/>
      <c r="KBW307" s="1133"/>
      <c r="KBX307" s="1188"/>
      <c r="KBY307" s="1135"/>
      <c r="KBZ307" s="1135"/>
      <c r="KCA307" s="1135"/>
      <c r="KCB307" s="1135"/>
      <c r="KCC307" s="1135"/>
      <c r="KCD307" s="1135"/>
      <c r="KCE307" s="1135"/>
      <c r="KCF307" s="1135"/>
      <c r="KCG307" s="1135"/>
      <c r="KCH307" s="1135"/>
      <c r="KCI307" s="1136"/>
      <c r="KCJ307" s="1131"/>
      <c r="KCK307" s="1143"/>
      <c r="KCL307" s="1133"/>
      <c r="KCM307" s="1133"/>
      <c r="KCN307" s="1133"/>
      <c r="KCO307" s="1140"/>
      <c r="KCP307" s="1131"/>
      <c r="KCQ307" s="1133"/>
      <c r="KCR307" s="1133"/>
      <c r="KCS307" s="1133"/>
      <c r="KCT307" s="1188"/>
      <c r="KCU307" s="1135"/>
      <c r="KCV307" s="1135"/>
      <c r="KCW307" s="1135"/>
      <c r="KCX307" s="1135"/>
      <c r="KCY307" s="1135"/>
      <c r="KCZ307" s="1135"/>
      <c r="KDA307" s="1135"/>
      <c r="KDB307" s="1135"/>
      <c r="KDC307" s="1135"/>
      <c r="KDD307" s="1135"/>
      <c r="KDE307" s="1136"/>
      <c r="KDF307" s="1131"/>
      <c r="KDG307" s="1143"/>
      <c r="KDH307" s="1133"/>
      <c r="KDI307" s="1133"/>
      <c r="KDJ307" s="1133"/>
      <c r="KDK307" s="1140"/>
      <c r="KDL307" s="1131"/>
      <c r="KDM307" s="1133"/>
      <c r="KDN307" s="1133"/>
      <c r="KDO307" s="1133"/>
      <c r="KDP307" s="1188"/>
      <c r="KDQ307" s="1135"/>
      <c r="KDR307" s="1135"/>
      <c r="KDS307" s="1135"/>
      <c r="KDT307" s="1135"/>
      <c r="KDU307" s="1135"/>
      <c r="KDV307" s="1135"/>
      <c r="KDW307" s="1135"/>
      <c r="KDX307" s="1135"/>
      <c r="KDY307" s="1135"/>
      <c r="KDZ307" s="1135"/>
      <c r="KEA307" s="1136"/>
      <c r="KEB307" s="1131"/>
      <c r="KEC307" s="1143"/>
      <c r="KED307" s="1133"/>
      <c r="KEE307" s="1133"/>
      <c r="KEF307" s="1133"/>
      <c r="KEG307" s="1140"/>
      <c r="KEH307" s="1131"/>
      <c r="KEI307" s="1133"/>
      <c r="KEJ307" s="1133"/>
      <c r="KEK307" s="1133"/>
      <c r="KEL307" s="1188"/>
      <c r="KEM307" s="1135"/>
      <c r="KEN307" s="1135"/>
      <c r="KEO307" s="1135"/>
      <c r="KEP307" s="1135"/>
      <c r="KEQ307" s="1135"/>
      <c r="KER307" s="1135"/>
      <c r="KES307" s="1135"/>
      <c r="KET307" s="1135"/>
      <c r="KEU307" s="1135"/>
      <c r="KEV307" s="1135"/>
      <c r="KEW307" s="1136"/>
      <c r="KEX307" s="1131"/>
      <c r="KEY307" s="1143"/>
      <c r="KEZ307" s="1133"/>
      <c r="KFA307" s="1133"/>
      <c r="KFB307" s="1133"/>
      <c r="KFC307" s="1140"/>
      <c r="KFD307" s="1131"/>
      <c r="KFE307" s="1133"/>
      <c r="KFF307" s="1133"/>
      <c r="KFG307" s="1133"/>
      <c r="KFH307" s="1188"/>
      <c r="KFI307" s="1135"/>
      <c r="KFJ307" s="1135"/>
      <c r="KFK307" s="1135"/>
      <c r="KFL307" s="1135"/>
      <c r="KFM307" s="1135"/>
      <c r="KFN307" s="1135"/>
      <c r="KFO307" s="1135"/>
      <c r="KFP307" s="1135"/>
      <c r="KFQ307" s="1135"/>
      <c r="KFR307" s="1135"/>
      <c r="KFS307" s="1136"/>
      <c r="KFT307" s="1131"/>
      <c r="KFU307" s="1143"/>
      <c r="KFV307" s="1133"/>
      <c r="KFW307" s="1133"/>
      <c r="KFX307" s="1133"/>
      <c r="KFY307" s="1140"/>
      <c r="KFZ307" s="1131"/>
      <c r="KGA307" s="1133"/>
      <c r="KGB307" s="1133"/>
      <c r="KGC307" s="1133"/>
      <c r="KGD307" s="1188"/>
      <c r="KGE307" s="1135"/>
      <c r="KGF307" s="1135"/>
      <c r="KGG307" s="1135"/>
      <c r="KGH307" s="1135"/>
      <c r="KGI307" s="1135"/>
      <c r="KGJ307" s="1135"/>
      <c r="KGK307" s="1135"/>
      <c r="KGL307" s="1135"/>
      <c r="KGM307" s="1135"/>
      <c r="KGN307" s="1135"/>
      <c r="KGO307" s="1136"/>
      <c r="KGP307" s="1131"/>
      <c r="KGQ307" s="1143"/>
      <c r="KGR307" s="1133"/>
      <c r="KGS307" s="1133"/>
      <c r="KGT307" s="1133"/>
      <c r="KGU307" s="1140"/>
      <c r="KGV307" s="1131"/>
      <c r="KGW307" s="1133"/>
      <c r="KGX307" s="1133"/>
      <c r="KGY307" s="1133"/>
      <c r="KGZ307" s="1188"/>
      <c r="KHA307" s="1135"/>
      <c r="KHB307" s="1135"/>
      <c r="KHC307" s="1135"/>
      <c r="KHD307" s="1135"/>
      <c r="KHE307" s="1135"/>
      <c r="KHF307" s="1135"/>
      <c r="KHG307" s="1135"/>
      <c r="KHH307" s="1135"/>
      <c r="KHI307" s="1135"/>
      <c r="KHJ307" s="1135"/>
      <c r="KHK307" s="1136"/>
      <c r="KHL307" s="1131"/>
      <c r="KHM307" s="1143"/>
      <c r="KHN307" s="1133"/>
      <c r="KHO307" s="1133"/>
      <c r="KHP307" s="1133"/>
      <c r="KHQ307" s="1140"/>
      <c r="KHR307" s="1131"/>
      <c r="KHS307" s="1133"/>
      <c r="KHT307" s="1133"/>
      <c r="KHU307" s="1133"/>
      <c r="KHV307" s="1188"/>
      <c r="KHW307" s="1135"/>
      <c r="KHX307" s="1135"/>
      <c r="KHY307" s="1135"/>
      <c r="KHZ307" s="1135"/>
      <c r="KIA307" s="1135"/>
      <c r="KIB307" s="1135"/>
      <c r="KIC307" s="1135"/>
      <c r="KID307" s="1135"/>
      <c r="KIE307" s="1135"/>
      <c r="KIF307" s="1135"/>
      <c r="KIG307" s="1136"/>
      <c r="KIH307" s="1131"/>
      <c r="KII307" s="1143"/>
      <c r="KIJ307" s="1133"/>
      <c r="KIK307" s="1133"/>
      <c r="KIL307" s="1133"/>
      <c r="KIM307" s="1140"/>
      <c r="KIN307" s="1131"/>
      <c r="KIO307" s="1133"/>
      <c r="KIP307" s="1133"/>
      <c r="KIQ307" s="1133"/>
      <c r="KIR307" s="1188"/>
      <c r="KIS307" s="1135"/>
      <c r="KIT307" s="1135"/>
      <c r="KIU307" s="1135"/>
      <c r="KIV307" s="1135"/>
      <c r="KIW307" s="1135"/>
      <c r="KIX307" s="1135"/>
      <c r="KIY307" s="1135"/>
      <c r="KIZ307" s="1135"/>
      <c r="KJA307" s="1135"/>
      <c r="KJB307" s="1135"/>
      <c r="KJC307" s="1136"/>
      <c r="KJD307" s="1131"/>
      <c r="KJE307" s="1143"/>
      <c r="KJF307" s="1133"/>
      <c r="KJG307" s="1133"/>
      <c r="KJH307" s="1133"/>
      <c r="KJI307" s="1140"/>
      <c r="KJJ307" s="1131"/>
      <c r="KJK307" s="1133"/>
      <c r="KJL307" s="1133"/>
      <c r="KJM307" s="1133"/>
      <c r="KJN307" s="1188"/>
      <c r="KJO307" s="1135"/>
      <c r="KJP307" s="1135"/>
      <c r="KJQ307" s="1135"/>
      <c r="KJR307" s="1135"/>
      <c r="KJS307" s="1135"/>
      <c r="KJT307" s="1135"/>
      <c r="KJU307" s="1135"/>
      <c r="KJV307" s="1135"/>
      <c r="KJW307" s="1135"/>
      <c r="KJX307" s="1135"/>
      <c r="KJY307" s="1136"/>
      <c r="KJZ307" s="1131"/>
      <c r="KKA307" s="1143"/>
      <c r="KKB307" s="1133"/>
      <c r="KKC307" s="1133"/>
      <c r="KKD307" s="1133"/>
      <c r="KKE307" s="1140"/>
      <c r="KKF307" s="1131"/>
      <c r="KKG307" s="1133"/>
      <c r="KKH307" s="1133"/>
      <c r="KKI307" s="1133"/>
      <c r="KKJ307" s="1188"/>
      <c r="KKK307" s="1135"/>
      <c r="KKL307" s="1135"/>
      <c r="KKM307" s="1135"/>
      <c r="KKN307" s="1135"/>
      <c r="KKO307" s="1135"/>
      <c r="KKP307" s="1135"/>
      <c r="KKQ307" s="1135"/>
      <c r="KKR307" s="1135"/>
      <c r="KKS307" s="1135"/>
      <c r="KKT307" s="1135"/>
      <c r="KKU307" s="1136"/>
      <c r="KKV307" s="1131"/>
      <c r="KKW307" s="1143"/>
      <c r="KKX307" s="1133"/>
      <c r="KKY307" s="1133"/>
      <c r="KKZ307" s="1133"/>
      <c r="KLA307" s="1140"/>
      <c r="KLB307" s="1131"/>
      <c r="KLC307" s="1133"/>
      <c r="KLD307" s="1133"/>
      <c r="KLE307" s="1133"/>
      <c r="KLF307" s="1188"/>
      <c r="KLG307" s="1135"/>
      <c r="KLH307" s="1135"/>
      <c r="KLI307" s="1135"/>
      <c r="KLJ307" s="1135"/>
      <c r="KLK307" s="1135"/>
      <c r="KLL307" s="1135"/>
      <c r="KLM307" s="1135"/>
      <c r="KLN307" s="1135"/>
      <c r="KLO307" s="1135"/>
      <c r="KLP307" s="1135"/>
      <c r="KLQ307" s="1136"/>
      <c r="KLR307" s="1131"/>
      <c r="KLS307" s="1143"/>
      <c r="KLT307" s="1133"/>
      <c r="KLU307" s="1133"/>
      <c r="KLV307" s="1133"/>
      <c r="KLW307" s="1140"/>
      <c r="KLX307" s="1131"/>
      <c r="KLY307" s="1133"/>
      <c r="KLZ307" s="1133"/>
      <c r="KMA307" s="1133"/>
      <c r="KMB307" s="1188"/>
      <c r="KMC307" s="1135"/>
      <c r="KMD307" s="1135"/>
      <c r="KME307" s="1135"/>
      <c r="KMF307" s="1135"/>
      <c r="KMG307" s="1135"/>
      <c r="KMH307" s="1135"/>
      <c r="KMI307" s="1135"/>
      <c r="KMJ307" s="1135"/>
      <c r="KMK307" s="1135"/>
      <c r="KML307" s="1135"/>
      <c r="KMM307" s="1136"/>
      <c r="KMN307" s="1131"/>
      <c r="KMO307" s="1143"/>
      <c r="KMP307" s="1133"/>
      <c r="KMQ307" s="1133"/>
      <c r="KMR307" s="1133"/>
      <c r="KMS307" s="1140"/>
      <c r="KMT307" s="1131"/>
      <c r="KMU307" s="1133"/>
      <c r="KMV307" s="1133"/>
      <c r="KMW307" s="1133"/>
      <c r="KMX307" s="1188"/>
      <c r="KMY307" s="1135"/>
      <c r="KMZ307" s="1135"/>
      <c r="KNA307" s="1135"/>
      <c r="KNB307" s="1135"/>
      <c r="KNC307" s="1135"/>
      <c r="KND307" s="1135"/>
      <c r="KNE307" s="1135"/>
      <c r="KNF307" s="1135"/>
      <c r="KNG307" s="1135"/>
      <c r="KNH307" s="1135"/>
      <c r="KNI307" s="1136"/>
      <c r="KNJ307" s="1131"/>
      <c r="KNK307" s="1143"/>
      <c r="KNL307" s="1133"/>
      <c r="KNM307" s="1133"/>
      <c r="KNN307" s="1133"/>
      <c r="KNO307" s="1140"/>
      <c r="KNP307" s="1131"/>
      <c r="KNQ307" s="1133"/>
      <c r="KNR307" s="1133"/>
      <c r="KNS307" s="1133"/>
      <c r="KNT307" s="1188"/>
      <c r="KNU307" s="1135"/>
      <c r="KNV307" s="1135"/>
      <c r="KNW307" s="1135"/>
      <c r="KNX307" s="1135"/>
      <c r="KNY307" s="1135"/>
      <c r="KNZ307" s="1135"/>
      <c r="KOA307" s="1135"/>
      <c r="KOB307" s="1135"/>
      <c r="KOC307" s="1135"/>
      <c r="KOD307" s="1135"/>
      <c r="KOE307" s="1136"/>
      <c r="KOF307" s="1131"/>
      <c r="KOG307" s="1143"/>
      <c r="KOH307" s="1133"/>
      <c r="KOI307" s="1133"/>
      <c r="KOJ307" s="1133"/>
      <c r="KOK307" s="1140"/>
      <c r="KOL307" s="1131"/>
      <c r="KOM307" s="1133"/>
      <c r="KON307" s="1133"/>
      <c r="KOO307" s="1133"/>
      <c r="KOP307" s="1188"/>
      <c r="KOQ307" s="1135"/>
      <c r="KOR307" s="1135"/>
      <c r="KOS307" s="1135"/>
      <c r="KOT307" s="1135"/>
      <c r="KOU307" s="1135"/>
      <c r="KOV307" s="1135"/>
      <c r="KOW307" s="1135"/>
      <c r="KOX307" s="1135"/>
      <c r="KOY307" s="1135"/>
      <c r="KOZ307" s="1135"/>
      <c r="KPA307" s="1136"/>
      <c r="KPB307" s="1131"/>
      <c r="KPC307" s="1143"/>
      <c r="KPD307" s="1133"/>
      <c r="KPE307" s="1133"/>
      <c r="KPF307" s="1133"/>
      <c r="KPG307" s="1140"/>
      <c r="KPH307" s="1131"/>
      <c r="KPI307" s="1133"/>
      <c r="KPJ307" s="1133"/>
      <c r="KPK307" s="1133"/>
      <c r="KPL307" s="1188"/>
      <c r="KPM307" s="1135"/>
      <c r="KPN307" s="1135"/>
      <c r="KPO307" s="1135"/>
      <c r="KPP307" s="1135"/>
      <c r="KPQ307" s="1135"/>
      <c r="KPR307" s="1135"/>
      <c r="KPS307" s="1135"/>
      <c r="KPT307" s="1135"/>
      <c r="KPU307" s="1135"/>
      <c r="KPV307" s="1135"/>
      <c r="KPW307" s="1136"/>
      <c r="KPX307" s="1131"/>
      <c r="KPY307" s="1143"/>
      <c r="KPZ307" s="1133"/>
      <c r="KQA307" s="1133"/>
      <c r="KQB307" s="1133"/>
      <c r="KQC307" s="1140"/>
      <c r="KQD307" s="1131"/>
      <c r="KQE307" s="1133"/>
      <c r="KQF307" s="1133"/>
      <c r="KQG307" s="1133"/>
      <c r="KQH307" s="1188"/>
      <c r="KQI307" s="1135"/>
      <c r="KQJ307" s="1135"/>
      <c r="KQK307" s="1135"/>
      <c r="KQL307" s="1135"/>
      <c r="KQM307" s="1135"/>
      <c r="KQN307" s="1135"/>
      <c r="KQO307" s="1135"/>
      <c r="KQP307" s="1135"/>
      <c r="KQQ307" s="1135"/>
      <c r="KQR307" s="1135"/>
      <c r="KQS307" s="1136"/>
      <c r="KQT307" s="1131"/>
      <c r="KQU307" s="1143"/>
      <c r="KQV307" s="1133"/>
      <c r="KQW307" s="1133"/>
      <c r="KQX307" s="1133"/>
      <c r="KQY307" s="1140"/>
      <c r="KQZ307" s="1131"/>
      <c r="KRA307" s="1133"/>
      <c r="KRB307" s="1133"/>
      <c r="KRC307" s="1133"/>
      <c r="KRD307" s="1188"/>
      <c r="KRE307" s="1135"/>
      <c r="KRF307" s="1135"/>
      <c r="KRG307" s="1135"/>
      <c r="KRH307" s="1135"/>
      <c r="KRI307" s="1135"/>
      <c r="KRJ307" s="1135"/>
      <c r="KRK307" s="1135"/>
      <c r="KRL307" s="1135"/>
      <c r="KRM307" s="1135"/>
      <c r="KRN307" s="1135"/>
      <c r="KRO307" s="1136"/>
      <c r="KRP307" s="1131"/>
      <c r="KRQ307" s="1143"/>
      <c r="KRR307" s="1133"/>
      <c r="KRS307" s="1133"/>
      <c r="KRT307" s="1133"/>
      <c r="KRU307" s="1140"/>
      <c r="KRV307" s="1131"/>
      <c r="KRW307" s="1133"/>
      <c r="KRX307" s="1133"/>
      <c r="KRY307" s="1133"/>
      <c r="KRZ307" s="1188"/>
      <c r="KSA307" s="1135"/>
      <c r="KSB307" s="1135"/>
      <c r="KSC307" s="1135"/>
      <c r="KSD307" s="1135"/>
      <c r="KSE307" s="1135"/>
      <c r="KSF307" s="1135"/>
      <c r="KSG307" s="1135"/>
      <c r="KSH307" s="1135"/>
      <c r="KSI307" s="1135"/>
      <c r="KSJ307" s="1135"/>
      <c r="KSK307" s="1136"/>
      <c r="KSL307" s="1131"/>
      <c r="KSM307" s="1143"/>
      <c r="KSN307" s="1133"/>
      <c r="KSO307" s="1133"/>
      <c r="KSP307" s="1133"/>
      <c r="KSQ307" s="1140"/>
      <c r="KSR307" s="1131"/>
      <c r="KSS307" s="1133"/>
      <c r="KST307" s="1133"/>
      <c r="KSU307" s="1133"/>
      <c r="KSV307" s="1188"/>
      <c r="KSW307" s="1135"/>
      <c r="KSX307" s="1135"/>
      <c r="KSY307" s="1135"/>
      <c r="KSZ307" s="1135"/>
      <c r="KTA307" s="1135"/>
      <c r="KTB307" s="1135"/>
      <c r="KTC307" s="1135"/>
      <c r="KTD307" s="1135"/>
      <c r="KTE307" s="1135"/>
      <c r="KTF307" s="1135"/>
      <c r="KTG307" s="1136"/>
      <c r="KTH307" s="1131"/>
      <c r="KTI307" s="1143"/>
      <c r="KTJ307" s="1133"/>
      <c r="KTK307" s="1133"/>
      <c r="KTL307" s="1133"/>
      <c r="KTM307" s="1140"/>
      <c r="KTN307" s="1131"/>
      <c r="KTO307" s="1133"/>
      <c r="KTP307" s="1133"/>
      <c r="KTQ307" s="1133"/>
      <c r="KTR307" s="1188"/>
      <c r="KTS307" s="1135"/>
      <c r="KTT307" s="1135"/>
      <c r="KTU307" s="1135"/>
      <c r="KTV307" s="1135"/>
      <c r="KTW307" s="1135"/>
      <c r="KTX307" s="1135"/>
      <c r="KTY307" s="1135"/>
      <c r="KTZ307" s="1135"/>
      <c r="KUA307" s="1135"/>
      <c r="KUB307" s="1135"/>
      <c r="KUC307" s="1136"/>
      <c r="KUD307" s="1131"/>
      <c r="KUE307" s="1143"/>
      <c r="KUF307" s="1133"/>
      <c r="KUG307" s="1133"/>
      <c r="KUH307" s="1133"/>
      <c r="KUI307" s="1140"/>
      <c r="KUJ307" s="1131"/>
      <c r="KUK307" s="1133"/>
      <c r="KUL307" s="1133"/>
      <c r="KUM307" s="1133"/>
      <c r="KUN307" s="1188"/>
      <c r="KUO307" s="1135"/>
      <c r="KUP307" s="1135"/>
      <c r="KUQ307" s="1135"/>
      <c r="KUR307" s="1135"/>
      <c r="KUS307" s="1135"/>
      <c r="KUT307" s="1135"/>
      <c r="KUU307" s="1135"/>
      <c r="KUV307" s="1135"/>
      <c r="KUW307" s="1135"/>
      <c r="KUX307" s="1135"/>
      <c r="KUY307" s="1136"/>
      <c r="KUZ307" s="1131"/>
      <c r="KVA307" s="1143"/>
      <c r="KVB307" s="1133"/>
      <c r="KVC307" s="1133"/>
      <c r="KVD307" s="1133"/>
      <c r="KVE307" s="1140"/>
      <c r="KVF307" s="1131"/>
      <c r="KVG307" s="1133"/>
      <c r="KVH307" s="1133"/>
      <c r="KVI307" s="1133"/>
      <c r="KVJ307" s="1188"/>
      <c r="KVK307" s="1135"/>
      <c r="KVL307" s="1135"/>
      <c r="KVM307" s="1135"/>
      <c r="KVN307" s="1135"/>
      <c r="KVO307" s="1135"/>
      <c r="KVP307" s="1135"/>
      <c r="KVQ307" s="1135"/>
      <c r="KVR307" s="1135"/>
      <c r="KVS307" s="1135"/>
      <c r="KVT307" s="1135"/>
      <c r="KVU307" s="1136"/>
      <c r="KVV307" s="1131"/>
      <c r="KVW307" s="1143"/>
      <c r="KVX307" s="1133"/>
      <c r="KVY307" s="1133"/>
      <c r="KVZ307" s="1133"/>
      <c r="KWA307" s="1140"/>
      <c r="KWB307" s="1131"/>
      <c r="KWC307" s="1133"/>
      <c r="KWD307" s="1133"/>
      <c r="KWE307" s="1133"/>
      <c r="KWF307" s="1188"/>
      <c r="KWG307" s="1135"/>
      <c r="KWH307" s="1135"/>
      <c r="KWI307" s="1135"/>
      <c r="KWJ307" s="1135"/>
      <c r="KWK307" s="1135"/>
      <c r="KWL307" s="1135"/>
      <c r="KWM307" s="1135"/>
      <c r="KWN307" s="1135"/>
      <c r="KWO307" s="1135"/>
      <c r="KWP307" s="1135"/>
      <c r="KWQ307" s="1136"/>
      <c r="KWR307" s="1131"/>
      <c r="KWS307" s="1143"/>
      <c r="KWT307" s="1133"/>
      <c r="KWU307" s="1133"/>
      <c r="KWV307" s="1133"/>
      <c r="KWW307" s="1140"/>
      <c r="KWX307" s="1131"/>
      <c r="KWY307" s="1133"/>
      <c r="KWZ307" s="1133"/>
      <c r="KXA307" s="1133"/>
      <c r="KXB307" s="1188"/>
      <c r="KXC307" s="1135"/>
      <c r="KXD307" s="1135"/>
      <c r="KXE307" s="1135"/>
      <c r="KXF307" s="1135"/>
      <c r="KXG307" s="1135"/>
      <c r="KXH307" s="1135"/>
      <c r="KXI307" s="1135"/>
      <c r="KXJ307" s="1135"/>
      <c r="KXK307" s="1135"/>
      <c r="KXL307" s="1135"/>
      <c r="KXM307" s="1136"/>
      <c r="KXN307" s="1131"/>
      <c r="KXO307" s="1143"/>
      <c r="KXP307" s="1133"/>
      <c r="KXQ307" s="1133"/>
      <c r="KXR307" s="1133"/>
      <c r="KXS307" s="1140"/>
      <c r="KXT307" s="1131"/>
      <c r="KXU307" s="1133"/>
      <c r="KXV307" s="1133"/>
      <c r="KXW307" s="1133"/>
      <c r="KXX307" s="1188"/>
      <c r="KXY307" s="1135"/>
      <c r="KXZ307" s="1135"/>
      <c r="KYA307" s="1135"/>
      <c r="KYB307" s="1135"/>
      <c r="KYC307" s="1135"/>
      <c r="KYD307" s="1135"/>
      <c r="KYE307" s="1135"/>
      <c r="KYF307" s="1135"/>
      <c r="KYG307" s="1135"/>
      <c r="KYH307" s="1135"/>
      <c r="KYI307" s="1136"/>
      <c r="KYJ307" s="1131"/>
      <c r="KYK307" s="1143"/>
      <c r="KYL307" s="1133"/>
      <c r="KYM307" s="1133"/>
      <c r="KYN307" s="1133"/>
      <c r="KYO307" s="1140"/>
      <c r="KYP307" s="1131"/>
      <c r="KYQ307" s="1133"/>
      <c r="KYR307" s="1133"/>
      <c r="KYS307" s="1133"/>
      <c r="KYT307" s="1188"/>
      <c r="KYU307" s="1135"/>
      <c r="KYV307" s="1135"/>
      <c r="KYW307" s="1135"/>
      <c r="KYX307" s="1135"/>
      <c r="KYY307" s="1135"/>
      <c r="KYZ307" s="1135"/>
      <c r="KZA307" s="1135"/>
      <c r="KZB307" s="1135"/>
      <c r="KZC307" s="1135"/>
      <c r="KZD307" s="1135"/>
      <c r="KZE307" s="1136"/>
      <c r="KZF307" s="1131"/>
      <c r="KZG307" s="1143"/>
      <c r="KZH307" s="1133"/>
      <c r="KZI307" s="1133"/>
      <c r="KZJ307" s="1133"/>
      <c r="KZK307" s="1140"/>
      <c r="KZL307" s="1131"/>
      <c r="KZM307" s="1133"/>
      <c r="KZN307" s="1133"/>
      <c r="KZO307" s="1133"/>
      <c r="KZP307" s="1188"/>
      <c r="KZQ307" s="1135"/>
      <c r="KZR307" s="1135"/>
      <c r="KZS307" s="1135"/>
      <c r="KZT307" s="1135"/>
      <c r="KZU307" s="1135"/>
      <c r="KZV307" s="1135"/>
      <c r="KZW307" s="1135"/>
      <c r="KZX307" s="1135"/>
      <c r="KZY307" s="1135"/>
      <c r="KZZ307" s="1135"/>
      <c r="LAA307" s="1136"/>
      <c r="LAB307" s="1131"/>
      <c r="LAC307" s="1143"/>
      <c r="LAD307" s="1133"/>
      <c r="LAE307" s="1133"/>
      <c r="LAF307" s="1133"/>
      <c r="LAG307" s="1140"/>
      <c r="LAH307" s="1131"/>
      <c r="LAI307" s="1133"/>
      <c r="LAJ307" s="1133"/>
      <c r="LAK307" s="1133"/>
      <c r="LAL307" s="1188"/>
      <c r="LAM307" s="1135"/>
      <c r="LAN307" s="1135"/>
      <c r="LAO307" s="1135"/>
      <c r="LAP307" s="1135"/>
      <c r="LAQ307" s="1135"/>
      <c r="LAR307" s="1135"/>
      <c r="LAS307" s="1135"/>
      <c r="LAT307" s="1135"/>
      <c r="LAU307" s="1135"/>
      <c r="LAV307" s="1135"/>
      <c r="LAW307" s="1136"/>
      <c r="LAX307" s="1131"/>
      <c r="LAY307" s="1143"/>
      <c r="LAZ307" s="1133"/>
      <c r="LBA307" s="1133"/>
      <c r="LBB307" s="1133"/>
      <c r="LBC307" s="1140"/>
      <c r="LBD307" s="1131"/>
      <c r="LBE307" s="1133"/>
      <c r="LBF307" s="1133"/>
      <c r="LBG307" s="1133"/>
      <c r="LBH307" s="1188"/>
      <c r="LBI307" s="1135"/>
      <c r="LBJ307" s="1135"/>
      <c r="LBK307" s="1135"/>
      <c r="LBL307" s="1135"/>
      <c r="LBM307" s="1135"/>
      <c r="LBN307" s="1135"/>
      <c r="LBO307" s="1135"/>
      <c r="LBP307" s="1135"/>
      <c r="LBQ307" s="1135"/>
      <c r="LBR307" s="1135"/>
      <c r="LBS307" s="1136"/>
      <c r="LBT307" s="1131"/>
      <c r="LBU307" s="1143"/>
      <c r="LBV307" s="1133"/>
      <c r="LBW307" s="1133"/>
      <c r="LBX307" s="1133"/>
      <c r="LBY307" s="1140"/>
      <c r="LBZ307" s="1131"/>
      <c r="LCA307" s="1133"/>
      <c r="LCB307" s="1133"/>
      <c r="LCC307" s="1133"/>
      <c r="LCD307" s="1188"/>
      <c r="LCE307" s="1135"/>
      <c r="LCF307" s="1135"/>
      <c r="LCG307" s="1135"/>
      <c r="LCH307" s="1135"/>
      <c r="LCI307" s="1135"/>
      <c r="LCJ307" s="1135"/>
      <c r="LCK307" s="1135"/>
      <c r="LCL307" s="1135"/>
      <c r="LCM307" s="1135"/>
      <c r="LCN307" s="1135"/>
      <c r="LCO307" s="1136"/>
      <c r="LCP307" s="1131"/>
      <c r="LCQ307" s="1143"/>
      <c r="LCR307" s="1133"/>
      <c r="LCS307" s="1133"/>
      <c r="LCT307" s="1133"/>
      <c r="LCU307" s="1140"/>
      <c r="LCV307" s="1131"/>
      <c r="LCW307" s="1133"/>
      <c r="LCX307" s="1133"/>
      <c r="LCY307" s="1133"/>
      <c r="LCZ307" s="1188"/>
      <c r="LDA307" s="1135"/>
      <c r="LDB307" s="1135"/>
      <c r="LDC307" s="1135"/>
      <c r="LDD307" s="1135"/>
      <c r="LDE307" s="1135"/>
      <c r="LDF307" s="1135"/>
      <c r="LDG307" s="1135"/>
      <c r="LDH307" s="1135"/>
      <c r="LDI307" s="1135"/>
      <c r="LDJ307" s="1135"/>
      <c r="LDK307" s="1136"/>
      <c r="LDL307" s="1131"/>
      <c r="LDM307" s="1143"/>
      <c r="LDN307" s="1133"/>
      <c r="LDO307" s="1133"/>
      <c r="LDP307" s="1133"/>
      <c r="LDQ307" s="1140"/>
      <c r="LDR307" s="1131"/>
      <c r="LDS307" s="1133"/>
      <c r="LDT307" s="1133"/>
      <c r="LDU307" s="1133"/>
      <c r="LDV307" s="1188"/>
      <c r="LDW307" s="1135"/>
      <c r="LDX307" s="1135"/>
      <c r="LDY307" s="1135"/>
      <c r="LDZ307" s="1135"/>
      <c r="LEA307" s="1135"/>
      <c r="LEB307" s="1135"/>
      <c r="LEC307" s="1135"/>
      <c r="LED307" s="1135"/>
      <c r="LEE307" s="1135"/>
      <c r="LEF307" s="1135"/>
      <c r="LEG307" s="1136"/>
      <c r="LEH307" s="1131"/>
      <c r="LEI307" s="1143"/>
      <c r="LEJ307" s="1133"/>
      <c r="LEK307" s="1133"/>
      <c r="LEL307" s="1133"/>
      <c r="LEM307" s="1140"/>
      <c r="LEN307" s="1131"/>
      <c r="LEO307" s="1133"/>
      <c r="LEP307" s="1133"/>
      <c r="LEQ307" s="1133"/>
      <c r="LER307" s="1188"/>
      <c r="LES307" s="1135"/>
      <c r="LET307" s="1135"/>
      <c r="LEU307" s="1135"/>
      <c r="LEV307" s="1135"/>
      <c r="LEW307" s="1135"/>
      <c r="LEX307" s="1135"/>
      <c r="LEY307" s="1135"/>
      <c r="LEZ307" s="1135"/>
      <c r="LFA307" s="1135"/>
      <c r="LFB307" s="1135"/>
      <c r="LFC307" s="1136"/>
      <c r="LFD307" s="1131"/>
      <c r="LFE307" s="1143"/>
      <c r="LFF307" s="1133"/>
      <c r="LFG307" s="1133"/>
      <c r="LFH307" s="1133"/>
      <c r="LFI307" s="1140"/>
      <c r="LFJ307" s="1131"/>
      <c r="LFK307" s="1133"/>
      <c r="LFL307" s="1133"/>
      <c r="LFM307" s="1133"/>
      <c r="LFN307" s="1188"/>
      <c r="LFO307" s="1135"/>
      <c r="LFP307" s="1135"/>
      <c r="LFQ307" s="1135"/>
      <c r="LFR307" s="1135"/>
      <c r="LFS307" s="1135"/>
      <c r="LFT307" s="1135"/>
      <c r="LFU307" s="1135"/>
      <c r="LFV307" s="1135"/>
      <c r="LFW307" s="1135"/>
      <c r="LFX307" s="1135"/>
      <c r="LFY307" s="1136"/>
      <c r="LFZ307" s="1131"/>
      <c r="LGA307" s="1143"/>
      <c r="LGB307" s="1133"/>
      <c r="LGC307" s="1133"/>
      <c r="LGD307" s="1133"/>
      <c r="LGE307" s="1140"/>
      <c r="LGF307" s="1131"/>
      <c r="LGG307" s="1133"/>
      <c r="LGH307" s="1133"/>
      <c r="LGI307" s="1133"/>
      <c r="LGJ307" s="1188"/>
      <c r="LGK307" s="1135"/>
      <c r="LGL307" s="1135"/>
      <c r="LGM307" s="1135"/>
      <c r="LGN307" s="1135"/>
      <c r="LGO307" s="1135"/>
      <c r="LGP307" s="1135"/>
      <c r="LGQ307" s="1135"/>
      <c r="LGR307" s="1135"/>
      <c r="LGS307" s="1135"/>
      <c r="LGT307" s="1135"/>
      <c r="LGU307" s="1136"/>
      <c r="LGV307" s="1131"/>
      <c r="LGW307" s="1143"/>
      <c r="LGX307" s="1133"/>
      <c r="LGY307" s="1133"/>
      <c r="LGZ307" s="1133"/>
      <c r="LHA307" s="1140"/>
      <c r="LHB307" s="1131"/>
      <c r="LHC307" s="1133"/>
      <c r="LHD307" s="1133"/>
      <c r="LHE307" s="1133"/>
      <c r="LHF307" s="1188"/>
      <c r="LHG307" s="1135"/>
      <c r="LHH307" s="1135"/>
      <c r="LHI307" s="1135"/>
      <c r="LHJ307" s="1135"/>
      <c r="LHK307" s="1135"/>
      <c r="LHL307" s="1135"/>
      <c r="LHM307" s="1135"/>
      <c r="LHN307" s="1135"/>
      <c r="LHO307" s="1135"/>
      <c r="LHP307" s="1135"/>
      <c r="LHQ307" s="1136"/>
      <c r="LHR307" s="1131"/>
      <c r="LHS307" s="1143"/>
      <c r="LHT307" s="1133"/>
      <c r="LHU307" s="1133"/>
      <c r="LHV307" s="1133"/>
      <c r="LHW307" s="1140"/>
      <c r="LHX307" s="1131"/>
      <c r="LHY307" s="1133"/>
      <c r="LHZ307" s="1133"/>
      <c r="LIA307" s="1133"/>
      <c r="LIB307" s="1188"/>
      <c r="LIC307" s="1135"/>
      <c r="LID307" s="1135"/>
      <c r="LIE307" s="1135"/>
      <c r="LIF307" s="1135"/>
      <c r="LIG307" s="1135"/>
      <c r="LIH307" s="1135"/>
      <c r="LII307" s="1135"/>
      <c r="LIJ307" s="1135"/>
      <c r="LIK307" s="1135"/>
      <c r="LIL307" s="1135"/>
      <c r="LIM307" s="1136"/>
      <c r="LIN307" s="1131"/>
      <c r="LIO307" s="1143"/>
      <c r="LIP307" s="1133"/>
      <c r="LIQ307" s="1133"/>
      <c r="LIR307" s="1133"/>
      <c r="LIS307" s="1140"/>
      <c r="LIT307" s="1131"/>
      <c r="LIU307" s="1133"/>
      <c r="LIV307" s="1133"/>
      <c r="LIW307" s="1133"/>
      <c r="LIX307" s="1188"/>
      <c r="LIY307" s="1135"/>
      <c r="LIZ307" s="1135"/>
      <c r="LJA307" s="1135"/>
      <c r="LJB307" s="1135"/>
      <c r="LJC307" s="1135"/>
      <c r="LJD307" s="1135"/>
      <c r="LJE307" s="1135"/>
      <c r="LJF307" s="1135"/>
      <c r="LJG307" s="1135"/>
      <c r="LJH307" s="1135"/>
      <c r="LJI307" s="1136"/>
      <c r="LJJ307" s="1131"/>
      <c r="LJK307" s="1143"/>
      <c r="LJL307" s="1133"/>
      <c r="LJM307" s="1133"/>
      <c r="LJN307" s="1133"/>
      <c r="LJO307" s="1140"/>
      <c r="LJP307" s="1131"/>
      <c r="LJQ307" s="1133"/>
      <c r="LJR307" s="1133"/>
      <c r="LJS307" s="1133"/>
      <c r="LJT307" s="1188"/>
      <c r="LJU307" s="1135"/>
      <c r="LJV307" s="1135"/>
      <c r="LJW307" s="1135"/>
      <c r="LJX307" s="1135"/>
      <c r="LJY307" s="1135"/>
      <c r="LJZ307" s="1135"/>
      <c r="LKA307" s="1135"/>
      <c r="LKB307" s="1135"/>
      <c r="LKC307" s="1135"/>
      <c r="LKD307" s="1135"/>
      <c r="LKE307" s="1136"/>
      <c r="LKF307" s="1131"/>
      <c r="LKG307" s="1143"/>
      <c r="LKH307" s="1133"/>
      <c r="LKI307" s="1133"/>
      <c r="LKJ307" s="1133"/>
      <c r="LKK307" s="1140"/>
      <c r="LKL307" s="1131"/>
      <c r="LKM307" s="1133"/>
      <c r="LKN307" s="1133"/>
      <c r="LKO307" s="1133"/>
      <c r="LKP307" s="1188"/>
      <c r="LKQ307" s="1135"/>
      <c r="LKR307" s="1135"/>
      <c r="LKS307" s="1135"/>
      <c r="LKT307" s="1135"/>
      <c r="LKU307" s="1135"/>
      <c r="LKV307" s="1135"/>
      <c r="LKW307" s="1135"/>
      <c r="LKX307" s="1135"/>
      <c r="LKY307" s="1135"/>
      <c r="LKZ307" s="1135"/>
      <c r="LLA307" s="1136"/>
      <c r="LLB307" s="1131"/>
      <c r="LLC307" s="1143"/>
      <c r="LLD307" s="1133"/>
      <c r="LLE307" s="1133"/>
      <c r="LLF307" s="1133"/>
      <c r="LLG307" s="1140"/>
      <c r="LLH307" s="1131"/>
      <c r="LLI307" s="1133"/>
      <c r="LLJ307" s="1133"/>
      <c r="LLK307" s="1133"/>
      <c r="LLL307" s="1188"/>
      <c r="LLM307" s="1135"/>
      <c r="LLN307" s="1135"/>
      <c r="LLO307" s="1135"/>
      <c r="LLP307" s="1135"/>
      <c r="LLQ307" s="1135"/>
      <c r="LLR307" s="1135"/>
      <c r="LLS307" s="1135"/>
      <c r="LLT307" s="1135"/>
      <c r="LLU307" s="1135"/>
      <c r="LLV307" s="1135"/>
      <c r="LLW307" s="1136"/>
      <c r="LLX307" s="1131"/>
      <c r="LLY307" s="1143"/>
      <c r="LLZ307" s="1133"/>
      <c r="LMA307" s="1133"/>
      <c r="LMB307" s="1133"/>
      <c r="LMC307" s="1140"/>
      <c r="LMD307" s="1131"/>
      <c r="LME307" s="1133"/>
      <c r="LMF307" s="1133"/>
      <c r="LMG307" s="1133"/>
      <c r="LMH307" s="1188"/>
      <c r="LMI307" s="1135"/>
      <c r="LMJ307" s="1135"/>
      <c r="LMK307" s="1135"/>
      <c r="LML307" s="1135"/>
      <c r="LMM307" s="1135"/>
      <c r="LMN307" s="1135"/>
      <c r="LMO307" s="1135"/>
      <c r="LMP307" s="1135"/>
      <c r="LMQ307" s="1135"/>
      <c r="LMR307" s="1135"/>
      <c r="LMS307" s="1136"/>
      <c r="LMT307" s="1131"/>
      <c r="LMU307" s="1143"/>
      <c r="LMV307" s="1133"/>
      <c r="LMW307" s="1133"/>
      <c r="LMX307" s="1133"/>
      <c r="LMY307" s="1140"/>
      <c r="LMZ307" s="1131"/>
      <c r="LNA307" s="1133"/>
      <c r="LNB307" s="1133"/>
      <c r="LNC307" s="1133"/>
      <c r="LND307" s="1188"/>
      <c r="LNE307" s="1135"/>
      <c r="LNF307" s="1135"/>
      <c r="LNG307" s="1135"/>
      <c r="LNH307" s="1135"/>
      <c r="LNI307" s="1135"/>
      <c r="LNJ307" s="1135"/>
      <c r="LNK307" s="1135"/>
      <c r="LNL307" s="1135"/>
      <c r="LNM307" s="1135"/>
      <c r="LNN307" s="1135"/>
      <c r="LNO307" s="1136"/>
      <c r="LNP307" s="1131"/>
      <c r="LNQ307" s="1143"/>
      <c r="LNR307" s="1133"/>
      <c r="LNS307" s="1133"/>
      <c r="LNT307" s="1133"/>
      <c r="LNU307" s="1140"/>
      <c r="LNV307" s="1131"/>
      <c r="LNW307" s="1133"/>
      <c r="LNX307" s="1133"/>
      <c r="LNY307" s="1133"/>
      <c r="LNZ307" s="1188"/>
      <c r="LOA307" s="1135"/>
      <c r="LOB307" s="1135"/>
      <c r="LOC307" s="1135"/>
      <c r="LOD307" s="1135"/>
      <c r="LOE307" s="1135"/>
      <c r="LOF307" s="1135"/>
      <c r="LOG307" s="1135"/>
      <c r="LOH307" s="1135"/>
      <c r="LOI307" s="1135"/>
      <c r="LOJ307" s="1135"/>
      <c r="LOK307" s="1136"/>
      <c r="LOL307" s="1131"/>
      <c r="LOM307" s="1143"/>
      <c r="LON307" s="1133"/>
      <c r="LOO307" s="1133"/>
      <c r="LOP307" s="1133"/>
      <c r="LOQ307" s="1140"/>
      <c r="LOR307" s="1131"/>
      <c r="LOS307" s="1133"/>
      <c r="LOT307" s="1133"/>
      <c r="LOU307" s="1133"/>
      <c r="LOV307" s="1188"/>
      <c r="LOW307" s="1135"/>
      <c r="LOX307" s="1135"/>
      <c r="LOY307" s="1135"/>
      <c r="LOZ307" s="1135"/>
      <c r="LPA307" s="1135"/>
      <c r="LPB307" s="1135"/>
      <c r="LPC307" s="1135"/>
      <c r="LPD307" s="1135"/>
      <c r="LPE307" s="1135"/>
      <c r="LPF307" s="1135"/>
      <c r="LPG307" s="1136"/>
      <c r="LPH307" s="1131"/>
      <c r="LPI307" s="1143"/>
      <c r="LPJ307" s="1133"/>
      <c r="LPK307" s="1133"/>
      <c r="LPL307" s="1133"/>
      <c r="LPM307" s="1140"/>
      <c r="LPN307" s="1131"/>
      <c r="LPO307" s="1133"/>
      <c r="LPP307" s="1133"/>
      <c r="LPQ307" s="1133"/>
      <c r="LPR307" s="1188"/>
      <c r="LPS307" s="1135"/>
      <c r="LPT307" s="1135"/>
      <c r="LPU307" s="1135"/>
      <c r="LPV307" s="1135"/>
      <c r="LPW307" s="1135"/>
      <c r="LPX307" s="1135"/>
      <c r="LPY307" s="1135"/>
      <c r="LPZ307" s="1135"/>
      <c r="LQA307" s="1135"/>
      <c r="LQB307" s="1135"/>
      <c r="LQC307" s="1136"/>
      <c r="LQD307" s="1131"/>
      <c r="LQE307" s="1143"/>
      <c r="LQF307" s="1133"/>
      <c r="LQG307" s="1133"/>
      <c r="LQH307" s="1133"/>
      <c r="LQI307" s="1140"/>
      <c r="LQJ307" s="1131"/>
      <c r="LQK307" s="1133"/>
      <c r="LQL307" s="1133"/>
      <c r="LQM307" s="1133"/>
      <c r="LQN307" s="1188"/>
      <c r="LQO307" s="1135"/>
      <c r="LQP307" s="1135"/>
      <c r="LQQ307" s="1135"/>
      <c r="LQR307" s="1135"/>
      <c r="LQS307" s="1135"/>
      <c r="LQT307" s="1135"/>
      <c r="LQU307" s="1135"/>
      <c r="LQV307" s="1135"/>
      <c r="LQW307" s="1135"/>
      <c r="LQX307" s="1135"/>
      <c r="LQY307" s="1136"/>
      <c r="LQZ307" s="1131"/>
      <c r="LRA307" s="1143"/>
      <c r="LRB307" s="1133"/>
      <c r="LRC307" s="1133"/>
      <c r="LRD307" s="1133"/>
      <c r="LRE307" s="1140"/>
      <c r="LRF307" s="1131"/>
      <c r="LRG307" s="1133"/>
      <c r="LRH307" s="1133"/>
      <c r="LRI307" s="1133"/>
      <c r="LRJ307" s="1188"/>
      <c r="LRK307" s="1135"/>
      <c r="LRL307" s="1135"/>
      <c r="LRM307" s="1135"/>
      <c r="LRN307" s="1135"/>
      <c r="LRO307" s="1135"/>
      <c r="LRP307" s="1135"/>
      <c r="LRQ307" s="1135"/>
      <c r="LRR307" s="1135"/>
      <c r="LRS307" s="1135"/>
      <c r="LRT307" s="1135"/>
      <c r="LRU307" s="1136"/>
      <c r="LRV307" s="1131"/>
      <c r="LRW307" s="1143"/>
      <c r="LRX307" s="1133"/>
      <c r="LRY307" s="1133"/>
      <c r="LRZ307" s="1133"/>
      <c r="LSA307" s="1140"/>
      <c r="LSB307" s="1131"/>
      <c r="LSC307" s="1133"/>
      <c r="LSD307" s="1133"/>
      <c r="LSE307" s="1133"/>
      <c r="LSF307" s="1188"/>
      <c r="LSG307" s="1135"/>
      <c r="LSH307" s="1135"/>
      <c r="LSI307" s="1135"/>
      <c r="LSJ307" s="1135"/>
      <c r="LSK307" s="1135"/>
      <c r="LSL307" s="1135"/>
      <c r="LSM307" s="1135"/>
      <c r="LSN307" s="1135"/>
      <c r="LSO307" s="1135"/>
      <c r="LSP307" s="1135"/>
      <c r="LSQ307" s="1136"/>
      <c r="LSR307" s="1131"/>
      <c r="LSS307" s="1143"/>
      <c r="LST307" s="1133"/>
      <c r="LSU307" s="1133"/>
      <c r="LSV307" s="1133"/>
      <c r="LSW307" s="1140"/>
      <c r="LSX307" s="1131"/>
      <c r="LSY307" s="1133"/>
      <c r="LSZ307" s="1133"/>
      <c r="LTA307" s="1133"/>
      <c r="LTB307" s="1188"/>
      <c r="LTC307" s="1135"/>
      <c r="LTD307" s="1135"/>
      <c r="LTE307" s="1135"/>
      <c r="LTF307" s="1135"/>
      <c r="LTG307" s="1135"/>
      <c r="LTH307" s="1135"/>
      <c r="LTI307" s="1135"/>
      <c r="LTJ307" s="1135"/>
      <c r="LTK307" s="1135"/>
      <c r="LTL307" s="1135"/>
      <c r="LTM307" s="1136"/>
      <c r="LTN307" s="1131"/>
      <c r="LTO307" s="1143"/>
      <c r="LTP307" s="1133"/>
      <c r="LTQ307" s="1133"/>
      <c r="LTR307" s="1133"/>
      <c r="LTS307" s="1140"/>
      <c r="LTT307" s="1131"/>
      <c r="LTU307" s="1133"/>
      <c r="LTV307" s="1133"/>
      <c r="LTW307" s="1133"/>
      <c r="LTX307" s="1188"/>
      <c r="LTY307" s="1135"/>
      <c r="LTZ307" s="1135"/>
      <c r="LUA307" s="1135"/>
      <c r="LUB307" s="1135"/>
      <c r="LUC307" s="1135"/>
      <c r="LUD307" s="1135"/>
      <c r="LUE307" s="1135"/>
      <c r="LUF307" s="1135"/>
      <c r="LUG307" s="1135"/>
      <c r="LUH307" s="1135"/>
      <c r="LUI307" s="1136"/>
      <c r="LUJ307" s="1131"/>
      <c r="LUK307" s="1143"/>
      <c r="LUL307" s="1133"/>
      <c r="LUM307" s="1133"/>
      <c r="LUN307" s="1133"/>
      <c r="LUO307" s="1140"/>
      <c r="LUP307" s="1131"/>
      <c r="LUQ307" s="1133"/>
      <c r="LUR307" s="1133"/>
      <c r="LUS307" s="1133"/>
      <c r="LUT307" s="1188"/>
      <c r="LUU307" s="1135"/>
      <c r="LUV307" s="1135"/>
      <c r="LUW307" s="1135"/>
      <c r="LUX307" s="1135"/>
      <c r="LUY307" s="1135"/>
      <c r="LUZ307" s="1135"/>
      <c r="LVA307" s="1135"/>
      <c r="LVB307" s="1135"/>
      <c r="LVC307" s="1135"/>
      <c r="LVD307" s="1135"/>
      <c r="LVE307" s="1136"/>
      <c r="LVF307" s="1131"/>
      <c r="LVG307" s="1143"/>
      <c r="LVH307" s="1133"/>
      <c r="LVI307" s="1133"/>
      <c r="LVJ307" s="1133"/>
      <c r="LVK307" s="1140"/>
      <c r="LVL307" s="1131"/>
      <c r="LVM307" s="1133"/>
      <c r="LVN307" s="1133"/>
      <c r="LVO307" s="1133"/>
      <c r="LVP307" s="1188"/>
      <c r="LVQ307" s="1135"/>
      <c r="LVR307" s="1135"/>
      <c r="LVS307" s="1135"/>
      <c r="LVT307" s="1135"/>
      <c r="LVU307" s="1135"/>
      <c r="LVV307" s="1135"/>
      <c r="LVW307" s="1135"/>
      <c r="LVX307" s="1135"/>
      <c r="LVY307" s="1135"/>
      <c r="LVZ307" s="1135"/>
      <c r="LWA307" s="1136"/>
      <c r="LWB307" s="1131"/>
      <c r="LWC307" s="1143"/>
      <c r="LWD307" s="1133"/>
      <c r="LWE307" s="1133"/>
      <c r="LWF307" s="1133"/>
      <c r="LWG307" s="1140"/>
      <c r="LWH307" s="1131"/>
      <c r="LWI307" s="1133"/>
      <c r="LWJ307" s="1133"/>
      <c r="LWK307" s="1133"/>
      <c r="LWL307" s="1188"/>
      <c r="LWM307" s="1135"/>
      <c r="LWN307" s="1135"/>
      <c r="LWO307" s="1135"/>
      <c r="LWP307" s="1135"/>
      <c r="LWQ307" s="1135"/>
      <c r="LWR307" s="1135"/>
      <c r="LWS307" s="1135"/>
      <c r="LWT307" s="1135"/>
      <c r="LWU307" s="1135"/>
      <c r="LWV307" s="1135"/>
      <c r="LWW307" s="1136"/>
      <c r="LWX307" s="1131"/>
      <c r="LWY307" s="1143"/>
      <c r="LWZ307" s="1133"/>
      <c r="LXA307" s="1133"/>
      <c r="LXB307" s="1133"/>
      <c r="LXC307" s="1140"/>
      <c r="LXD307" s="1131"/>
      <c r="LXE307" s="1133"/>
      <c r="LXF307" s="1133"/>
      <c r="LXG307" s="1133"/>
      <c r="LXH307" s="1188"/>
      <c r="LXI307" s="1135"/>
      <c r="LXJ307" s="1135"/>
      <c r="LXK307" s="1135"/>
      <c r="LXL307" s="1135"/>
      <c r="LXM307" s="1135"/>
      <c r="LXN307" s="1135"/>
      <c r="LXO307" s="1135"/>
      <c r="LXP307" s="1135"/>
      <c r="LXQ307" s="1135"/>
      <c r="LXR307" s="1135"/>
      <c r="LXS307" s="1136"/>
      <c r="LXT307" s="1131"/>
      <c r="LXU307" s="1143"/>
      <c r="LXV307" s="1133"/>
      <c r="LXW307" s="1133"/>
      <c r="LXX307" s="1133"/>
      <c r="LXY307" s="1140"/>
      <c r="LXZ307" s="1131"/>
      <c r="LYA307" s="1133"/>
      <c r="LYB307" s="1133"/>
      <c r="LYC307" s="1133"/>
      <c r="LYD307" s="1188"/>
      <c r="LYE307" s="1135"/>
      <c r="LYF307" s="1135"/>
      <c r="LYG307" s="1135"/>
      <c r="LYH307" s="1135"/>
      <c r="LYI307" s="1135"/>
      <c r="LYJ307" s="1135"/>
      <c r="LYK307" s="1135"/>
      <c r="LYL307" s="1135"/>
      <c r="LYM307" s="1135"/>
      <c r="LYN307" s="1135"/>
      <c r="LYO307" s="1136"/>
      <c r="LYP307" s="1131"/>
      <c r="LYQ307" s="1143"/>
      <c r="LYR307" s="1133"/>
      <c r="LYS307" s="1133"/>
      <c r="LYT307" s="1133"/>
      <c r="LYU307" s="1140"/>
      <c r="LYV307" s="1131"/>
      <c r="LYW307" s="1133"/>
      <c r="LYX307" s="1133"/>
      <c r="LYY307" s="1133"/>
      <c r="LYZ307" s="1188"/>
      <c r="LZA307" s="1135"/>
      <c r="LZB307" s="1135"/>
      <c r="LZC307" s="1135"/>
      <c r="LZD307" s="1135"/>
      <c r="LZE307" s="1135"/>
      <c r="LZF307" s="1135"/>
      <c r="LZG307" s="1135"/>
      <c r="LZH307" s="1135"/>
      <c r="LZI307" s="1135"/>
      <c r="LZJ307" s="1135"/>
      <c r="LZK307" s="1136"/>
      <c r="LZL307" s="1131"/>
      <c r="LZM307" s="1143"/>
      <c r="LZN307" s="1133"/>
      <c r="LZO307" s="1133"/>
      <c r="LZP307" s="1133"/>
      <c r="LZQ307" s="1140"/>
      <c r="LZR307" s="1131"/>
      <c r="LZS307" s="1133"/>
      <c r="LZT307" s="1133"/>
      <c r="LZU307" s="1133"/>
      <c r="LZV307" s="1188"/>
      <c r="LZW307" s="1135"/>
      <c r="LZX307" s="1135"/>
      <c r="LZY307" s="1135"/>
      <c r="LZZ307" s="1135"/>
      <c r="MAA307" s="1135"/>
      <c r="MAB307" s="1135"/>
      <c r="MAC307" s="1135"/>
      <c r="MAD307" s="1135"/>
      <c r="MAE307" s="1135"/>
      <c r="MAF307" s="1135"/>
      <c r="MAG307" s="1136"/>
      <c r="MAH307" s="1131"/>
      <c r="MAI307" s="1143"/>
      <c r="MAJ307" s="1133"/>
      <c r="MAK307" s="1133"/>
      <c r="MAL307" s="1133"/>
      <c r="MAM307" s="1140"/>
      <c r="MAN307" s="1131"/>
      <c r="MAO307" s="1133"/>
      <c r="MAP307" s="1133"/>
      <c r="MAQ307" s="1133"/>
      <c r="MAR307" s="1188"/>
      <c r="MAS307" s="1135"/>
      <c r="MAT307" s="1135"/>
      <c r="MAU307" s="1135"/>
      <c r="MAV307" s="1135"/>
      <c r="MAW307" s="1135"/>
      <c r="MAX307" s="1135"/>
      <c r="MAY307" s="1135"/>
      <c r="MAZ307" s="1135"/>
      <c r="MBA307" s="1135"/>
      <c r="MBB307" s="1135"/>
      <c r="MBC307" s="1136"/>
      <c r="MBD307" s="1131"/>
      <c r="MBE307" s="1143"/>
      <c r="MBF307" s="1133"/>
      <c r="MBG307" s="1133"/>
      <c r="MBH307" s="1133"/>
      <c r="MBI307" s="1140"/>
      <c r="MBJ307" s="1131"/>
      <c r="MBK307" s="1133"/>
      <c r="MBL307" s="1133"/>
      <c r="MBM307" s="1133"/>
      <c r="MBN307" s="1188"/>
      <c r="MBO307" s="1135"/>
      <c r="MBP307" s="1135"/>
      <c r="MBQ307" s="1135"/>
      <c r="MBR307" s="1135"/>
      <c r="MBS307" s="1135"/>
      <c r="MBT307" s="1135"/>
      <c r="MBU307" s="1135"/>
      <c r="MBV307" s="1135"/>
      <c r="MBW307" s="1135"/>
      <c r="MBX307" s="1135"/>
      <c r="MBY307" s="1136"/>
      <c r="MBZ307" s="1131"/>
      <c r="MCA307" s="1143"/>
      <c r="MCB307" s="1133"/>
      <c r="MCC307" s="1133"/>
      <c r="MCD307" s="1133"/>
      <c r="MCE307" s="1140"/>
      <c r="MCF307" s="1131"/>
      <c r="MCG307" s="1133"/>
      <c r="MCH307" s="1133"/>
      <c r="MCI307" s="1133"/>
      <c r="MCJ307" s="1188"/>
      <c r="MCK307" s="1135"/>
      <c r="MCL307" s="1135"/>
      <c r="MCM307" s="1135"/>
      <c r="MCN307" s="1135"/>
      <c r="MCO307" s="1135"/>
      <c r="MCP307" s="1135"/>
      <c r="MCQ307" s="1135"/>
      <c r="MCR307" s="1135"/>
      <c r="MCS307" s="1135"/>
      <c r="MCT307" s="1135"/>
      <c r="MCU307" s="1136"/>
      <c r="MCV307" s="1131"/>
      <c r="MCW307" s="1143"/>
      <c r="MCX307" s="1133"/>
      <c r="MCY307" s="1133"/>
      <c r="MCZ307" s="1133"/>
      <c r="MDA307" s="1140"/>
      <c r="MDB307" s="1131"/>
      <c r="MDC307" s="1133"/>
      <c r="MDD307" s="1133"/>
      <c r="MDE307" s="1133"/>
      <c r="MDF307" s="1188"/>
      <c r="MDG307" s="1135"/>
      <c r="MDH307" s="1135"/>
      <c r="MDI307" s="1135"/>
      <c r="MDJ307" s="1135"/>
      <c r="MDK307" s="1135"/>
      <c r="MDL307" s="1135"/>
      <c r="MDM307" s="1135"/>
      <c r="MDN307" s="1135"/>
      <c r="MDO307" s="1135"/>
      <c r="MDP307" s="1135"/>
      <c r="MDQ307" s="1136"/>
      <c r="MDR307" s="1131"/>
      <c r="MDS307" s="1143"/>
      <c r="MDT307" s="1133"/>
      <c r="MDU307" s="1133"/>
      <c r="MDV307" s="1133"/>
      <c r="MDW307" s="1140"/>
      <c r="MDX307" s="1131"/>
      <c r="MDY307" s="1133"/>
      <c r="MDZ307" s="1133"/>
      <c r="MEA307" s="1133"/>
      <c r="MEB307" s="1188"/>
      <c r="MEC307" s="1135"/>
      <c r="MED307" s="1135"/>
      <c r="MEE307" s="1135"/>
      <c r="MEF307" s="1135"/>
      <c r="MEG307" s="1135"/>
      <c r="MEH307" s="1135"/>
      <c r="MEI307" s="1135"/>
      <c r="MEJ307" s="1135"/>
      <c r="MEK307" s="1135"/>
      <c r="MEL307" s="1135"/>
      <c r="MEM307" s="1136"/>
      <c r="MEN307" s="1131"/>
      <c r="MEO307" s="1143"/>
      <c r="MEP307" s="1133"/>
      <c r="MEQ307" s="1133"/>
      <c r="MER307" s="1133"/>
      <c r="MES307" s="1140"/>
      <c r="MET307" s="1131"/>
      <c r="MEU307" s="1133"/>
      <c r="MEV307" s="1133"/>
      <c r="MEW307" s="1133"/>
      <c r="MEX307" s="1188"/>
      <c r="MEY307" s="1135"/>
      <c r="MEZ307" s="1135"/>
      <c r="MFA307" s="1135"/>
      <c r="MFB307" s="1135"/>
      <c r="MFC307" s="1135"/>
      <c r="MFD307" s="1135"/>
      <c r="MFE307" s="1135"/>
      <c r="MFF307" s="1135"/>
      <c r="MFG307" s="1135"/>
      <c r="MFH307" s="1135"/>
      <c r="MFI307" s="1136"/>
      <c r="MFJ307" s="1131"/>
      <c r="MFK307" s="1143"/>
      <c r="MFL307" s="1133"/>
      <c r="MFM307" s="1133"/>
      <c r="MFN307" s="1133"/>
      <c r="MFO307" s="1140"/>
      <c r="MFP307" s="1131"/>
      <c r="MFQ307" s="1133"/>
      <c r="MFR307" s="1133"/>
      <c r="MFS307" s="1133"/>
      <c r="MFT307" s="1188"/>
      <c r="MFU307" s="1135"/>
      <c r="MFV307" s="1135"/>
      <c r="MFW307" s="1135"/>
      <c r="MFX307" s="1135"/>
      <c r="MFY307" s="1135"/>
      <c r="MFZ307" s="1135"/>
      <c r="MGA307" s="1135"/>
      <c r="MGB307" s="1135"/>
      <c r="MGC307" s="1135"/>
      <c r="MGD307" s="1135"/>
      <c r="MGE307" s="1136"/>
      <c r="MGF307" s="1131"/>
      <c r="MGG307" s="1143"/>
      <c r="MGH307" s="1133"/>
      <c r="MGI307" s="1133"/>
      <c r="MGJ307" s="1133"/>
      <c r="MGK307" s="1140"/>
      <c r="MGL307" s="1131"/>
      <c r="MGM307" s="1133"/>
      <c r="MGN307" s="1133"/>
      <c r="MGO307" s="1133"/>
      <c r="MGP307" s="1188"/>
      <c r="MGQ307" s="1135"/>
      <c r="MGR307" s="1135"/>
      <c r="MGS307" s="1135"/>
      <c r="MGT307" s="1135"/>
      <c r="MGU307" s="1135"/>
      <c r="MGV307" s="1135"/>
      <c r="MGW307" s="1135"/>
      <c r="MGX307" s="1135"/>
      <c r="MGY307" s="1135"/>
      <c r="MGZ307" s="1135"/>
      <c r="MHA307" s="1136"/>
      <c r="MHB307" s="1131"/>
      <c r="MHC307" s="1143"/>
      <c r="MHD307" s="1133"/>
      <c r="MHE307" s="1133"/>
      <c r="MHF307" s="1133"/>
      <c r="MHG307" s="1140"/>
      <c r="MHH307" s="1131"/>
      <c r="MHI307" s="1133"/>
      <c r="MHJ307" s="1133"/>
      <c r="MHK307" s="1133"/>
      <c r="MHL307" s="1188"/>
      <c r="MHM307" s="1135"/>
      <c r="MHN307" s="1135"/>
      <c r="MHO307" s="1135"/>
      <c r="MHP307" s="1135"/>
      <c r="MHQ307" s="1135"/>
      <c r="MHR307" s="1135"/>
      <c r="MHS307" s="1135"/>
      <c r="MHT307" s="1135"/>
      <c r="MHU307" s="1135"/>
      <c r="MHV307" s="1135"/>
      <c r="MHW307" s="1136"/>
      <c r="MHX307" s="1131"/>
      <c r="MHY307" s="1143"/>
      <c r="MHZ307" s="1133"/>
      <c r="MIA307" s="1133"/>
      <c r="MIB307" s="1133"/>
      <c r="MIC307" s="1140"/>
      <c r="MID307" s="1131"/>
      <c r="MIE307" s="1133"/>
      <c r="MIF307" s="1133"/>
      <c r="MIG307" s="1133"/>
      <c r="MIH307" s="1188"/>
      <c r="MII307" s="1135"/>
      <c r="MIJ307" s="1135"/>
      <c r="MIK307" s="1135"/>
      <c r="MIL307" s="1135"/>
      <c r="MIM307" s="1135"/>
      <c r="MIN307" s="1135"/>
      <c r="MIO307" s="1135"/>
      <c r="MIP307" s="1135"/>
      <c r="MIQ307" s="1135"/>
      <c r="MIR307" s="1135"/>
      <c r="MIS307" s="1136"/>
      <c r="MIT307" s="1131"/>
      <c r="MIU307" s="1143"/>
      <c r="MIV307" s="1133"/>
      <c r="MIW307" s="1133"/>
      <c r="MIX307" s="1133"/>
      <c r="MIY307" s="1140"/>
      <c r="MIZ307" s="1131"/>
      <c r="MJA307" s="1133"/>
      <c r="MJB307" s="1133"/>
      <c r="MJC307" s="1133"/>
      <c r="MJD307" s="1188"/>
      <c r="MJE307" s="1135"/>
      <c r="MJF307" s="1135"/>
      <c r="MJG307" s="1135"/>
      <c r="MJH307" s="1135"/>
      <c r="MJI307" s="1135"/>
      <c r="MJJ307" s="1135"/>
      <c r="MJK307" s="1135"/>
      <c r="MJL307" s="1135"/>
      <c r="MJM307" s="1135"/>
      <c r="MJN307" s="1135"/>
      <c r="MJO307" s="1136"/>
      <c r="MJP307" s="1131"/>
      <c r="MJQ307" s="1143"/>
      <c r="MJR307" s="1133"/>
      <c r="MJS307" s="1133"/>
      <c r="MJT307" s="1133"/>
      <c r="MJU307" s="1140"/>
      <c r="MJV307" s="1131"/>
      <c r="MJW307" s="1133"/>
      <c r="MJX307" s="1133"/>
      <c r="MJY307" s="1133"/>
      <c r="MJZ307" s="1188"/>
      <c r="MKA307" s="1135"/>
      <c r="MKB307" s="1135"/>
      <c r="MKC307" s="1135"/>
      <c r="MKD307" s="1135"/>
      <c r="MKE307" s="1135"/>
      <c r="MKF307" s="1135"/>
      <c r="MKG307" s="1135"/>
      <c r="MKH307" s="1135"/>
      <c r="MKI307" s="1135"/>
      <c r="MKJ307" s="1135"/>
      <c r="MKK307" s="1136"/>
      <c r="MKL307" s="1131"/>
      <c r="MKM307" s="1143"/>
      <c r="MKN307" s="1133"/>
      <c r="MKO307" s="1133"/>
      <c r="MKP307" s="1133"/>
      <c r="MKQ307" s="1140"/>
      <c r="MKR307" s="1131"/>
      <c r="MKS307" s="1133"/>
      <c r="MKT307" s="1133"/>
      <c r="MKU307" s="1133"/>
      <c r="MKV307" s="1188"/>
      <c r="MKW307" s="1135"/>
      <c r="MKX307" s="1135"/>
      <c r="MKY307" s="1135"/>
      <c r="MKZ307" s="1135"/>
      <c r="MLA307" s="1135"/>
      <c r="MLB307" s="1135"/>
      <c r="MLC307" s="1135"/>
      <c r="MLD307" s="1135"/>
      <c r="MLE307" s="1135"/>
      <c r="MLF307" s="1135"/>
      <c r="MLG307" s="1136"/>
      <c r="MLH307" s="1131"/>
      <c r="MLI307" s="1143"/>
      <c r="MLJ307" s="1133"/>
      <c r="MLK307" s="1133"/>
      <c r="MLL307" s="1133"/>
      <c r="MLM307" s="1140"/>
      <c r="MLN307" s="1131"/>
      <c r="MLO307" s="1133"/>
      <c r="MLP307" s="1133"/>
      <c r="MLQ307" s="1133"/>
      <c r="MLR307" s="1188"/>
      <c r="MLS307" s="1135"/>
      <c r="MLT307" s="1135"/>
      <c r="MLU307" s="1135"/>
      <c r="MLV307" s="1135"/>
      <c r="MLW307" s="1135"/>
      <c r="MLX307" s="1135"/>
      <c r="MLY307" s="1135"/>
      <c r="MLZ307" s="1135"/>
      <c r="MMA307" s="1135"/>
      <c r="MMB307" s="1135"/>
      <c r="MMC307" s="1136"/>
      <c r="MMD307" s="1131"/>
      <c r="MME307" s="1143"/>
      <c r="MMF307" s="1133"/>
      <c r="MMG307" s="1133"/>
      <c r="MMH307" s="1133"/>
      <c r="MMI307" s="1140"/>
      <c r="MMJ307" s="1131"/>
      <c r="MMK307" s="1133"/>
      <c r="MML307" s="1133"/>
      <c r="MMM307" s="1133"/>
      <c r="MMN307" s="1188"/>
      <c r="MMO307" s="1135"/>
      <c r="MMP307" s="1135"/>
      <c r="MMQ307" s="1135"/>
      <c r="MMR307" s="1135"/>
      <c r="MMS307" s="1135"/>
      <c r="MMT307" s="1135"/>
      <c r="MMU307" s="1135"/>
      <c r="MMV307" s="1135"/>
      <c r="MMW307" s="1135"/>
      <c r="MMX307" s="1135"/>
      <c r="MMY307" s="1136"/>
      <c r="MMZ307" s="1131"/>
      <c r="MNA307" s="1143"/>
      <c r="MNB307" s="1133"/>
      <c r="MNC307" s="1133"/>
      <c r="MND307" s="1133"/>
      <c r="MNE307" s="1140"/>
      <c r="MNF307" s="1131"/>
      <c r="MNG307" s="1133"/>
      <c r="MNH307" s="1133"/>
      <c r="MNI307" s="1133"/>
      <c r="MNJ307" s="1188"/>
      <c r="MNK307" s="1135"/>
      <c r="MNL307" s="1135"/>
      <c r="MNM307" s="1135"/>
      <c r="MNN307" s="1135"/>
      <c r="MNO307" s="1135"/>
      <c r="MNP307" s="1135"/>
      <c r="MNQ307" s="1135"/>
      <c r="MNR307" s="1135"/>
      <c r="MNS307" s="1135"/>
      <c r="MNT307" s="1135"/>
      <c r="MNU307" s="1136"/>
      <c r="MNV307" s="1131"/>
      <c r="MNW307" s="1143"/>
      <c r="MNX307" s="1133"/>
      <c r="MNY307" s="1133"/>
      <c r="MNZ307" s="1133"/>
      <c r="MOA307" s="1140"/>
      <c r="MOB307" s="1131"/>
      <c r="MOC307" s="1133"/>
      <c r="MOD307" s="1133"/>
      <c r="MOE307" s="1133"/>
      <c r="MOF307" s="1188"/>
      <c r="MOG307" s="1135"/>
      <c r="MOH307" s="1135"/>
      <c r="MOI307" s="1135"/>
      <c r="MOJ307" s="1135"/>
      <c r="MOK307" s="1135"/>
      <c r="MOL307" s="1135"/>
      <c r="MOM307" s="1135"/>
      <c r="MON307" s="1135"/>
      <c r="MOO307" s="1135"/>
      <c r="MOP307" s="1135"/>
      <c r="MOQ307" s="1136"/>
      <c r="MOR307" s="1131"/>
      <c r="MOS307" s="1143"/>
      <c r="MOT307" s="1133"/>
      <c r="MOU307" s="1133"/>
      <c r="MOV307" s="1133"/>
      <c r="MOW307" s="1140"/>
      <c r="MOX307" s="1131"/>
      <c r="MOY307" s="1133"/>
      <c r="MOZ307" s="1133"/>
      <c r="MPA307" s="1133"/>
      <c r="MPB307" s="1188"/>
      <c r="MPC307" s="1135"/>
      <c r="MPD307" s="1135"/>
      <c r="MPE307" s="1135"/>
      <c r="MPF307" s="1135"/>
      <c r="MPG307" s="1135"/>
      <c r="MPH307" s="1135"/>
      <c r="MPI307" s="1135"/>
      <c r="MPJ307" s="1135"/>
      <c r="MPK307" s="1135"/>
      <c r="MPL307" s="1135"/>
      <c r="MPM307" s="1136"/>
      <c r="MPN307" s="1131"/>
      <c r="MPO307" s="1143"/>
      <c r="MPP307" s="1133"/>
      <c r="MPQ307" s="1133"/>
      <c r="MPR307" s="1133"/>
      <c r="MPS307" s="1140"/>
      <c r="MPT307" s="1131"/>
      <c r="MPU307" s="1133"/>
      <c r="MPV307" s="1133"/>
      <c r="MPW307" s="1133"/>
      <c r="MPX307" s="1188"/>
      <c r="MPY307" s="1135"/>
      <c r="MPZ307" s="1135"/>
      <c r="MQA307" s="1135"/>
      <c r="MQB307" s="1135"/>
      <c r="MQC307" s="1135"/>
      <c r="MQD307" s="1135"/>
      <c r="MQE307" s="1135"/>
      <c r="MQF307" s="1135"/>
      <c r="MQG307" s="1135"/>
      <c r="MQH307" s="1135"/>
      <c r="MQI307" s="1136"/>
      <c r="MQJ307" s="1131"/>
      <c r="MQK307" s="1143"/>
      <c r="MQL307" s="1133"/>
      <c r="MQM307" s="1133"/>
      <c r="MQN307" s="1133"/>
      <c r="MQO307" s="1140"/>
      <c r="MQP307" s="1131"/>
      <c r="MQQ307" s="1133"/>
      <c r="MQR307" s="1133"/>
      <c r="MQS307" s="1133"/>
      <c r="MQT307" s="1188"/>
      <c r="MQU307" s="1135"/>
      <c r="MQV307" s="1135"/>
      <c r="MQW307" s="1135"/>
      <c r="MQX307" s="1135"/>
      <c r="MQY307" s="1135"/>
      <c r="MQZ307" s="1135"/>
      <c r="MRA307" s="1135"/>
      <c r="MRB307" s="1135"/>
      <c r="MRC307" s="1135"/>
      <c r="MRD307" s="1135"/>
      <c r="MRE307" s="1136"/>
      <c r="MRF307" s="1131"/>
      <c r="MRG307" s="1143"/>
      <c r="MRH307" s="1133"/>
      <c r="MRI307" s="1133"/>
      <c r="MRJ307" s="1133"/>
      <c r="MRK307" s="1140"/>
      <c r="MRL307" s="1131"/>
      <c r="MRM307" s="1133"/>
      <c r="MRN307" s="1133"/>
      <c r="MRO307" s="1133"/>
      <c r="MRP307" s="1188"/>
      <c r="MRQ307" s="1135"/>
      <c r="MRR307" s="1135"/>
      <c r="MRS307" s="1135"/>
      <c r="MRT307" s="1135"/>
      <c r="MRU307" s="1135"/>
      <c r="MRV307" s="1135"/>
      <c r="MRW307" s="1135"/>
      <c r="MRX307" s="1135"/>
      <c r="MRY307" s="1135"/>
      <c r="MRZ307" s="1135"/>
      <c r="MSA307" s="1136"/>
      <c r="MSB307" s="1131"/>
      <c r="MSC307" s="1143"/>
      <c r="MSD307" s="1133"/>
      <c r="MSE307" s="1133"/>
      <c r="MSF307" s="1133"/>
      <c r="MSG307" s="1140"/>
      <c r="MSH307" s="1131"/>
      <c r="MSI307" s="1133"/>
      <c r="MSJ307" s="1133"/>
      <c r="MSK307" s="1133"/>
      <c r="MSL307" s="1188"/>
      <c r="MSM307" s="1135"/>
      <c r="MSN307" s="1135"/>
      <c r="MSO307" s="1135"/>
      <c r="MSP307" s="1135"/>
      <c r="MSQ307" s="1135"/>
      <c r="MSR307" s="1135"/>
      <c r="MSS307" s="1135"/>
      <c r="MST307" s="1135"/>
      <c r="MSU307" s="1135"/>
      <c r="MSV307" s="1135"/>
      <c r="MSW307" s="1136"/>
      <c r="MSX307" s="1131"/>
      <c r="MSY307" s="1143"/>
      <c r="MSZ307" s="1133"/>
      <c r="MTA307" s="1133"/>
      <c r="MTB307" s="1133"/>
      <c r="MTC307" s="1140"/>
      <c r="MTD307" s="1131"/>
      <c r="MTE307" s="1133"/>
      <c r="MTF307" s="1133"/>
      <c r="MTG307" s="1133"/>
      <c r="MTH307" s="1188"/>
      <c r="MTI307" s="1135"/>
      <c r="MTJ307" s="1135"/>
      <c r="MTK307" s="1135"/>
      <c r="MTL307" s="1135"/>
      <c r="MTM307" s="1135"/>
      <c r="MTN307" s="1135"/>
      <c r="MTO307" s="1135"/>
      <c r="MTP307" s="1135"/>
      <c r="MTQ307" s="1135"/>
      <c r="MTR307" s="1135"/>
      <c r="MTS307" s="1136"/>
      <c r="MTT307" s="1131"/>
      <c r="MTU307" s="1143"/>
      <c r="MTV307" s="1133"/>
      <c r="MTW307" s="1133"/>
      <c r="MTX307" s="1133"/>
      <c r="MTY307" s="1140"/>
      <c r="MTZ307" s="1131"/>
      <c r="MUA307" s="1133"/>
      <c r="MUB307" s="1133"/>
      <c r="MUC307" s="1133"/>
      <c r="MUD307" s="1188"/>
      <c r="MUE307" s="1135"/>
      <c r="MUF307" s="1135"/>
      <c r="MUG307" s="1135"/>
      <c r="MUH307" s="1135"/>
      <c r="MUI307" s="1135"/>
      <c r="MUJ307" s="1135"/>
      <c r="MUK307" s="1135"/>
      <c r="MUL307" s="1135"/>
      <c r="MUM307" s="1135"/>
      <c r="MUN307" s="1135"/>
      <c r="MUO307" s="1136"/>
      <c r="MUP307" s="1131"/>
      <c r="MUQ307" s="1143"/>
      <c r="MUR307" s="1133"/>
      <c r="MUS307" s="1133"/>
      <c r="MUT307" s="1133"/>
      <c r="MUU307" s="1140"/>
      <c r="MUV307" s="1131"/>
      <c r="MUW307" s="1133"/>
      <c r="MUX307" s="1133"/>
      <c r="MUY307" s="1133"/>
      <c r="MUZ307" s="1188"/>
      <c r="MVA307" s="1135"/>
      <c r="MVB307" s="1135"/>
      <c r="MVC307" s="1135"/>
      <c r="MVD307" s="1135"/>
      <c r="MVE307" s="1135"/>
      <c r="MVF307" s="1135"/>
      <c r="MVG307" s="1135"/>
      <c r="MVH307" s="1135"/>
      <c r="MVI307" s="1135"/>
      <c r="MVJ307" s="1135"/>
      <c r="MVK307" s="1136"/>
      <c r="MVL307" s="1131"/>
      <c r="MVM307" s="1143"/>
      <c r="MVN307" s="1133"/>
      <c r="MVO307" s="1133"/>
      <c r="MVP307" s="1133"/>
      <c r="MVQ307" s="1140"/>
      <c r="MVR307" s="1131"/>
      <c r="MVS307" s="1133"/>
      <c r="MVT307" s="1133"/>
      <c r="MVU307" s="1133"/>
      <c r="MVV307" s="1188"/>
      <c r="MVW307" s="1135"/>
      <c r="MVX307" s="1135"/>
      <c r="MVY307" s="1135"/>
      <c r="MVZ307" s="1135"/>
      <c r="MWA307" s="1135"/>
      <c r="MWB307" s="1135"/>
      <c r="MWC307" s="1135"/>
      <c r="MWD307" s="1135"/>
      <c r="MWE307" s="1135"/>
      <c r="MWF307" s="1135"/>
      <c r="MWG307" s="1136"/>
      <c r="MWH307" s="1131"/>
      <c r="MWI307" s="1143"/>
      <c r="MWJ307" s="1133"/>
      <c r="MWK307" s="1133"/>
      <c r="MWL307" s="1133"/>
      <c r="MWM307" s="1140"/>
      <c r="MWN307" s="1131"/>
      <c r="MWO307" s="1133"/>
      <c r="MWP307" s="1133"/>
      <c r="MWQ307" s="1133"/>
      <c r="MWR307" s="1188"/>
      <c r="MWS307" s="1135"/>
      <c r="MWT307" s="1135"/>
      <c r="MWU307" s="1135"/>
      <c r="MWV307" s="1135"/>
      <c r="MWW307" s="1135"/>
      <c r="MWX307" s="1135"/>
      <c r="MWY307" s="1135"/>
      <c r="MWZ307" s="1135"/>
      <c r="MXA307" s="1135"/>
      <c r="MXB307" s="1135"/>
      <c r="MXC307" s="1136"/>
      <c r="MXD307" s="1131"/>
      <c r="MXE307" s="1143"/>
      <c r="MXF307" s="1133"/>
      <c r="MXG307" s="1133"/>
      <c r="MXH307" s="1133"/>
      <c r="MXI307" s="1140"/>
      <c r="MXJ307" s="1131"/>
      <c r="MXK307" s="1133"/>
      <c r="MXL307" s="1133"/>
      <c r="MXM307" s="1133"/>
      <c r="MXN307" s="1188"/>
      <c r="MXO307" s="1135"/>
      <c r="MXP307" s="1135"/>
      <c r="MXQ307" s="1135"/>
      <c r="MXR307" s="1135"/>
      <c r="MXS307" s="1135"/>
      <c r="MXT307" s="1135"/>
      <c r="MXU307" s="1135"/>
      <c r="MXV307" s="1135"/>
      <c r="MXW307" s="1135"/>
      <c r="MXX307" s="1135"/>
      <c r="MXY307" s="1136"/>
      <c r="MXZ307" s="1131"/>
      <c r="MYA307" s="1143"/>
      <c r="MYB307" s="1133"/>
      <c r="MYC307" s="1133"/>
      <c r="MYD307" s="1133"/>
      <c r="MYE307" s="1140"/>
      <c r="MYF307" s="1131"/>
      <c r="MYG307" s="1133"/>
      <c r="MYH307" s="1133"/>
      <c r="MYI307" s="1133"/>
      <c r="MYJ307" s="1188"/>
      <c r="MYK307" s="1135"/>
      <c r="MYL307" s="1135"/>
      <c r="MYM307" s="1135"/>
      <c r="MYN307" s="1135"/>
      <c r="MYO307" s="1135"/>
      <c r="MYP307" s="1135"/>
      <c r="MYQ307" s="1135"/>
      <c r="MYR307" s="1135"/>
      <c r="MYS307" s="1135"/>
      <c r="MYT307" s="1135"/>
      <c r="MYU307" s="1136"/>
      <c r="MYV307" s="1131"/>
      <c r="MYW307" s="1143"/>
      <c r="MYX307" s="1133"/>
      <c r="MYY307" s="1133"/>
      <c r="MYZ307" s="1133"/>
      <c r="MZA307" s="1140"/>
      <c r="MZB307" s="1131"/>
      <c r="MZC307" s="1133"/>
      <c r="MZD307" s="1133"/>
      <c r="MZE307" s="1133"/>
      <c r="MZF307" s="1188"/>
      <c r="MZG307" s="1135"/>
      <c r="MZH307" s="1135"/>
      <c r="MZI307" s="1135"/>
      <c r="MZJ307" s="1135"/>
      <c r="MZK307" s="1135"/>
      <c r="MZL307" s="1135"/>
      <c r="MZM307" s="1135"/>
      <c r="MZN307" s="1135"/>
      <c r="MZO307" s="1135"/>
      <c r="MZP307" s="1135"/>
      <c r="MZQ307" s="1136"/>
      <c r="MZR307" s="1131"/>
      <c r="MZS307" s="1143"/>
      <c r="MZT307" s="1133"/>
      <c r="MZU307" s="1133"/>
      <c r="MZV307" s="1133"/>
      <c r="MZW307" s="1140"/>
      <c r="MZX307" s="1131"/>
      <c r="MZY307" s="1133"/>
      <c r="MZZ307" s="1133"/>
      <c r="NAA307" s="1133"/>
      <c r="NAB307" s="1188"/>
      <c r="NAC307" s="1135"/>
      <c r="NAD307" s="1135"/>
      <c r="NAE307" s="1135"/>
      <c r="NAF307" s="1135"/>
      <c r="NAG307" s="1135"/>
      <c r="NAH307" s="1135"/>
      <c r="NAI307" s="1135"/>
      <c r="NAJ307" s="1135"/>
      <c r="NAK307" s="1135"/>
      <c r="NAL307" s="1135"/>
      <c r="NAM307" s="1136"/>
      <c r="NAN307" s="1131"/>
      <c r="NAO307" s="1143"/>
      <c r="NAP307" s="1133"/>
      <c r="NAQ307" s="1133"/>
      <c r="NAR307" s="1133"/>
      <c r="NAS307" s="1140"/>
      <c r="NAT307" s="1131"/>
      <c r="NAU307" s="1133"/>
      <c r="NAV307" s="1133"/>
      <c r="NAW307" s="1133"/>
      <c r="NAX307" s="1188"/>
      <c r="NAY307" s="1135"/>
      <c r="NAZ307" s="1135"/>
      <c r="NBA307" s="1135"/>
      <c r="NBB307" s="1135"/>
      <c r="NBC307" s="1135"/>
      <c r="NBD307" s="1135"/>
      <c r="NBE307" s="1135"/>
      <c r="NBF307" s="1135"/>
      <c r="NBG307" s="1135"/>
      <c r="NBH307" s="1135"/>
      <c r="NBI307" s="1136"/>
      <c r="NBJ307" s="1131"/>
      <c r="NBK307" s="1143"/>
      <c r="NBL307" s="1133"/>
      <c r="NBM307" s="1133"/>
      <c r="NBN307" s="1133"/>
      <c r="NBO307" s="1140"/>
      <c r="NBP307" s="1131"/>
      <c r="NBQ307" s="1133"/>
      <c r="NBR307" s="1133"/>
      <c r="NBS307" s="1133"/>
      <c r="NBT307" s="1188"/>
      <c r="NBU307" s="1135"/>
      <c r="NBV307" s="1135"/>
      <c r="NBW307" s="1135"/>
      <c r="NBX307" s="1135"/>
      <c r="NBY307" s="1135"/>
      <c r="NBZ307" s="1135"/>
      <c r="NCA307" s="1135"/>
      <c r="NCB307" s="1135"/>
      <c r="NCC307" s="1135"/>
      <c r="NCD307" s="1135"/>
      <c r="NCE307" s="1136"/>
      <c r="NCF307" s="1131"/>
      <c r="NCG307" s="1143"/>
      <c r="NCH307" s="1133"/>
      <c r="NCI307" s="1133"/>
      <c r="NCJ307" s="1133"/>
      <c r="NCK307" s="1140"/>
      <c r="NCL307" s="1131"/>
      <c r="NCM307" s="1133"/>
      <c r="NCN307" s="1133"/>
      <c r="NCO307" s="1133"/>
      <c r="NCP307" s="1188"/>
      <c r="NCQ307" s="1135"/>
      <c r="NCR307" s="1135"/>
      <c r="NCS307" s="1135"/>
      <c r="NCT307" s="1135"/>
      <c r="NCU307" s="1135"/>
      <c r="NCV307" s="1135"/>
      <c r="NCW307" s="1135"/>
      <c r="NCX307" s="1135"/>
      <c r="NCY307" s="1135"/>
      <c r="NCZ307" s="1135"/>
      <c r="NDA307" s="1136"/>
      <c r="NDB307" s="1131"/>
      <c r="NDC307" s="1143"/>
      <c r="NDD307" s="1133"/>
      <c r="NDE307" s="1133"/>
      <c r="NDF307" s="1133"/>
      <c r="NDG307" s="1140"/>
      <c r="NDH307" s="1131"/>
      <c r="NDI307" s="1133"/>
      <c r="NDJ307" s="1133"/>
      <c r="NDK307" s="1133"/>
      <c r="NDL307" s="1188"/>
      <c r="NDM307" s="1135"/>
      <c r="NDN307" s="1135"/>
      <c r="NDO307" s="1135"/>
      <c r="NDP307" s="1135"/>
      <c r="NDQ307" s="1135"/>
      <c r="NDR307" s="1135"/>
      <c r="NDS307" s="1135"/>
      <c r="NDT307" s="1135"/>
      <c r="NDU307" s="1135"/>
      <c r="NDV307" s="1135"/>
      <c r="NDW307" s="1136"/>
      <c r="NDX307" s="1131"/>
      <c r="NDY307" s="1143"/>
      <c r="NDZ307" s="1133"/>
      <c r="NEA307" s="1133"/>
      <c r="NEB307" s="1133"/>
      <c r="NEC307" s="1140"/>
      <c r="NED307" s="1131"/>
      <c r="NEE307" s="1133"/>
      <c r="NEF307" s="1133"/>
      <c r="NEG307" s="1133"/>
      <c r="NEH307" s="1188"/>
      <c r="NEI307" s="1135"/>
      <c r="NEJ307" s="1135"/>
      <c r="NEK307" s="1135"/>
      <c r="NEL307" s="1135"/>
      <c r="NEM307" s="1135"/>
      <c r="NEN307" s="1135"/>
      <c r="NEO307" s="1135"/>
      <c r="NEP307" s="1135"/>
      <c r="NEQ307" s="1135"/>
      <c r="NER307" s="1135"/>
      <c r="NES307" s="1136"/>
      <c r="NET307" s="1131"/>
      <c r="NEU307" s="1143"/>
      <c r="NEV307" s="1133"/>
      <c r="NEW307" s="1133"/>
      <c r="NEX307" s="1133"/>
      <c r="NEY307" s="1140"/>
      <c r="NEZ307" s="1131"/>
      <c r="NFA307" s="1133"/>
      <c r="NFB307" s="1133"/>
      <c r="NFC307" s="1133"/>
      <c r="NFD307" s="1188"/>
      <c r="NFE307" s="1135"/>
      <c r="NFF307" s="1135"/>
      <c r="NFG307" s="1135"/>
      <c r="NFH307" s="1135"/>
      <c r="NFI307" s="1135"/>
      <c r="NFJ307" s="1135"/>
      <c r="NFK307" s="1135"/>
      <c r="NFL307" s="1135"/>
      <c r="NFM307" s="1135"/>
      <c r="NFN307" s="1135"/>
      <c r="NFO307" s="1136"/>
      <c r="NFP307" s="1131"/>
      <c r="NFQ307" s="1143"/>
      <c r="NFR307" s="1133"/>
      <c r="NFS307" s="1133"/>
      <c r="NFT307" s="1133"/>
      <c r="NFU307" s="1140"/>
      <c r="NFV307" s="1131"/>
      <c r="NFW307" s="1133"/>
      <c r="NFX307" s="1133"/>
      <c r="NFY307" s="1133"/>
      <c r="NFZ307" s="1188"/>
      <c r="NGA307" s="1135"/>
      <c r="NGB307" s="1135"/>
      <c r="NGC307" s="1135"/>
      <c r="NGD307" s="1135"/>
      <c r="NGE307" s="1135"/>
      <c r="NGF307" s="1135"/>
      <c r="NGG307" s="1135"/>
      <c r="NGH307" s="1135"/>
      <c r="NGI307" s="1135"/>
      <c r="NGJ307" s="1135"/>
      <c r="NGK307" s="1136"/>
      <c r="NGL307" s="1131"/>
      <c r="NGM307" s="1143"/>
      <c r="NGN307" s="1133"/>
      <c r="NGO307" s="1133"/>
      <c r="NGP307" s="1133"/>
      <c r="NGQ307" s="1140"/>
      <c r="NGR307" s="1131"/>
      <c r="NGS307" s="1133"/>
      <c r="NGT307" s="1133"/>
      <c r="NGU307" s="1133"/>
      <c r="NGV307" s="1188"/>
      <c r="NGW307" s="1135"/>
      <c r="NGX307" s="1135"/>
      <c r="NGY307" s="1135"/>
      <c r="NGZ307" s="1135"/>
      <c r="NHA307" s="1135"/>
      <c r="NHB307" s="1135"/>
      <c r="NHC307" s="1135"/>
      <c r="NHD307" s="1135"/>
      <c r="NHE307" s="1135"/>
      <c r="NHF307" s="1135"/>
      <c r="NHG307" s="1136"/>
      <c r="NHH307" s="1131"/>
      <c r="NHI307" s="1143"/>
      <c r="NHJ307" s="1133"/>
      <c r="NHK307" s="1133"/>
      <c r="NHL307" s="1133"/>
      <c r="NHM307" s="1140"/>
      <c r="NHN307" s="1131"/>
      <c r="NHO307" s="1133"/>
      <c r="NHP307" s="1133"/>
      <c r="NHQ307" s="1133"/>
      <c r="NHR307" s="1188"/>
      <c r="NHS307" s="1135"/>
      <c r="NHT307" s="1135"/>
      <c r="NHU307" s="1135"/>
      <c r="NHV307" s="1135"/>
      <c r="NHW307" s="1135"/>
      <c r="NHX307" s="1135"/>
      <c r="NHY307" s="1135"/>
      <c r="NHZ307" s="1135"/>
      <c r="NIA307" s="1135"/>
      <c r="NIB307" s="1135"/>
      <c r="NIC307" s="1136"/>
      <c r="NID307" s="1131"/>
      <c r="NIE307" s="1143"/>
      <c r="NIF307" s="1133"/>
      <c r="NIG307" s="1133"/>
      <c r="NIH307" s="1133"/>
      <c r="NII307" s="1140"/>
      <c r="NIJ307" s="1131"/>
      <c r="NIK307" s="1133"/>
      <c r="NIL307" s="1133"/>
      <c r="NIM307" s="1133"/>
      <c r="NIN307" s="1188"/>
      <c r="NIO307" s="1135"/>
      <c r="NIP307" s="1135"/>
      <c r="NIQ307" s="1135"/>
      <c r="NIR307" s="1135"/>
      <c r="NIS307" s="1135"/>
      <c r="NIT307" s="1135"/>
      <c r="NIU307" s="1135"/>
      <c r="NIV307" s="1135"/>
      <c r="NIW307" s="1135"/>
      <c r="NIX307" s="1135"/>
      <c r="NIY307" s="1136"/>
      <c r="NIZ307" s="1131"/>
      <c r="NJA307" s="1143"/>
      <c r="NJB307" s="1133"/>
      <c r="NJC307" s="1133"/>
      <c r="NJD307" s="1133"/>
      <c r="NJE307" s="1140"/>
      <c r="NJF307" s="1131"/>
      <c r="NJG307" s="1133"/>
      <c r="NJH307" s="1133"/>
      <c r="NJI307" s="1133"/>
      <c r="NJJ307" s="1188"/>
      <c r="NJK307" s="1135"/>
      <c r="NJL307" s="1135"/>
      <c r="NJM307" s="1135"/>
      <c r="NJN307" s="1135"/>
      <c r="NJO307" s="1135"/>
      <c r="NJP307" s="1135"/>
      <c r="NJQ307" s="1135"/>
      <c r="NJR307" s="1135"/>
      <c r="NJS307" s="1135"/>
      <c r="NJT307" s="1135"/>
      <c r="NJU307" s="1136"/>
      <c r="NJV307" s="1131"/>
      <c r="NJW307" s="1143"/>
      <c r="NJX307" s="1133"/>
      <c r="NJY307" s="1133"/>
      <c r="NJZ307" s="1133"/>
      <c r="NKA307" s="1140"/>
      <c r="NKB307" s="1131"/>
      <c r="NKC307" s="1133"/>
      <c r="NKD307" s="1133"/>
      <c r="NKE307" s="1133"/>
      <c r="NKF307" s="1188"/>
      <c r="NKG307" s="1135"/>
      <c r="NKH307" s="1135"/>
      <c r="NKI307" s="1135"/>
      <c r="NKJ307" s="1135"/>
      <c r="NKK307" s="1135"/>
      <c r="NKL307" s="1135"/>
      <c r="NKM307" s="1135"/>
      <c r="NKN307" s="1135"/>
      <c r="NKO307" s="1135"/>
      <c r="NKP307" s="1135"/>
      <c r="NKQ307" s="1136"/>
      <c r="NKR307" s="1131"/>
      <c r="NKS307" s="1143"/>
      <c r="NKT307" s="1133"/>
      <c r="NKU307" s="1133"/>
      <c r="NKV307" s="1133"/>
      <c r="NKW307" s="1140"/>
      <c r="NKX307" s="1131"/>
      <c r="NKY307" s="1133"/>
      <c r="NKZ307" s="1133"/>
      <c r="NLA307" s="1133"/>
      <c r="NLB307" s="1188"/>
      <c r="NLC307" s="1135"/>
      <c r="NLD307" s="1135"/>
      <c r="NLE307" s="1135"/>
      <c r="NLF307" s="1135"/>
      <c r="NLG307" s="1135"/>
      <c r="NLH307" s="1135"/>
      <c r="NLI307" s="1135"/>
      <c r="NLJ307" s="1135"/>
      <c r="NLK307" s="1135"/>
      <c r="NLL307" s="1135"/>
      <c r="NLM307" s="1136"/>
      <c r="NLN307" s="1131"/>
      <c r="NLO307" s="1143"/>
      <c r="NLP307" s="1133"/>
      <c r="NLQ307" s="1133"/>
      <c r="NLR307" s="1133"/>
      <c r="NLS307" s="1140"/>
      <c r="NLT307" s="1131"/>
      <c r="NLU307" s="1133"/>
      <c r="NLV307" s="1133"/>
      <c r="NLW307" s="1133"/>
      <c r="NLX307" s="1188"/>
      <c r="NLY307" s="1135"/>
      <c r="NLZ307" s="1135"/>
      <c r="NMA307" s="1135"/>
      <c r="NMB307" s="1135"/>
      <c r="NMC307" s="1135"/>
      <c r="NMD307" s="1135"/>
      <c r="NME307" s="1135"/>
      <c r="NMF307" s="1135"/>
      <c r="NMG307" s="1135"/>
      <c r="NMH307" s="1135"/>
      <c r="NMI307" s="1136"/>
      <c r="NMJ307" s="1131"/>
      <c r="NMK307" s="1143"/>
      <c r="NML307" s="1133"/>
      <c r="NMM307" s="1133"/>
      <c r="NMN307" s="1133"/>
      <c r="NMO307" s="1140"/>
      <c r="NMP307" s="1131"/>
      <c r="NMQ307" s="1133"/>
      <c r="NMR307" s="1133"/>
      <c r="NMS307" s="1133"/>
      <c r="NMT307" s="1188"/>
      <c r="NMU307" s="1135"/>
      <c r="NMV307" s="1135"/>
      <c r="NMW307" s="1135"/>
      <c r="NMX307" s="1135"/>
      <c r="NMY307" s="1135"/>
      <c r="NMZ307" s="1135"/>
      <c r="NNA307" s="1135"/>
      <c r="NNB307" s="1135"/>
      <c r="NNC307" s="1135"/>
      <c r="NND307" s="1135"/>
      <c r="NNE307" s="1136"/>
      <c r="NNF307" s="1131"/>
      <c r="NNG307" s="1143"/>
      <c r="NNH307" s="1133"/>
      <c r="NNI307" s="1133"/>
      <c r="NNJ307" s="1133"/>
      <c r="NNK307" s="1140"/>
      <c r="NNL307" s="1131"/>
      <c r="NNM307" s="1133"/>
      <c r="NNN307" s="1133"/>
      <c r="NNO307" s="1133"/>
      <c r="NNP307" s="1188"/>
      <c r="NNQ307" s="1135"/>
      <c r="NNR307" s="1135"/>
      <c r="NNS307" s="1135"/>
      <c r="NNT307" s="1135"/>
      <c r="NNU307" s="1135"/>
      <c r="NNV307" s="1135"/>
      <c r="NNW307" s="1135"/>
      <c r="NNX307" s="1135"/>
      <c r="NNY307" s="1135"/>
      <c r="NNZ307" s="1135"/>
      <c r="NOA307" s="1136"/>
      <c r="NOB307" s="1131"/>
      <c r="NOC307" s="1143"/>
      <c r="NOD307" s="1133"/>
      <c r="NOE307" s="1133"/>
      <c r="NOF307" s="1133"/>
      <c r="NOG307" s="1140"/>
      <c r="NOH307" s="1131"/>
      <c r="NOI307" s="1133"/>
      <c r="NOJ307" s="1133"/>
      <c r="NOK307" s="1133"/>
      <c r="NOL307" s="1188"/>
      <c r="NOM307" s="1135"/>
      <c r="NON307" s="1135"/>
      <c r="NOO307" s="1135"/>
      <c r="NOP307" s="1135"/>
      <c r="NOQ307" s="1135"/>
      <c r="NOR307" s="1135"/>
      <c r="NOS307" s="1135"/>
      <c r="NOT307" s="1135"/>
      <c r="NOU307" s="1135"/>
      <c r="NOV307" s="1135"/>
      <c r="NOW307" s="1136"/>
      <c r="NOX307" s="1131"/>
      <c r="NOY307" s="1143"/>
      <c r="NOZ307" s="1133"/>
      <c r="NPA307" s="1133"/>
      <c r="NPB307" s="1133"/>
      <c r="NPC307" s="1140"/>
      <c r="NPD307" s="1131"/>
      <c r="NPE307" s="1133"/>
      <c r="NPF307" s="1133"/>
      <c r="NPG307" s="1133"/>
      <c r="NPH307" s="1188"/>
      <c r="NPI307" s="1135"/>
      <c r="NPJ307" s="1135"/>
      <c r="NPK307" s="1135"/>
      <c r="NPL307" s="1135"/>
      <c r="NPM307" s="1135"/>
      <c r="NPN307" s="1135"/>
      <c r="NPO307" s="1135"/>
      <c r="NPP307" s="1135"/>
      <c r="NPQ307" s="1135"/>
      <c r="NPR307" s="1135"/>
      <c r="NPS307" s="1136"/>
      <c r="NPT307" s="1131"/>
      <c r="NPU307" s="1143"/>
      <c r="NPV307" s="1133"/>
      <c r="NPW307" s="1133"/>
      <c r="NPX307" s="1133"/>
      <c r="NPY307" s="1140"/>
      <c r="NPZ307" s="1131"/>
      <c r="NQA307" s="1133"/>
      <c r="NQB307" s="1133"/>
      <c r="NQC307" s="1133"/>
      <c r="NQD307" s="1188"/>
      <c r="NQE307" s="1135"/>
      <c r="NQF307" s="1135"/>
      <c r="NQG307" s="1135"/>
      <c r="NQH307" s="1135"/>
      <c r="NQI307" s="1135"/>
      <c r="NQJ307" s="1135"/>
      <c r="NQK307" s="1135"/>
      <c r="NQL307" s="1135"/>
      <c r="NQM307" s="1135"/>
      <c r="NQN307" s="1135"/>
      <c r="NQO307" s="1136"/>
      <c r="NQP307" s="1131"/>
      <c r="NQQ307" s="1143"/>
      <c r="NQR307" s="1133"/>
      <c r="NQS307" s="1133"/>
      <c r="NQT307" s="1133"/>
      <c r="NQU307" s="1140"/>
      <c r="NQV307" s="1131"/>
      <c r="NQW307" s="1133"/>
      <c r="NQX307" s="1133"/>
      <c r="NQY307" s="1133"/>
      <c r="NQZ307" s="1188"/>
      <c r="NRA307" s="1135"/>
      <c r="NRB307" s="1135"/>
      <c r="NRC307" s="1135"/>
      <c r="NRD307" s="1135"/>
      <c r="NRE307" s="1135"/>
      <c r="NRF307" s="1135"/>
      <c r="NRG307" s="1135"/>
      <c r="NRH307" s="1135"/>
      <c r="NRI307" s="1135"/>
      <c r="NRJ307" s="1135"/>
      <c r="NRK307" s="1136"/>
      <c r="NRL307" s="1131"/>
      <c r="NRM307" s="1143"/>
      <c r="NRN307" s="1133"/>
      <c r="NRO307" s="1133"/>
      <c r="NRP307" s="1133"/>
      <c r="NRQ307" s="1140"/>
      <c r="NRR307" s="1131"/>
      <c r="NRS307" s="1133"/>
      <c r="NRT307" s="1133"/>
      <c r="NRU307" s="1133"/>
      <c r="NRV307" s="1188"/>
      <c r="NRW307" s="1135"/>
      <c r="NRX307" s="1135"/>
      <c r="NRY307" s="1135"/>
      <c r="NRZ307" s="1135"/>
      <c r="NSA307" s="1135"/>
      <c r="NSB307" s="1135"/>
      <c r="NSC307" s="1135"/>
      <c r="NSD307" s="1135"/>
      <c r="NSE307" s="1135"/>
      <c r="NSF307" s="1135"/>
      <c r="NSG307" s="1136"/>
      <c r="NSH307" s="1131"/>
      <c r="NSI307" s="1143"/>
      <c r="NSJ307" s="1133"/>
      <c r="NSK307" s="1133"/>
      <c r="NSL307" s="1133"/>
      <c r="NSM307" s="1140"/>
      <c r="NSN307" s="1131"/>
      <c r="NSO307" s="1133"/>
      <c r="NSP307" s="1133"/>
      <c r="NSQ307" s="1133"/>
      <c r="NSR307" s="1188"/>
      <c r="NSS307" s="1135"/>
      <c r="NST307" s="1135"/>
      <c r="NSU307" s="1135"/>
      <c r="NSV307" s="1135"/>
      <c r="NSW307" s="1135"/>
      <c r="NSX307" s="1135"/>
      <c r="NSY307" s="1135"/>
      <c r="NSZ307" s="1135"/>
      <c r="NTA307" s="1135"/>
      <c r="NTB307" s="1135"/>
      <c r="NTC307" s="1136"/>
      <c r="NTD307" s="1131"/>
      <c r="NTE307" s="1143"/>
      <c r="NTF307" s="1133"/>
      <c r="NTG307" s="1133"/>
      <c r="NTH307" s="1133"/>
      <c r="NTI307" s="1140"/>
      <c r="NTJ307" s="1131"/>
      <c r="NTK307" s="1133"/>
      <c r="NTL307" s="1133"/>
      <c r="NTM307" s="1133"/>
      <c r="NTN307" s="1188"/>
      <c r="NTO307" s="1135"/>
      <c r="NTP307" s="1135"/>
      <c r="NTQ307" s="1135"/>
      <c r="NTR307" s="1135"/>
      <c r="NTS307" s="1135"/>
      <c r="NTT307" s="1135"/>
      <c r="NTU307" s="1135"/>
      <c r="NTV307" s="1135"/>
      <c r="NTW307" s="1135"/>
      <c r="NTX307" s="1135"/>
      <c r="NTY307" s="1136"/>
      <c r="NTZ307" s="1131"/>
      <c r="NUA307" s="1143"/>
      <c r="NUB307" s="1133"/>
      <c r="NUC307" s="1133"/>
      <c r="NUD307" s="1133"/>
      <c r="NUE307" s="1140"/>
      <c r="NUF307" s="1131"/>
      <c r="NUG307" s="1133"/>
      <c r="NUH307" s="1133"/>
      <c r="NUI307" s="1133"/>
      <c r="NUJ307" s="1188"/>
      <c r="NUK307" s="1135"/>
      <c r="NUL307" s="1135"/>
      <c r="NUM307" s="1135"/>
      <c r="NUN307" s="1135"/>
      <c r="NUO307" s="1135"/>
      <c r="NUP307" s="1135"/>
      <c r="NUQ307" s="1135"/>
      <c r="NUR307" s="1135"/>
      <c r="NUS307" s="1135"/>
      <c r="NUT307" s="1135"/>
      <c r="NUU307" s="1136"/>
      <c r="NUV307" s="1131"/>
      <c r="NUW307" s="1143"/>
      <c r="NUX307" s="1133"/>
      <c r="NUY307" s="1133"/>
      <c r="NUZ307" s="1133"/>
      <c r="NVA307" s="1140"/>
      <c r="NVB307" s="1131"/>
      <c r="NVC307" s="1133"/>
      <c r="NVD307" s="1133"/>
      <c r="NVE307" s="1133"/>
      <c r="NVF307" s="1188"/>
      <c r="NVG307" s="1135"/>
      <c r="NVH307" s="1135"/>
      <c r="NVI307" s="1135"/>
      <c r="NVJ307" s="1135"/>
      <c r="NVK307" s="1135"/>
      <c r="NVL307" s="1135"/>
      <c r="NVM307" s="1135"/>
      <c r="NVN307" s="1135"/>
      <c r="NVO307" s="1135"/>
      <c r="NVP307" s="1135"/>
      <c r="NVQ307" s="1136"/>
      <c r="NVR307" s="1131"/>
      <c r="NVS307" s="1143"/>
      <c r="NVT307" s="1133"/>
      <c r="NVU307" s="1133"/>
      <c r="NVV307" s="1133"/>
      <c r="NVW307" s="1140"/>
      <c r="NVX307" s="1131"/>
      <c r="NVY307" s="1133"/>
      <c r="NVZ307" s="1133"/>
      <c r="NWA307" s="1133"/>
      <c r="NWB307" s="1188"/>
      <c r="NWC307" s="1135"/>
      <c r="NWD307" s="1135"/>
      <c r="NWE307" s="1135"/>
      <c r="NWF307" s="1135"/>
      <c r="NWG307" s="1135"/>
      <c r="NWH307" s="1135"/>
      <c r="NWI307" s="1135"/>
      <c r="NWJ307" s="1135"/>
      <c r="NWK307" s="1135"/>
      <c r="NWL307" s="1135"/>
      <c r="NWM307" s="1136"/>
      <c r="NWN307" s="1131"/>
      <c r="NWO307" s="1143"/>
      <c r="NWP307" s="1133"/>
      <c r="NWQ307" s="1133"/>
      <c r="NWR307" s="1133"/>
      <c r="NWS307" s="1140"/>
      <c r="NWT307" s="1131"/>
      <c r="NWU307" s="1133"/>
      <c r="NWV307" s="1133"/>
      <c r="NWW307" s="1133"/>
      <c r="NWX307" s="1188"/>
      <c r="NWY307" s="1135"/>
      <c r="NWZ307" s="1135"/>
      <c r="NXA307" s="1135"/>
      <c r="NXB307" s="1135"/>
      <c r="NXC307" s="1135"/>
      <c r="NXD307" s="1135"/>
      <c r="NXE307" s="1135"/>
      <c r="NXF307" s="1135"/>
      <c r="NXG307" s="1135"/>
      <c r="NXH307" s="1135"/>
      <c r="NXI307" s="1136"/>
      <c r="NXJ307" s="1131"/>
      <c r="NXK307" s="1143"/>
      <c r="NXL307" s="1133"/>
      <c r="NXM307" s="1133"/>
      <c r="NXN307" s="1133"/>
      <c r="NXO307" s="1140"/>
      <c r="NXP307" s="1131"/>
      <c r="NXQ307" s="1133"/>
      <c r="NXR307" s="1133"/>
      <c r="NXS307" s="1133"/>
      <c r="NXT307" s="1188"/>
      <c r="NXU307" s="1135"/>
      <c r="NXV307" s="1135"/>
      <c r="NXW307" s="1135"/>
      <c r="NXX307" s="1135"/>
      <c r="NXY307" s="1135"/>
      <c r="NXZ307" s="1135"/>
      <c r="NYA307" s="1135"/>
      <c r="NYB307" s="1135"/>
      <c r="NYC307" s="1135"/>
      <c r="NYD307" s="1135"/>
      <c r="NYE307" s="1136"/>
      <c r="NYF307" s="1131"/>
      <c r="NYG307" s="1143"/>
      <c r="NYH307" s="1133"/>
      <c r="NYI307" s="1133"/>
      <c r="NYJ307" s="1133"/>
      <c r="NYK307" s="1140"/>
      <c r="NYL307" s="1131"/>
      <c r="NYM307" s="1133"/>
      <c r="NYN307" s="1133"/>
      <c r="NYO307" s="1133"/>
      <c r="NYP307" s="1188"/>
      <c r="NYQ307" s="1135"/>
      <c r="NYR307" s="1135"/>
      <c r="NYS307" s="1135"/>
      <c r="NYT307" s="1135"/>
      <c r="NYU307" s="1135"/>
      <c r="NYV307" s="1135"/>
      <c r="NYW307" s="1135"/>
      <c r="NYX307" s="1135"/>
      <c r="NYY307" s="1135"/>
      <c r="NYZ307" s="1135"/>
      <c r="NZA307" s="1136"/>
      <c r="NZB307" s="1131"/>
      <c r="NZC307" s="1143"/>
      <c r="NZD307" s="1133"/>
      <c r="NZE307" s="1133"/>
      <c r="NZF307" s="1133"/>
      <c r="NZG307" s="1140"/>
      <c r="NZH307" s="1131"/>
      <c r="NZI307" s="1133"/>
      <c r="NZJ307" s="1133"/>
      <c r="NZK307" s="1133"/>
      <c r="NZL307" s="1188"/>
      <c r="NZM307" s="1135"/>
      <c r="NZN307" s="1135"/>
      <c r="NZO307" s="1135"/>
      <c r="NZP307" s="1135"/>
      <c r="NZQ307" s="1135"/>
      <c r="NZR307" s="1135"/>
      <c r="NZS307" s="1135"/>
      <c r="NZT307" s="1135"/>
      <c r="NZU307" s="1135"/>
      <c r="NZV307" s="1135"/>
      <c r="NZW307" s="1136"/>
      <c r="NZX307" s="1131"/>
      <c r="NZY307" s="1143"/>
      <c r="NZZ307" s="1133"/>
      <c r="OAA307" s="1133"/>
      <c r="OAB307" s="1133"/>
      <c r="OAC307" s="1140"/>
      <c r="OAD307" s="1131"/>
      <c r="OAE307" s="1133"/>
      <c r="OAF307" s="1133"/>
      <c r="OAG307" s="1133"/>
      <c r="OAH307" s="1188"/>
      <c r="OAI307" s="1135"/>
      <c r="OAJ307" s="1135"/>
      <c r="OAK307" s="1135"/>
      <c r="OAL307" s="1135"/>
      <c r="OAM307" s="1135"/>
      <c r="OAN307" s="1135"/>
      <c r="OAO307" s="1135"/>
      <c r="OAP307" s="1135"/>
      <c r="OAQ307" s="1135"/>
      <c r="OAR307" s="1135"/>
      <c r="OAS307" s="1136"/>
      <c r="OAT307" s="1131"/>
      <c r="OAU307" s="1143"/>
      <c r="OAV307" s="1133"/>
      <c r="OAW307" s="1133"/>
      <c r="OAX307" s="1133"/>
      <c r="OAY307" s="1140"/>
      <c r="OAZ307" s="1131"/>
      <c r="OBA307" s="1133"/>
      <c r="OBB307" s="1133"/>
      <c r="OBC307" s="1133"/>
      <c r="OBD307" s="1188"/>
      <c r="OBE307" s="1135"/>
      <c r="OBF307" s="1135"/>
      <c r="OBG307" s="1135"/>
      <c r="OBH307" s="1135"/>
      <c r="OBI307" s="1135"/>
      <c r="OBJ307" s="1135"/>
      <c r="OBK307" s="1135"/>
      <c r="OBL307" s="1135"/>
      <c r="OBM307" s="1135"/>
      <c r="OBN307" s="1135"/>
      <c r="OBO307" s="1136"/>
      <c r="OBP307" s="1131"/>
      <c r="OBQ307" s="1143"/>
      <c r="OBR307" s="1133"/>
      <c r="OBS307" s="1133"/>
      <c r="OBT307" s="1133"/>
      <c r="OBU307" s="1140"/>
      <c r="OBV307" s="1131"/>
      <c r="OBW307" s="1133"/>
      <c r="OBX307" s="1133"/>
      <c r="OBY307" s="1133"/>
      <c r="OBZ307" s="1188"/>
      <c r="OCA307" s="1135"/>
      <c r="OCB307" s="1135"/>
      <c r="OCC307" s="1135"/>
      <c r="OCD307" s="1135"/>
      <c r="OCE307" s="1135"/>
      <c r="OCF307" s="1135"/>
      <c r="OCG307" s="1135"/>
      <c r="OCH307" s="1135"/>
      <c r="OCI307" s="1135"/>
      <c r="OCJ307" s="1135"/>
      <c r="OCK307" s="1136"/>
      <c r="OCL307" s="1131"/>
      <c r="OCM307" s="1143"/>
      <c r="OCN307" s="1133"/>
      <c r="OCO307" s="1133"/>
      <c r="OCP307" s="1133"/>
      <c r="OCQ307" s="1140"/>
      <c r="OCR307" s="1131"/>
      <c r="OCS307" s="1133"/>
      <c r="OCT307" s="1133"/>
      <c r="OCU307" s="1133"/>
      <c r="OCV307" s="1188"/>
      <c r="OCW307" s="1135"/>
      <c r="OCX307" s="1135"/>
      <c r="OCY307" s="1135"/>
      <c r="OCZ307" s="1135"/>
      <c r="ODA307" s="1135"/>
      <c r="ODB307" s="1135"/>
      <c r="ODC307" s="1135"/>
      <c r="ODD307" s="1135"/>
      <c r="ODE307" s="1135"/>
      <c r="ODF307" s="1135"/>
      <c r="ODG307" s="1136"/>
      <c r="ODH307" s="1131"/>
      <c r="ODI307" s="1143"/>
      <c r="ODJ307" s="1133"/>
      <c r="ODK307" s="1133"/>
      <c r="ODL307" s="1133"/>
      <c r="ODM307" s="1140"/>
      <c r="ODN307" s="1131"/>
      <c r="ODO307" s="1133"/>
      <c r="ODP307" s="1133"/>
      <c r="ODQ307" s="1133"/>
      <c r="ODR307" s="1188"/>
      <c r="ODS307" s="1135"/>
      <c r="ODT307" s="1135"/>
      <c r="ODU307" s="1135"/>
      <c r="ODV307" s="1135"/>
      <c r="ODW307" s="1135"/>
      <c r="ODX307" s="1135"/>
      <c r="ODY307" s="1135"/>
      <c r="ODZ307" s="1135"/>
      <c r="OEA307" s="1135"/>
      <c r="OEB307" s="1135"/>
      <c r="OEC307" s="1136"/>
      <c r="OED307" s="1131"/>
      <c r="OEE307" s="1143"/>
      <c r="OEF307" s="1133"/>
      <c r="OEG307" s="1133"/>
      <c r="OEH307" s="1133"/>
      <c r="OEI307" s="1140"/>
      <c r="OEJ307" s="1131"/>
      <c r="OEK307" s="1133"/>
      <c r="OEL307" s="1133"/>
      <c r="OEM307" s="1133"/>
      <c r="OEN307" s="1188"/>
      <c r="OEO307" s="1135"/>
      <c r="OEP307" s="1135"/>
      <c r="OEQ307" s="1135"/>
      <c r="OER307" s="1135"/>
      <c r="OES307" s="1135"/>
      <c r="OET307" s="1135"/>
      <c r="OEU307" s="1135"/>
      <c r="OEV307" s="1135"/>
      <c r="OEW307" s="1135"/>
      <c r="OEX307" s="1135"/>
      <c r="OEY307" s="1136"/>
      <c r="OEZ307" s="1131"/>
      <c r="OFA307" s="1143"/>
      <c r="OFB307" s="1133"/>
      <c r="OFC307" s="1133"/>
      <c r="OFD307" s="1133"/>
      <c r="OFE307" s="1140"/>
      <c r="OFF307" s="1131"/>
      <c r="OFG307" s="1133"/>
      <c r="OFH307" s="1133"/>
      <c r="OFI307" s="1133"/>
      <c r="OFJ307" s="1188"/>
      <c r="OFK307" s="1135"/>
      <c r="OFL307" s="1135"/>
      <c r="OFM307" s="1135"/>
      <c r="OFN307" s="1135"/>
      <c r="OFO307" s="1135"/>
      <c r="OFP307" s="1135"/>
      <c r="OFQ307" s="1135"/>
      <c r="OFR307" s="1135"/>
      <c r="OFS307" s="1135"/>
      <c r="OFT307" s="1135"/>
      <c r="OFU307" s="1136"/>
      <c r="OFV307" s="1131"/>
      <c r="OFW307" s="1143"/>
      <c r="OFX307" s="1133"/>
      <c r="OFY307" s="1133"/>
      <c r="OFZ307" s="1133"/>
      <c r="OGA307" s="1140"/>
      <c r="OGB307" s="1131"/>
      <c r="OGC307" s="1133"/>
      <c r="OGD307" s="1133"/>
      <c r="OGE307" s="1133"/>
      <c r="OGF307" s="1188"/>
      <c r="OGG307" s="1135"/>
      <c r="OGH307" s="1135"/>
      <c r="OGI307" s="1135"/>
      <c r="OGJ307" s="1135"/>
      <c r="OGK307" s="1135"/>
      <c r="OGL307" s="1135"/>
      <c r="OGM307" s="1135"/>
      <c r="OGN307" s="1135"/>
      <c r="OGO307" s="1135"/>
      <c r="OGP307" s="1135"/>
      <c r="OGQ307" s="1136"/>
      <c r="OGR307" s="1131"/>
      <c r="OGS307" s="1143"/>
      <c r="OGT307" s="1133"/>
      <c r="OGU307" s="1133"/>
      <c r="OGV307" s="1133"/>
      <c r="OGW307" s="1140"/>
      <c r="OGX307" s="1131"/>
      <c r="OGY307" s="1133"/>
      <c r="OGZ307" s="1133"/>
      <c r="OHA307" s="1133"/>
      <c r="OHB307" s="1188"/>
      <c r="OHC307" s="1135"/>
      <c r="OHD307" s="1135"/>
      <c r="OHE307" s="1135"/>
      <c r="OHF307" s="1135"/>
      <c r="OHG307" s="1135"/>
      <c r="OHH307" s="1135"/>
      <c r="OHI307" s="1135"/>
      <c r="OHJ307" s="1135"/>
      <c r="OHK307" s="1135"/>
      <c r="OHL307" s="1135"/>
      <c r="OHM307" s="1136"/>
      <c r="OHN307" s="1131"/>
      <c r="OHO307" s="1143"/>
      <c r="OHP307" s="1133"/>
      <c r="OHQ307" s="1133"/>
      <c r="OHR307" s="1133"/>
      <c r="OHS307" s="1140"/>
      <c r="OHT307" s="1131"/>
      <c r="OHU307" s="1133"/>
      <c r="OHV307" s="1133"/>
      <c r="OHW307" s="1133"/>
      <c r="OHX307" s="1188"/>
      <c r="OHY307" s="1135"/>
      <c r="OHZ307" s="1135"/>
      <c r="OIA307" s="1135"/>
      <c r="OIB307" s="1135"/>
      <c r="OIC307" s="1135"/>
      <c r="OID307" s="1135"/>
      <c r="OIE307" s="1135"/>
      <c r="OIF307" s="1135"/>
      <c r="OIG307" s="1135"/>
      <c r="OIH307" s="1135"/>
      <c r="OII307" s="1136"/>
      <c r="OIJ307" s="1131"/>
      <c r="OIK307" s="1143"/>
      <c r="OIL307" s="1133"/>
      <c r="OIM307" s="1133"/>
      <c r="OIN307" s="1133"/>
      <c r="OIO307" s="1140"/>
      <c r="OIP307" s="1131"/>
      <c r="OIQ307" s="1133"/>
      <c r="OIR307" s="1133"/>
      <c r="OIS307" s="1133"/>
      <c r="OIT307" s="1188"/>
      <c r="OIU307" s="1135"/>
      <c r="OIV307" s="1135"/>
      <c r="OIW307" s="1135"/>
      <c r="OIX307" s="1135"/>
      <c r="OIY307" s="1135"/>
      <c r="OIZ307" s="1135"/>
      <c r="OJA307" s="1135"/>
      <c r="OJB307" s="1135"/>
      <c r="OJC307" s="1135"/>
      <c r="OJD307" s="1135"/>
      <c r="OJE307" s="1136"/>
      <c r="OJF307" s="1131"/>
      <c r="OJG307" s="1143"/>
      <c r="OJH307" s="1133"/>
      <c r="OJI307" s="1133"/>
      <c r="OJJ307" s="1133"/>
      <c r="OJK307" s="1140"/>
      <c r="OJL307" s="1131"/>
      <c r="OJM307" s="1133"/>
      <c r="OJN307" s="1133"/>
      <c r="OJO307" s="1133"/>
      <c r="OJP307" s="1188"/>
      <c r="OJQ307" s="1135"/>
      <c r="OJR307" s="1135"/>
      <c r="OJS307" s="1135"/>
      <c r="OJT307" s="1135"/>
      <c r="OJU307" s="1135"/>
      <c r="OJV307" s="1135"/>
      <c r="OJW307" s="1135"/>
      <c r="OJX307" s="1135"/>
      <c r="OJY307" s="1135"/>
      <c r="OJZ307" s="1135"/>
      <c r="OKA307" s="1136"/>
      <c r="OKB307" s="1131"/>
      <c r="OKC307" s="1143"/>
      <c r="OKD307" s="1133"/>
      <c r="OKE307" s="1133"/>
      <c r="OKF307" s="1133"/>
      <c r="OKG307" s="1140"/>
      <c r="OKH307" s="1131"/>
      <c r="OKI307" s="1133"/>
      <c r="OKJ307" s="1133"/>
      <c r="OKK307" s="1133"/>
      <c r="OKL307" s="1188"/>
      <c r="OKM307" s="1135"/>
      <c r="OKN307" s="1135"/>
      <c r="OKO307" s="1135"/>
      <c r="OKP307" s="1135"/>
      <c r="OKQ307" s="1135"/>
      <c r="OKR307" s="1135"/>
      <c r="OKS307" s="1135"/>
      <c r="OKT307" s="1135"/>
      <c r="OKU307" s="1135"/>
      <c r="OKV307" s="1135"/>
      <c r="OKW307" s="1136"/>
      <c r="OKX307" s="1131"/>
      <c r="OKY307" s="1143"/>
      <c r="OKZ307" s="1133"/>
      <c r="OLA307" s="1133"/>
      <c r="OLB307" s="1133"/>
      <c r="OLC307" s="1140"/>
      <c r="OLD307" s="1131"/>
      <c r="OLE307" s="1133"/>
      <c r="OLF307" s="1133"/>
      <c r="OLG307" s="1133"/>
      <c r="OLH307" s="1188"/>
      <c r="OLI307" s="1135"/>
      <c r="OLJ307" s="1135"/>
      <c r="OLK307" s="1135"/>
      <c r="OLL307" s="1135"/>
      <c r="OLM307" s="1135"/>
      <c r="OLN307" s="1135"/>
      <c r="OLO307" s="1135"/>
      <c r="OLP307" s="1135"/>
      <c r="OLQ307" s="1135"/>
      <c r="OLR307" s="1135"/>
      <c r="OLS307" s="1136"/>
      <c r="OLT307" s="1131"/>
      <c r="OLU307" s="1143"/>
      <c r="OLV307" s="1133"/>
      <c r="OLW307" s="1133"/>
      <c r="OLX307" s="1133"/>
      <c r="OLY307" s="1140"/>
      <c r="OLZ307" s="1131"/>
      <c r="OMA307" s="1133"/>
      <c r="OMB307" s="1133"/>
      <c r="OMC307" s="1133"/>
      <c r="OMD307" s="1188"/>
      <c r="OME307" s="1135"/>
      <c r="OMF307" s="1135"/>
      <c r="OMG307" s="1135"/>
      <c r="OMH307" s="1135"/>
      <c r="OMI307" s="1135"/>
      <c r="OMJ307" s="1135"/>
      <c r="OMK307" s="1135"/>
      <c r="OML307" s="1135"/>
      <c r="OMM307" s="1135"/>
      <c r="OMN307" s="1135"/>
      <c r="OMO307" s="1136"/>
      <c r="OMP307" s="1131"/>
      <c r="OMQ307" s="1143"/>
      <c r="OMR307" s="1133"/>
      <c r="OMS307" s="1133"/>
      <c r="OMT307" s="1133"/>
      <c r="OMU307" s="1140"/>
      <c r="OMV307" s="1131"/>
      <c r="OMW307" s="1133"/>
      <c r="OMX307" s="1133"/>
      <c r="OMY307" s="1133"/>
      <c r="OMZ307" s="1188"/>
      <c r="ONA307" s="1135"/>
      <c r="ONB307" s="1135"/>
      <c r="ONC307" s="1135"/>
      <c r="OND307" s="1135"/>
      <c r="ONE307" s="1135"/>
      <c r="ONF307" s="1135"/>
      <c r="ONG307" s="1135"/>
      <c r="ONH307" s="1135"/>
      <c r="ONI307" s="1135"/>
      <c r="ONJ307" s="1135"/>
      <c r="ONK307" s="1136"/>
      <c r="ONL307" s="1131"/>
      <c r="ONM307" s="1143"/>
      <c r="ONN307" s="1133"/>
      <c r="ONO307" s="1133"/>
      <c r="ONP307" s="1133"/>
      <c r="ONQ307" s="1140"/>
      <c r="ONR307" s="1131"/>
      <c r="ONS307" s="1133"/>
      <c r="ONT307" s="1133"/>
      <c r="ONU307" s="1133"/>
      <c r="ONV307" s="1188"/>
      <c r="ONW307" s="1135"/>
      <c r="ONX307" s="1135"/>
      <c r="ONY307" s="1135"/>
      <c r="ONZ307" s="1135"/>
      <c r="OOA307" s="1135"/>
      <c r="OOB307" s="1135"/>
      <c r="OOC307" s="1135"/>
      <c r="OOD307" s="1135"/>
      <c r="OOE307" s="1135"/>
      <c r="OOF307" s="1135"/>
      <c r="OOG307" s="1136"/>
      <c r="OOH307" s="1131"/>
      <c r="OOI307" s="1143"/>
      <c r="OOJ307" s="1133"/>
      <c r="OOK307" s="1133"/>
      <c r="OOL307" s="1133"/>
      <c r="OOM307" s="1140"/>
      <c r="OON307" s="1131"/>
      <c r="OOO307" s="1133"/>
      <c r="OOP307" s="1133"/>
      <c r="OOQ307" s="1133"/>
      <c r="OOR307" s="1188"/>
      <c r="OOS307" s="1135"/>
      <c r="OOT307" s="1135"/>
      <c r="OOU307" s="1135"/>
      <c r="OOV307" s="1135"/>
      <c r="OOW307" s="1135"/>
      <c r="OOX307" s="1135"/>
      <c r="OOY307" s="1135"/>
      <c r="OOZ307" s="1135"/>
      <c r="OPA307" s="1135"/>
      <c r="OPB307" s="1135"/>
      <c r="OPC307" s="1136"/>
      <c r="OPD307" s="1131"/>
      <c r="OPE307" s="1143"/>
      <c r="OPF307" s="1133"/>
      <c r="OPG307" s="1133"/>
      <c r="OPH307" s="1133"/>
      <c r="OPI307" s="1140"/>
      <c r="OPJ307" s="1131"/>
      <c r="OPK307" s="1133"/>
      <c r="OPL307" s="1133"/>
      <c r="OPM307" s="1133"/>
      <c r="OPN307" s="1188"/>
      <c r="OPO307" s="1135"/>
      <c r="OPP307" s="1135"/>
      <c r="OPQ307" s="1135"/>
      <c r="OPR307" s="1135"/>
      <c r="OPS307" s="1135"/>
      <c r="OPT307" s="1135"/>
      <c r="OPU307" s="1135"/>
      <c r="OPV307" s="1135"/>
      <c r="OPW307" s="1135"/>
      <c r="OPX307" s="1135"/>
      <c r="OPY307" s="1136"/>
      <c r="OPZ307" s="1131"/>
      <c r="OQA307" s="1143"/>
      <c r="OQB307" s="1133"/>
      <c r="OQC307" s="1133"/>
      <c r="OQD307" s="1133"/>
      <c r="OQE307" s="1140"/>
      <c r="OQF307" s="1131"/>
      <c r="OQG307" s="1133"/>
      <c r="OQH307" s="1133"/>
      <c r="OQI307" s="1133"/>
      <c r="OQJ307" s="1188"/>
      <c r="OQK307" s="1135"/>
      <c r="OQL307" s="1135"/>
      <c r="OQM307" s="1135"/>
      <c r="OQN307" s="1135"/>
      <c r="OQO307" s="1135"/>
      <c r="OQP307" s="1135"/>
      <c r="OQQ307" s="1135"/>
      <c r="OQR307" s="1135"/>
      <c r="OQS307" s="1135"/>
      <c r="OQT307" s="1135"/>
      <c r="OQU307" s="1136"/>
      <c r="OQV307" s="1131"/>
      <c r="OQW307" s="1143"/>
      <c r="OQX307" s="1133"/>
      <c r="OQY307" s="1133"/>
      <c r="OQZ307" s="1133"/>
      <c r="ORA307" s="1140"/>
      <c r="ORB307" s="1131"/>
      <c r="ORC307" s="1133"/>
      <c r="ORD307" s="1133"/>
      <c r="ORE307" s="1133"/>
      <c r="ORF307" s="1188"/>
      <c r="ORG307" s="1135"/>
      <c r="ORH307" s="1135"/>
      <c r="ORI307" s="1135"/>
      <c r="ORJ307" s="1135"/>
      <c r="ORK307" s="1135"/>
      <c r="ORL307" s="1135"/>
      <c r="ORM307" s="1135"/>
      <c r="ORN307" s="1135"/>
      <c r="ORO307" s="1135"/>
      <c r="ORP307" s="1135"/>
      <c r="ORQ307" s="1136"/>
      <c r="ORR307" s="1131"/>
      <c r="ORS307" s="1143"/>
      <c r="ORT307" s="1133"/>
      <c r="ORU307" s="1133"/>
      <c r="ORV307" s="1133"/>
      <c r="ORW307" s="1140"/>
      <c r="ORX307" s="1131"/>
      <c r="ORY307" s="1133"/>
      <c r="ORZ307" s="1133"/>
      <c r="OSA307" s="1133"/>
      <c r="OSB307" s="1188"/>
      <c r="OSC307" s="1135"/>
      <c r="OSD307" s="1135"/>
      <c r="OSE307" s="1135"/>
      <c r="OSF307" s="1135"/>
      <c r="OSG307" s="1135"/>
      <c r="OSH307" s="1135"/>
      <c r="OSI307" s="1135"/>
      <c r="OSJ307" s="1135"/>
      <c r="OSK307" s="1135"/>
      <c r="OSL307" s="1135"/>
      <c r="OSM307" s="1136"/>
      <c r="OSN307" s="1131"/>
      <c r="OSO307" s="1143"/>
      <c r="OSP307" s="1133"/>
      <c r="OSQ307" s="1133"/>
      <c r="OSR307" s="1133"/>
      <c r="OSS307" s="1140"/>
      <c r="OST307" s="1131"/>
      <c r="OSU307" s="1133"/>
      <c r="OSV307" s="1133"/>
      <c r="OSW307" s="1133"/>
      <c r="OSX307" s="1188"/>
      <c r="OSY307" s="1135"/>
      <c r="OSZ307" s="1135"/>
      <c r="OTA307" s="1135"/>
      <c r="OTB307" s="1135"/>
      <c r="OTC307" s="1135"/>
      <c r="OTD307" s="1135"/>
      <c r="OTE307" s="1135"/>
      <c r="OTF307" s="1135"/>
      <c r="OTG307" s="1135"/>
      <c r="OTH307" s="1135"/>
      <c r="OTI307" s="1136"/>
      <c r="OTJ307" s="1131"/>
      <c r="OTK307" s="1143"/>
      <c r="OTL307" s="1133"/>
      <c r="OTM307" s="1133"/>
      <c r="OTN307" s="1133"/>
      <c r="OTO307" s="1140"/>
      <c r="OTP307" s="1131"/>
      <c r="OTQ307" s="1133"/>
      <c r="OTR307" s="1133"/>
      <c r="OTS307" s="1133"/>
      <c r="OTT307" s="1188"/>
      <c r="OTU307" s="1135"/>
      <c r="OTV307" s="1135"/>
      <c r="OTW307" s="1135"/>
      <c r="OTX307" s="1135"/>
      <c r="OTY307" s="1135"/>
      <c r="OTZ307" s="1135"/>
      <c r="OUA307" s="1135"/>
      <c r="OUB307" s="1135"/>
      <c r="OUC307" s="1135"/>
      <c r="OUD307" s="1135"/>
      <c r="OUE307" s="1136"/>
      <c r="OUF307" s="1131"/>
      <c r="OUG307" s="1143"/>
      <c r="OUH307" s="1133"/>
      <c r="OUI307" s="1133"/>
      <c r="OUJ307" s="1133"/>
      <c r="OUK307" s="1140"/>
      <c r="OUL307" s="1131"/>
      <c r="OUM307" s="1133"/>
      <c r="OUN307" s="1133"/>
      <c r="OUO307" s="1133"/>
      <c r="OUP307" s="1188"/>
      <c r="OUQ307" s="1135"/>
      <c r="OUR307" s="1135"/>
      <c r="OUS307" s="1135"/>
      <c r="OUT307" s="1135"/>
      <c r="OUU307" s="1135"/>
      <c r="OUV307" s="1135"/>
      <c r="OUW307" s="1135"/>
      <c r="OUX307" s="1135"/>
      <c r="OUY307" s="1135"/>
      <c r="OUZ307" s="1135"/>
      <c r="OVA307" s="1136"/>
      <c r="OVB307" s="1131"/>
      <c r="OVC307" s="1143"/>
      <c r="OVD307" s="1133"/>
      <c r="OVE307" s="1133"/>
      <c r="OVF307" s="1133"/>
      <c r="OVG307" s="1140"/>
      <c r="OVH307" s="1131"/>
      <c r="OVI307" s="1133"/>
      <c r="OVJ307" s="1133"/>
      <c r="OVK307" s="1133"/>
      <c r="OVL307" s="1188"/>
      <c r="OVM307" s="1135"/>
      <c r="OVN307" s="1135"/>
      <c r="OVO307" s="1135"/>
      <c r="OVP307" s="1135"/>
      <c r="OVQ307" s="1135"/>
      <c r="OVR307" s="1135"/>
      <c r="OVS307" s="1135"/>
      <c r="OVT307" s="1135"/>
      <c r="OVU307" s="1135"/>
      <c r="OVV307" s="1135"/>
      <c r="OVW307" s="1136"/>
      <c r="OVX307" s="1131"/>
      <c r="OVY307" s="1143"/>
      <c r="OVZ307" s="1133"/>
      <c r="OWA307" s="1133"/>
      <c r="OWB307" s="1133"/>
      <c r="OWC307" s="1140"/>
      <c r="OWD307" s="1131"/>
      <c r="OWE307" s="1133"/>
      <c r="OWF307" s="1133"/>
      <c r="OWG307" s="1133"/>
      <c r="OWH307" s="1188"/>
      <c r="OWI307" s="1135"/>
      <c r="OWJ307" s="1135"/>
      <c r="OWK307" s="1135"/>
      <c r="OWL307" s="1135"/>
      <c r="OWM307" s="1135"/>
      <c r="OWN307" s="1135"/>
      <c r="OWO307" s="1135"/>
      <c r="OWP307" s="1135"/>
      <c r="OWQ307" s="1135"/>
      <c r="OWR307" s="1135"/>
      <c r="OWS307" s="1136"/>
      <c r="OWT307" s="1131"/>
      <c r="OWU307" s="1143"/>
      <c r="OWV307" s="1133"/>
      <c r="OWW307" s="1133"/>
      <c r="OWX307" s="1133"/>
      <c r="OWY307" s="1140"/>
      <c r="OWZ307" s="1131"/>
      <c r="OXA307" s="1133"/>
      <c r="OXB307" s="1133"/>
      <c r="OXC307" s="1133"/>
      <c r="OXD307" s="1188"/>
      <c r="OXE307" s="1135"/>
      <c r="OXF307" s="1135"/>
      <c r="OXG307" s="1135"/>
      <c r="OXH307" s="1135"/>
      <c r="OXI307" s="1135"/>
      <c r="OXJ307" s="1135"/>
      <c r="OXK307" s="1135"/>
      <c r="OXL307" s="1135"/>
      <c r="OXM307" s="1135"/>
      <c r="OXN307" s="1135"/>
      <c r="OXO307" s="1136"/>
      <c r="OXP307" s="1131"/>
      <c r="OXQ307" s="1143"/>
      <c r="OXR307" s="1133"/>
      <c r="OXS307" s="1133"/>
      <c r="OXT307" s="1133"/>
      <c r="OXU307" s="1140"/>
      <c r="OXV307" s="1131"/>
      <c r="OXW307" s="1133"/>
      <c r="OXX307" s="1133"/>
      <c r="OXY307" s="1133"/>
      <c r="OXZ307" s="1188"/>
      <c r="OYA307" s="1135"/>
      <c r="OYB307" s="1135"/>
      <c r="OYC307" s="1135"/>
      <c r="OYD307" s="1135"/>
      <c r="OYE307" s="1135"/>
      <c r="OYF307" s="1135"/>
      <c r="OYG307" s="1135"/>
      <c r="OYH307" s="1135"/>
      <c r="OYI307" s="1135"/>
      <c r="OYJ307" s="1135"/>
      <c r="OYK307" s="1136"/>
      <c r="OYL307" s="1131"/>
      <c r="OYM307" s="1143"/>
      <c r="OYN307" s="1133"/>
      <c r="OYO307" s="1133"/>
      <c r="OYP307" s="1133"/>
      <c r="OYQ307" s="1140"/>
      <c r="OYR307" s="1131"/>
      <c r="OYS307" s="1133"/>
      <c r="OYT307" s="1133"/>
      <c r="OYU307" s="1133"/>
      <c r="OYV307" s="1188"/>
      <c r="OYW307" s="1135"/>
      <c r="OYX307" s="1135"/>
      <c r="OYY307" s="1135"/>
      <c r="OYZ307" s="1135"/>
      <c r="OZA307" s="1135"/>
      <c r="OZB307" s="1135"/>
      <c r="OZC307" s="1135"/>
      <c r="OZD307" s="1135"/>
      <c r="OZE307" s="1135"/>
      <c r="OZF307" s="1135"/>
      <c r="OZG307" s="1136"/>
      <c r="OZH307" s="1131"/>
      <c r="OZI307" s="1143"/>
      <c r="OZJ307" s="1133"/>
      <c r="OZK307" s="1133"/>
      <c r="OZL307" s="1133"/>
      <c r="OZM307" s="1140"/>
      <c r="OZN307" s="1131"/>
      <c r="OZO307" s="1133"/>
      <c r="OZP307" s="1133"/>
      <c r="OZQ307" s="1133"/>
      <c r="OZR307" s="1188"/>
      <c r="OZS307" s="1135"/>
      <c r="OZT307" s="1135"/>
      <c r="OZU307" s="1135"/>
      <c r="OZV307" s="1135"/>
      <c r="OZW307" s="1135"/>
      <c r="OZX307" s="1135"/>
      <c r="OZY307" s="1135"/>
      <c r="OZZ307" s="1135"/>
      <c r="PAA307" s="1135"/>
      <c r="PAB307" s="1135"/>
      <c r="PAC307" s="1136"/>
      <c r="PAD307" s="1131"/>
      <c r="PAE307" s="1143"/>
      <c r="PAF307" s="1133"/>
      <c r="PAG307" s="1133"/>
      <c r="PAH307" s="1133"/>
      <c r="PAI307" s="1140"/>
      <c r="PAJ307" s="1131"/>
      <c r="PAK307" s="1133"/>
      <c r="PAL307" s="1133"/>
      <c r="PAM307" s="1133"/>
      <c r="PAN307" s="1188"/>
      <c r="PAO307" s="1135"/>
      <c r="PAP307" s="1135"/>
      <c r="PAQ307" s="1135"/>
      <c r="PAR307" s="1135"/>
      <c r="PAS307" s="1135"/>
      <c r="PAT307" s="1135"/>
      <c r="PAU307" s="1135"/>
      <c r="PAV307" s="1135"/>
      <c r="PAW307" s="1135"/>
      <c r="PAX307" s="1135"/>
      <c r="PAY307" s="1136"/>
      <c r="PAZ307" s="1131"/>
      <c r="PBA307" s="1143"/>
      <c r="PBB307" s="1133"/>
      <c r="PBC307" s="1133"/>
      <c r="PBD307" s="1133"/>
      <c r="PBE307" s="1140"/>
      <c r="PBF307" s="1131"/>
      <c r="PBG307" s="1133"/>
      <c r="PBH307" s="1133"/>
      <c r="PBI307" s="1133"/>
      <c r="PBJ307" s="1188"/>
      <c r="PBK307" s="1135"/>
      <c r="PBL307" s="1135"/>
      <c r="PBM307" s="1135"/>
      <c r="PBN307" s="1135"/>
      <c r="PBO307" s="1135"/>
      <c r="PBP307" s="1135"/>
      <c r="PBQ307" s="1135"/>
      <c r="PBR307" s="1135"/>
      <c r="PBS307" s="1135"/>
      <c r="PBT307" s="1135"/>
      <c r="PBU307" s="1136"/>
      <c r="PBV307" s="1131"/>
      <c r="PBW307" s="1143"/>
      <c r="PBX307" s="1133"/>
      <c r="PBY307" s="1133"/>
      <c r="PBZ307" s="1133"/>
      <c r="PCA307" s="1140"/>
      <c r="PCB307" s="1131"/>
      <c r="PCC307" s="1133"/>
      <c r="PCD307" s="1133"/>
      <c r="PCE307" s="1133"/>
      <c r="PCF307" s="1188"/>
      <c r="PCG307" s="1135"/>
      <c r="PCH307" s="1135"/>
      <c r="PCI307" s="1135"/>
      <c r="PCJ307" s="1135"/>
      <c r="PCK307" s="1135"/>
      <c r="PCL307" s="1135"/>
      <c r="PCM307" s="1135"/>
      <c r="PCN307" s="1135"/>
      <c r="PCO307" s="1135"/>
      <c r="PCP307" s="1135"/>
      <c r="PCQ307" s="1136"/>
      <c r="PCR307" s="1131"/>
      <c r="PCS307" s="1143"/>
      <c r="PCT307" s="1133"/>
      <c r="PCU307" s="1133"/>
      <c r="PCV307" s="1133"/>
      <c r="PCW307" s="1140"/>
      <c r="PCX307" s="1131"/>
      <c r="PCY307" s="1133"/>
      <c r="PCZ307" s="1133"/>
      <c r="PDA307" s="1133"/>
      <c r="PDB307" s="1188"/>
      <c r="PDC307" s="1135"/>
      <c r="PDD307" s="1135"/>
      <c r="PDE307" s="1135"/>
      <c r="PDF307" s="1135"/>
      <c r="PDG307" s="1135"/>
      <c r="PDH307" s="1135"/>
      <c r="PDI307" s="1135"/>
      <c r="PDJ307" s="1135"/>
      <c r="PDK307" s="1135"/>
      <c r="PDL307" s="1135"/>
      <c r="PDM307" s="1136"/>
      <c r="PDN307" s="1131"/>
      <c r="PDO307" s="1143"/>
      <c r="PDP307" s="1133"/>
      <c r="PDQ307" s="1133"/>
      <c r="PDR307" s="1133"/>
      <c r="PDS307" s="1140"/>
      <c r="PDT307" s="1131"/>
      <c r="PDU307" s="1133"/>
      <c r="PDV307" s="1133"/>
      <c r="PDW307" s="1133"/>
      <c r="PDX307" s="1188"/>
      <c r="PDY307" s="1135"/>
      <c r="PDZ307" s="1135"/>
      <c r="PEA307" s="1135"/>
      <c r="PEB307" s="1135"/>
      <c r="PEC307" s="1135"/>
      <c r="PED307" s="1135"/>
      <c r="PEE307" s="1135"/>
      <c r="PEF307" s="1135"/>
      <c r="PEG307" s="1135"/>
      <c r="PEH307" s="1135"/>
      <c r="PEI307" s="1136"/>
      <c r="PEJ307" s="1131"/>
      <c r="PEK307" s="1143"/>
      <c r="PEL307" s="1133"/>
      <c r="PEM307" s="1133"/>
      <c r="PEN307" s="1133"/>
      <c r="PEO307" s="1140"/>
      <c r="PEP307" s="1131"/>
      <c r="PEQ307" s="1133"/>
      <c r="PER307" s="1133"/>
      <c r="PES307" s="1133"/>
      <c r="PET307" s="1188"/>
      <c r="PEU307" s="1135"/>
      <c r="PEV307" s="1135"/>
      <c r="PEW307" s="1135"/>
      <c r="PEX307" s="1135"/>
      <c r="PEY307" s="1135"/>
      <c r="PEZ307" s="1135"/>
      <c r="PFA307" s="1135"/>
      <c r="PFB307" s="1135"/>
      <c r="PFC307" s="1135"/>
      <c r="PFD307" s="1135"/>
      <c r="PFE307" s="1136"/>
      <c r="PFF307" s="1131"/>
      <c r="PFG307" s="1143"/>
      <c r="PFH307" s="1133"/>
      <c r="PFI307" s="1133"/>
      <c r="PFJ307" s="1133"/>
      <c r="PFK307" s="1140"/>
      <c r="PFL307" s="1131"/>
      <c r="PFM307" s="1133"/>
      <c r="PFN307" s="1133"/>
      <c r="PFO307" s="1133"/>
      <c r="PFP307" s="1188"/>
      <c r="PFQ307" s="1135"/>
      <c r="PFR307" s="1135"/>
      <c r="PFS307" s="1135"/>
      <c r="PFT307" s="1135"/>
      <c r="PFU307" s="1135"/>
      <c r="PFV307" s="1135"/>
      <c r="PFW307" s="1135"/>
      <c r="PFX307" s="1135"/>
      <c r="PFY307" s="1135"/>
      <c r="PFZ307" s="1135"/>
      <c r="PGA307" s="1136"/>
      <c r="PGB307" s="1131"/>
      <c r="PGC307" s="1143"/>
      <c r="PGD307" s="1133"/>
      <c r="PGE307" s="1133"/>
      <c r="PGF307" s="1133"/>
      <c r="PGG307" s="1140"/>
      <c r="PGH307" s="1131"/>
      <c r="PGI307" s="1133"/>
      <c r="PGJ307" s="1133"/>
      <c r="PGK307" s="1133"/>
      <c r="PGL307" s="1188"/>
      <c r="PGM307" s="1135"/>
      <c r="PGN307" s="1135"/>
      <c r="PGO307" s="1135"/>
      <c r="PGP307" s="1135"/>
      <c r="PGQ307" s="1135"/>
      <c r="PGR307" s="1135"/>
      <c r="PGS307" s="1135"/>
      <c r="PGT307" s="1135"/>
      <c r="PGU307" s="1135"/>
      <c r="PGV307" s="1135"/>
      <c r="PGW307" s="1136"/>
      <c r="PGX307" s="1131"/>
      <c r="PGY307" s="1143"/>
      <c r="PGZ307" s="1133"/>
      <c r="PHA307" s="1133"/>
      <c r="PHB307" s="1133"/>
      <c r="PHC307" s="1140"/>
      <c r="PHD307" s="1131"/>
      <c r="PHE307" s="1133"/>
      <c r="PHF307" s="1133"/>
      <c r="PHG307" s="1133"/>
      <c r="PHH307" s="1188"/>
      <c r="PHI307" s="1135"/>
      <c r="PHJ307" s="1135"/>
      <c r="PHK307" s="1135"/>
      <c r="PHL307" s="1135"/>
      <c r="PHM307" s="1135"/>
      <c r="PHN307" s="1135"/>
      <c r="PHO307" s="1135"/>
      <c r="PHP307" s="1135"/>
      <c r="PHQ307" s="1135"/>
      <c r="PHR307" s="1135"/>
      <c r="PHS307" s="1136"/>
      <c r="PHT307" s="1131"/>
      <c r="PHU307" s="1143"/>
      <c r="PHV307" s="1133"/>
      <c r="PHW307" s="1133"/>
      <c r="PHX307" s="1133"/>
      <c r="PHY307" s="1140"/>
      <c r="PHZ307" s="1131"/>
      <c r="PIA307" s="1133"/>
      <c r="PIB307" s="1133"/>
      <c r="PIC307" s="1133"/>
      <c r="PID307" s="1188"/>
      <c r="PIE307" s="1135"/>
      <c r="PIF307" s="1135"/>
      <c r="PIG307" s="1135"/>
      <c r="PIH307" s="1135"/>
      <c r="PII307" s="1135"/>
      <c r="PIJ307" s="1135"/>
      <c r="PIK307" s="1135"/>
      <c r="PIL307" s="1135"/>
      <c r="PIM307" s="1135"/>
      <c r="PIN307" s="1135"/>
      <c r="PIO307" s="1136"/>
      <c r="PIP307" s="1131"/>
      <c r="PIQ307" s="1143"/>
      <c r="PIR307" s="1133"/>
      <c r="PIS307" s="1133"/>
      <c r="PIT307" s="1133"/>
      <c r="PIU307" s="1140"/>
      <c r="PIV307" s="1131"/>
      <c r="PIW307" s="1133"/>
      <c r="PIX307" s="1133"/>
      <c r="PIY307" s="1133"/>
      <c r="PIZ307" s="1188"/>
      <c r="PJA307" s="1135"/>
      <c r="PJB307" s="1135"/>
      <c r="PJC307" s="1135"/>
      <c r="PJD307" s="1135"/>
      <c r="PJE307" s="1135"/>
      <c r="PJF307" s="1135"/>
      <c r="PJG307" s="1135"/>
      <c r="PJH307" s="1135"/>
      <c r="PJI307" s="1135"/>
      <c r="PJJ307" s="1135"/>
      <c r="PJK307" s="1136"/>
      <c r="PJL307" s="1131"/>
      <c r="PJM307" s="1143"/>
      <c r="PJN307" s="1133"/>
      <c r="PJO307" s="1133"/>
      <c r="PJP307" s="1133"/>
      <c r="PJQ307" s="1140"/>
      <c r="PJR307" s="1131"/>
      <c r="PJS307" s="1133"/>
      <c r="PJT307" s="1133"/>
      <c r="PJU307" s="1133"/>
      <c r="PJV307" s="1188"/>
      <c r="PJW307" s="1135"/>
      <c r="PJX307" s="1135"/>
      <c r="PJY307" s="1135"/>
      <c r="PJZ307" s="1135"/>
      <c r="PKA307" s="1135"/>
      <c r="PKB307" s="1135"/>
      <c r="PKC307" s="1135"/>
      <c r="PKD307" s="1135"/>
      <c r="PKE307" s="1135"/>
      <c r="PKF307" s="1135"/>
      <c r="PKG307" s="1136"/>
      <c r="PKH307" s="1131"/>
      <c r="PKI307" s="1143"/>
      <c r="PKJ307" s="1133"/>
      <c r="PKK307" s="1133"/>
      <c r="PKL307" s="1133"/>
      <c r="PKM307" s="1140"/>
      <c r="PKN307" s="1131"/>
      <c r="PKO307" s="1133"/>
      <c r="PKP307" s="1133"/>
      <c r="PKQ307" s="1133"/>
      <c r="PKR307" s="1188"/>
      <c r="PKS307" s="1135"/>
      <c r="PKT307" s="1135"/>
      <c r="PKU307" s="1135"/>
      <c r="PKV307" s="1135"/>
      <c r="PKW307" s="1135"/>
      <c r="PKX307" s="1135"/>
      <c r="PKY307" s="1135"/>
      <c r="PKZ307" s="1135"/>
      <c r="PLA307" s="1135"/>
      <c r="PLB307" s="1135"/>
      <c r="PLC307" s="1136"/>
      <c r="PLD307" s="1131"/>
      <c r="PLE307" s="1143"/>
      <c r="PLF307" s="1133"/>
      <c r="PLG307" s="1133"/>
      <c r="PLH307" s="1133"/>
      <c r="PLI307" s="1140"/>
      <c r="PLJ307" s="1131"/>
      <c r="PLK307" s="1133"/>
      <c r="PLL307" s="1133"/>
      <c r="PLM307" s="1133"/>
      <c r="PLN307" s="1188"/>
      <c r="PLO307" s="1135"/>
      <c r="PLP307" s="1135"/>
      <c r="PLQ307" s="1135"/>
      <c r="PLR307" s="1135"/>
      <c r="PLS307" s="1135"/>
      <c r="PLT307" s="1135"/>
      <c r="PLU307" s="1135"/>
      <c r="PLV307" s="1135"/>
      <c r="PLW307" s="1135"/>
      <c r="PLX307" s="1135"/>
      <c r="PLY307" s="1136"/>
      <c r="PLZ307" s="1131"/>
      <c r="PMA307" s="1143"/>
      <c r="PMB307" s="1133"/>
      <c r="PMC307" s="1133"/>
      <c r="PMD307" s="1133"/>
      <c r="PME307" s="1140"/>
      <c r="PMF307" s="1131"/>
      <c r="PMG307" s="1133"/>
      <c r="PMH307" s="1133"/>
      <c r="PMI307" s="1133"/>
      <c r="PMJ307" s="1188"/>
      <c r="PMK307" s="1135"/>
      <c r="PML307" s="1135"/>
      <c r="PMM307" s="1135"/>
      <c r="PMN307" s="1135"/>
      <c r="PMO307" s="1135"/>
      <c r="PMP307" s="1135"/>
      <c r="PMQ307" s="1135"/>
      <c r="PMR307" s="1135"/>
      <c r="PMS307" s="1135"/>
      <c r="PMT307" s="1135"/>
      <c r="PMU307" s="1136"/>
      <c r="PMV307" s="1131"/>
      <c r="PMW307" s="1143"/>
      <c r="PMX307" s="1133"/>
      <c r="PMY307" s="1133"/>
      <c r="PMZ307" s="1133"/>
      <c r="PNA307" s="1140"/>
      <c r="PNB307" s="1131"/>
      <c r="PNC307" s="1133"/>
      <c r="PND307" s="1133"/>
      <c r="PNE307" s="1133"/>
      <c r="PNF307" s="1188"/>
      <c r="PNG307" s="1135"/>
      <c r="PNH307" s="1135"/>
      <c r="PNI307" s="1135"/>
      <c r="PNJ307" s="1135"/>
      <c r="PNK307" s="1135"/>
      <c r="PNL307" s="1135"/>
      <c r="PNM307" s="1135"/>
      <c r="PNN307" s="1135"/>
      <c r="PNO307" s="1135"/>
      <c r="PNP307" s="1135"/>
      <c r="PNQ307" s="1136"/>
      <c r="PNR307" s="1131"/>
      <c r="PNS307" s="1143"/>
      <c r="PNT307" s="1133"/>
      <c r="PNU307" s="1133"/>
      <c r="PNV307" s="1133"/>
      <c r="PNW307" s="1140"/>
      <c r="PNX307" s="1131"/>
      <c r="PNY307" s="1133"/>
      <c r="PNZ307" s="1133"/>
      <c r="POA307" s="1133"/>
      <c r="POB307" s="1188"/>
      <c r="POC307" s="1135"/>
      <c r="POD307" s="1135"/>
      <c r="POE307" s="1135"/>
      <c r="POF307" s="1135"/>
      <c r="POG307" s="1135"/>
      <c r="POH307" s="1135"/>
      <c r="POI307" s="1135"/>
      <c r="POJ307" s="1135"/>
      <c r="POK307" s="1135"/>
      <c r="POL307" s="1135"/>
      <c r="POM307" s="1136"/>
      <c r="PON307" s="1131"/>
      <c r="POO307" s="1143"/>
      <c r="POP307" s="1133"/>
      <c r="POQ307" s="1133"/>
      <c r="POR307" s="1133"/>
      <c r="POS307" s="1140"/>
      <c r="POT307" s="1131"/>
      <c r="POU307" s="1133"/>
      <c r="POV307" s="1133"/>
      <c r="POW307" s="1133"/>
      <c r="POX307" s="1188"/>
      <c r="POY307" s="1135"/>
      <c r="POZ307" s="1135"/>
      <c r="PPA307" s="1135"/>
      <c r="PPB307" s="1135"/>
      <c r="PPC307" s="1135"/>
      <c r="PPD307" s="1135"/>
      <c r="PPE307" s="1135"/>
      <c r="PPF307" s="1135"/>
      <c r="PPG307" s="1135"/>
      <c r="PPH307" s="1135"/>
      <c r="PPI307" s="1136"/>
      <c r="PPJ307" s="1131"/>
      <c r="PPK307" s="1143"/>
      <c r="PPL307" s="1133"/>
      <c r="PPM307" s="1133"/>
      <c r="PPN307" s="1133"/>
      <c r="PPO307" s="1140"/>
      <c r="PPP307" s="1131"/>
      <c r="PPQ307" s="1133"/>
      <c r="PPR307" s="1133"/>
      <c r="PPS307" s="1133"/>
      <c r="PPT307" s="1188"/>
      <c r="PPU307" s="1135"/>
      <c r="PPV307" s="1135"/>
      <c r="PPW307" s="1135"/>
      <c r="PPX307" s="1135"/>
      <c r="PPY307" s="1135"/>
      <c r="PPZ307" s="1135"/>
      <c r="PQA307" s="1135"/>
      <c r="PQB307" s="1135"/>
      <c r="PQC307" s="1135"/>
      <c r="PQD307" s="1135"/>
      <c r="PQE307" s="1136"/>
      <c r="PQF307" s="1131"/>
      <c r="PQG307" s="1143"/>
      <c r="PQH307" s="1133"/>
      <c r="PQI307" s="1133"/>
      <c r="PQJ307" s="1133"/>
      <c r="PQK307" s="1140"/>
      <c r="PQL307" s="1131"/>
      <c r="PQM307" s="1133"/>
      <c r="PQN307" s="1133"/>
      <c r="PQO307" s="1133"/>
      <c r="PQP307" s="1188"/>
      <c r="PQQ307" s="1135"/>
      <c r="PQR307" s="1135"/>
      <c r="PQS307" s="1135"/>
      <c r="PQT307" s="1135"/>
      <c r="PQU307" s="1135"/>
      <c r="PQV307" s="1135"/>
      <c r="PQW307" s="1135"/>
      <c r="PQX307" s="1135"/>
      <c r="PQY307" s="1135"/>
      <c r="PQZ307" s="1135"/>
      <c r="PRA307" s="1136"/>
      <c r="PRB307" s="1131"/>
      <c r="PRC307" s="1143"/>
      <c r="PRD307" s="1133"/>
      <c r="PRE307" s="1133"/>
      <c r="PRF307" s="1133"/>
      <c r="PRG307" s="1140"/>
      <c r="PRH307" s="1131"/>
      <c r="PRI307" s="1133"/>
      <c r="PRJ307" s="1133"/>
      <c r="PRK307" s="1133"/>
      <c r="PRL307" s="1188"/>
      <c r="PRM307" s="1135"/>
      <c r="PRN307" s="1135"/>
      <c r="PRO307" s="1135"/>
      <c r="PRP307" s="1135"/>
      <c r="PRQ307" s="1135"/>
      <c r="PRR307" s="1135"/>
      <c r="PRS307" s="1135"/>
      <c r="PRT307" s="1135"/>
      <c r="PRU307" s="1135"/>
      <c r="PRV307" s="1135"/>
      <c r="PRW307" s="1136"/>
      <c r="PRX307" s="1131"/>
      <c r="PRY307" s="1143"/>
      <c r="PRZ307" s="1133"/>
      <c r="PSA307" s="1133"/>
      <c r="PSB307" s="1133"/>
      <c r="PSC307" s="1140"/>
      <c r="PSD307" s="1131"/>
      <c r="PSE307" s="1133"/>
      <c r="PSF307" s="1133"/>
      <c r="PSG307" s="1133"/>
      <c r="PSH307" s="1188"/>
      <c r="PSI307" s="1135"/>
      <c r="PSJ307" s="1135"/>
      <c r="PSK307" s="1135"/>
      <c r="PSL307" s="1135"/>
      <c r="PSM307" s="1135"/>
      <c r="PSN307" s="1135"/>
      <c r="PSO307" s="1135"/>
      <c r="PSP307" s="1135"/>
      <c r="PSQ307" s="1135"/>
      <c r="PSR307" s="1135"/>
      <c r="PSS307" s="1136"/>
      <c r="PST307" s="1131"/>
      <c r="PSU307" s="1143"/>
      <c r="PSV307" s="1133"/>
      <c r="PSW307" s="1133"/>
      <c r="PSX307" s="1133"/>
      <c r="PSY307" s="1140"/>
      <c r="PSZ307" s="1131"/>
      <c r="PTA307" s="1133"/>
      <c r="PTB307" s="1133"/>
      <c r="PTC307" s="1133"/>
      <c r="PTD307" s="1188"/>
      <c r="PTE307" s="1135"/>
      <c r="PTF307" s="1135"/>
      <c r="PTG307" s="1135"/>
      <c r="PTH307" s="1135"/>
      <c r="PTI307" s="1135"/>
      <c r="PTJ307" s="1135"/>
      <c r="PTK307" s="1135"/>
      <c r="PTL307" s="1135"/>
      <c r="PTM307" s="1135"/>
      <c r="PTN307" s="1135"/>
      <c r="PTO307" s="1136"/>
      <c r="PTP307" s="1131"/>
      <c r="PTQ307" s="1143"/>
      <c r="PTR307" s="1133"/>
      <c r="PTS307" s="1133"/>
      <c r="PTT307" s="1133"/>
      <c r="PTU307" s="1140"/>
      <c r="PTV307" s="1131"/>
      <c r="PTW307" s="1133"/>
      <c r="PTX307" s="1133"/>
      <c r="PTY307" s="1133"/>
      <c r="PTZ307" s="1188"/>
      <c r="PUA307" s="1135"/>
      <c r="PUB307" s="1135"/>
      <c r="PUC307" s="1135"/>
      <c r="PUD307" s="1135"/>
      <c r="PUE307" s="1135"/>
      <c r="PUF307" s="1135"/>
      <c r="PUG307" s="1135"/>
      <c r="PUH307" s="1135"/>
      <c r="PUI307" s="1135"/>
      <c r="PUJ307" s="1135"/>
      <c r="PUK307" s="1136"/>
      <c r="PUL307" s="1131"/>
      <c r="PUM307" s="1143"/>
      <c r="PUN307" s="1133"/>
      <c r="PUO307" s="1133"/>
      <c r="PUP307" s="1133"/>
      <c r="PUQ307" s="1140"/>
      <c r="PUR307" s="1131"/>
      <c r="PUS307" s="1133"/>
      <c r="PUT307" s="1133"/>
      <c r="PUU307" s="1133"/>
      <c r="PUV307" s="1188"/>
      <c r="PUW307" s="1135"/>
      <c r="PUX307" s="1135"/>
      <c r="PUY307" s="1135"/>
      <c r="PUZ307" s="1135"/>
      <c r="PVA307" s="1135"/>
      <c r="PVB307" s="1135"/>
      <c r="PVC307" s="1135"/>
      <c r="PVD307" s="1135"/>
      <c r="PVE307" s="1135"/>
      <c r="PVF307" s="1135"/>
      <c r="PVG307" s="1136"/>
      <c r="PVH307" s="1131"/>
      <c r="PVI307" s="1143"/>
      <c r="PVJ307" s="1133"/>
      <c r="PVK307" s="1133"/>
      <c r="PVL307" s="1133"/>
      <c r="PVM307" s="1140"/>
      <c r="PVN307" s="1131"/>
      <c r="PVO307" s="1133"/>
      <c r="PVP307" s="1133"/>
      <c r="PVQ307" s="1133"/>
      <c r="PVR307" s="1188"/>
      <c r="PVS307" s="1135"/>
      <c r="PVT307" s="1135"/>
      <c r="PVU307" s="1135"/>
      <c r="PVV307" s="1135"/>
      <c r="PVW307" s="1135"/>
      <c r="PVX307" s="1135"/>
      <c r="PVY307" s="1135"/>
      <c r="PVZ307" s="1135"/>
      <c r="PWA307" s="1135"/>
      <c r="PWB307" s="1135"/>
      <c r="PWC307" s="1136"/>
      <c r="PWD307" s="1131"/>
      <c r="PWE307" s="1143"/>
      <c r="PWF307" s="1133"/>
      <c r="PWG307" s="1133"/>
      <c r="PWH307" s="1133"/>
      <c r="PWI307" s="1140"/>
      <c r="PWJ307" s="1131"/>
      <c r="PWK307" s="1133"/>
      <c r="PWL307" s="1133"/>
      <c r="PWM307" s="1133"/>
      <c r="PWN307" s="1188"/>
      <c r="PWO307" s="1135"/>
      <c r="PWP307" s="1135"/>
      <c r="PWQ307" s="1135"/>
      <c r="PWR307" s="1135"/>
      <c r="PWS307" s="1135"/>
      <c r="PWT307" s="1135"/>
      <c r="PWU307" s="1135"/>
      <c r="PWV307" s="1135"/>
      <c r="PWW307" s="1135"/>
      <c r="PWX307" s="1135"/>
      <c r="PWY307" s="1136"/>
      <c r="PWZ307" s="1131"/>
      <c r="PXA307" s="1143"/>
      <c r="PXB307" s="1133"/>
      <c r="PXC307" s="1133"/>
      <c r="PXD307" s="1133"/>
      <c r="PXE307" s="1140"/>
      <c r="PXF307" s="1131"/>
      <c r="PXG307" s="1133"/>
      <c r="PXH307" s="1133"/>
      <c r="PXI307" s="1133"/>
      <c r="PXJ307" s="1188"/>
      <c r="PXK307" s="1135"/>
      <c r="PXL307" s="1135"/>
      <c r="PXM307" s="1135"/>
      <c r="PXN307" s="1135"/>
      <c r="PXO307" s="1135"/>
      <c r="PXP307" s="1135"/>
      <c r="PXQ307" s="1135"/>
      <c r="PXR307" s="1135"/>
      <c r="PXS307" s="1135"/>
      <c r="PXT307" s="1135"/>
      <c r="PXU307" s="1136"/>
      <c r="PXV307" s="1131"/>
      <c r="PXW307" s="1143"/>
      <c r="PXX307" s="1133"/>
      <c r="PXY307" s="1133"/>
      <c r="PXZ307" s="1133"/>
      <c r="PYA307" s="1140"/>
      <c r="PYB307" s="1131"/>
      <c r="PYC307" s="1133"/>
      <c r="PYD307" s="1133"/>
      <c r="PYE307" s="1133"/>
      <c r="PYF307" s="1188"/>
      <c r="PYG307" s="1135"/>
      <c r="PYH307" s="1135"/>
      <c r="PYI307" s="1135"/>
      <c r="PYJ307" s="1135"/>
      <c r="PYK307" s="1135"/>
      <c r="PYL307" s="1135"/>
      <c r="PYM307" s="1135"/>
      <c r="PYN307" s="1135"/>
      <c r="PYO307" s="1135"/>
      <c r="PYP307" s="1135"/>
      <c r="PYQ307" s="1136"/>
      <c r="PYR307" s="1131"/>
      <c r="PYS307" s="1143"/>
      <c r="PYT307" s="1133"/>
      <c r="PYU307" s="1133"/>
      <c r="PYV307" s="1133"/>
      <c r="PYW307" s="1140"/>
      <c r="PYX307" s="1131"/>
      <c r="PYY307" s="1133"/>
      <c r="PYZ307" s="1133"/>
      <c r="PZA307" s="1133"/>
      <c r="PZB307" s="1188"/>
      <c r="PZC307" s="1135"/>
      <c r="PZD307" s="1135"/>
      <c r="PZE307" s="1135"/>
      <c r="PZF307" s="1135"/>
      <c r="PZG307" s="1135"/>
      <c r="PZH307" s="1135"/>
      <c r="PZI307" s="1135"/>
      <c r="PZJ307" s="1135"/>
      <c r="PZK307" s="1135"/>
      <c r="PZL307" s="1135"/>
      <c r="PZM307" s="1136"/>
      <c r="PZN307" s="1131"/>
      <c r="PZO307" s="1143"/>
      <c r="PZP307" s="1133"/>
      <c r="PZQ307" s="1133"/>
      <c r="PZR307" s="1133"/>
      <c r="PZS307" s="1140"/>
      <c r="PZT307" s="1131"/>
      <c r="PZU307" s="1133"/>
      <c r="PZV307" s="1133"/>
      <c r="PZW307" s="1133"/>
      <c r="PZX307" s="1188"/>
      <c r="PZY307" s="1135"/>
      <c r="PZZ307" s="1135"/>
      <c r="QAA307" s="1135"/>
      <c r="QAB307" s="1135"/>
      <c r="QAC307" s="1135"/>
      <c r="QAD307" s="1135"/>
      <c r="QAE307" s="1135"/>
      <c r="QAF307" s="1135"/>
      <c r="QAG307" s="1135"/>
      <c r="QAH307" s="1135"/>
      <c r="QAI307" s="1136"/>
      <c r="QAJ307" s="1131"/>
      <c r="QAK307" s="1143"/>
      <c r="QAL307" s="1133"/>
      <c r="QAM307" s="1133"/>
      <c r="QAN307" s="1133"/>
      <c r="QAO307" s="1140"/>
      <c r="QAP307" s="1131"/>
      <c r="QAQ307" s="1133"/>
      <c r="QAR307" s="1133"/>
      <c r="QAS307" s="1133"/>
      <c r="QAT307" s="1188"/>
      <c r="QAU307" s="1135"/>
      <c r="QAV307" s="1135"/>
      <c r="QAW307" s="1135"/>
      <c r="QAX307" s="1135"/>
      <c r="QAY307" s="1135"/>
      <c r="QAZ307" s="1135"/>
      <c r="QBA307" s="1135"/>
      <c r="QBB307" s="1135"/>
      <c r="QBC307" s="1135"/>
      <c r="QBD307" s="1135"/>
      <c r="QBE307" s="1136"/>
      <c r="QBF307" s="1131"/>
      <c r="QBG307" s="1143"/>
      <c r="QBH307" s="1133"/>
      <c r="QBI307" s="1133"/>
      <c r="QBJ307" s="1133"/>
      <c r="QBK307" s="1140"/>
      <c r="QBL307" s="1131"/>
      <c r="QBM307" s="1133"/>
      <c r="QBN307" s="1133"/>
      <c r="QBO307" s="1133"/>
      <c r="QBP307" s="1188"/>
      <c r="QBQ307" s="1135"/>
      <c r="QBR307" s="1135"/>
      <c r="QBS307" s="1135"/>
      <c r="QBT307" s="1135"/>
      <c r="QBU307" s="1135"/>
      <c r="QBV307" s="1135"/>
      <c r="QBW307" s="1135"/>
      <c r="QBX307" s="1135"/>
      <c r="QBY307" s="1135"/>
      <c r="QBZ307" s="1135"/>
      <c r="QCA307" s="1136"/>
      <c r="QCB307" s="1131"/>
      <c r="QCC307" s="1143"/>
      <c r="QCD307" s="1133"/>
      <c r="QCE307" s="1133"/>
      <c r="QCF307" s="1133"/>
      <c r="QCG307" s="1140"/>
      <c r="QCH307" s="1131"/>
      <c r="QCI307" s="1133"/>
      <c r="QCJ307" s="1133"/>
      <c r="QCK307" s="1133"/>
      <c r="QCL307" s="1188"/>
      <c r="QCM307" s="1135"/>
      <c r="QCN307" s="1135"/>
      <c r="QCO307" s="1135"/>
      <c r="QCP307" s="1135"/>
      <c r="QCQ307" s="1135"/>
      <c r="QCR307" s="1135"/>
      <c r="QCS307" s="1135"/>
      <c r="QCT307" s="1135"/>
      <c r="QCU307" s="1135"/>
      <c r="QCV307" s="1135"/>
      <c r="QCW307" s="1136"/>
      <c r="QCX307" s="1131"/>
      <c r="QCY307" s="1143"/>
      <c r="QCZ307" s="1133"/>
      <c r="QDA307" s="1133"/>
      <c r="QDB307" s="1133"/>
      <c r="QDC307" s="1140"/>
      <c r="QDD307" s="1131"/>
      <c r="QDE307" s="1133"/>
      <c r="QDF307" s="1133"/>
      <c r="QDG307" s="1133"/>
      <c r="QDH307" s="1188"/>
      <c r="QDI307" s="1135"/>
      <c r="QDJ307" s="1135"/>
      <c r="QDK307" s="1135"/>
      <c r="QDL307" s="1135"/>
      <c r="QDM307" s="1135"/>
      <c r="QDN307" s="1135"/>
      <c r="QDO307" s="1135"/>
      <c r="QDP307" s="1135"/>
      <c r="QDQ307" s="1135"/>
      <c r="QDR307" s="1135"/>
      <c r="QDS307" s="1136"/>
      <c r="QDT307" s="1131"/>
      <c r="QDU307" s="1143"/>
      <c r="QDV307" s="1133"/>
      <c r="QDW307" s="1133"/>
      <c r="QDX307" s="1133"/>
      <c r="QDY307" s="1140"/>
      <c r="QDZ307" s="1131"/>
      <c r="QEA307" s="1133"/>
      <c r="QEB307" s="1133"/>
      <c r="QEC307" s="1133"/>
      <c r="QED307" s="1188"/>
      <c r="QEE307" s="1135"/>
      <c r="QEF307" s="1135"/>
      <c r="QEG307" s="1135"/>
      <c r="QEH307" s="1135"/>
      <c r="QEI307" s="1135"/>
      <c r="QEJ307" s="1135"/>
      <c r="QEK307" s="1135"/>
      <c r="QEL307" s="1135"/>
      <c r="QEM307" s="1135"/>
      <c r="QEN307" s="1135"/>
      <c r="QEO307" s="1136"/>
      <c r="QEP307" s="1131"/>
      <c r="QEQ307" s="1143"/>
      <c r="QER307" s="1133"/>
      <c r="QES307" s="1133"/>
      <c r="QET307" s="1133"/>
      <c r="QEU307" s="1140"/>
      <c r="QEV307" s="1131"/>
      <c r="QEW307" s="1133"/>
      <c r="QEX307" s="1133"/>
      <c r="QEY307" s="1133"/>
      <c r="QEZ307" s="1188"/>
      <c r="QFA307" s="1135"/>
      <c r="QFB307" s="1135"/>
      <c r="QFC307" s="1135"/>
      <c r="QFD307" s="1135"/>
      <c r="QFE307" s="1135"/>
      <c r="QFF307" s="1135"/>
      <c r="QFG307" s="1135"/>
      <c r="QFH307" s="1135"/>
      <c r="QFI307" s="1135"/>
      <c r="QFJ307" s="1135"/>
      <c r="QFK307" s="1136"/>
      <c r="QFL307" s="1131"/>
      <c r="QFM307" s="1143"/>
      <c r="QFN307" s="1133"/>
      <c r="QFO307" s="1133"/>
      <c r="QFP307" s="1133"/>
      <c r="QFQ307" s="1140"/>
      <c r="QFR307" s="1131"/>
      <c r="QFS307" s="1133"/>
      <c r="QFT307" s="1133"/>
      <c r="QFU307" s="1133"/>
      <c r="QFV307" s="1188"/>
      <c r="QFW307" s="1135"/>
      <c r="QFX307" s="1135"/>
      <c r="QFY307" s="1135"/>
      <c r="QFZ307" s="1135"/>
      <c r="QGA307" s="1135"/>
      <c r="QGB307" s="1135"/>
      <c r="QGC307" s="1135"/>
      <c r="QGD307" s="1135"/>
      <c r="QGE307" s="1135"/>
      <c r="QGF307" s="1135"/>
      <c r="QGG307" s="1136"/>
      <c r="QGH307" s="1131"/>
      <c r="QGI307" s="1143"/>
      <c r="QGJ307" s="1133"/>
      <c r="QGK307" s="1133"/>
      <c r="QGL307" s="1133"/>
      <c r="QGM307" s="1140"/>
      <c r="QGN307" s="1131"/>
      <c r="QGO307" s="1133"/>
      <c r="QGP307" s="1133"/>
      <c r="QGQ307" s="1133"/>
      <c r="QGR307" s="1188"/>
      <c r="QGS307" s="1135"/>
      <c r="QGT307" s="1135"/>
      <c r="QGU307" s="1135"/>
      <c r="QGV307" s="1135"/>
      <c r="QGW307" s="1135"/>
      <c r="QGX307" s="1135"/>
      <c r="QGY307" s="1135"/>
      <c r="QGZ307" s="1135"/>
      <c r="QHA307" s="1135"/>
      <c r="QHB307" s="1135"/>
      <c r="QHC307" s="1136"/>
      <c r="QHD307" s="1131"/>
      <c r="QHE307" s="1143"/>
      <c r="QHF307" s="1133"/>
      <c r="QHG307" s="1133"/>
      <c r="QHH307" s="1133"/>
      <c r="QHI307" s="1140"/>
      <c r="QHJ307" s="1131"/>
      <c r="QHK307" s="1133"/>
      <c r="QHL307" s="1133"/>
      <c r="QHM307" s="1133"/>
      <c r="QHN307" s="1188"/>
      <c r="QHO307" s="1135"/>
      <c r="QHP307" s="1135"/>
      <c r="QHQ307" s="1135"/>
      <c r="QHR307" s="1135"/>
      <c r="QHS307" s="1135"/>
      <c r="QHT307" s="1135"/>
      <c r="QHU307" s="1135"/>
      <c r="QHV307" s="1135"/>
      <c r="QHW307" s="1135"/>
      <c r="QHX307" s="1135"/>
      <c r="QHY307" s="1136"/>
      <c r="QHZ307" s="1131"/>
      <c r="QIA307" s="1143"/>
      <c r="QIB307" s="1133"/>
      <c r="QIC307" s="1133"/>
      <c r="QID307" s="1133"/>
      <c r="QIE307" s="1140"/>
      <c r="QIF307" s="1131"/>
      <c r="QIG307" s="1133"/>
      <c r="QIH307" s="1133"/>
      <c r="QII307" s="1133"/>
      <c r="QIJ307" s="1188"/>
      <c r="QIK307" s="1135"/>
      <c r="QIL307" s="1135"/>
      <c r="QIM307" s="1135"/>
      <c r="QIN307" s="1135"/>
      <c r="QIO307" s="1135"/>
      <c r="QIP307" s="1135"/>
      <c r="QIQ307" s="1135"/>
      <c r="QIR307" s="1135"/>
      <c r="QIS307" s="1135"/>
      <c r="QIT307" s="1135"/>
      <c r="QIU307" s="1136"/>
      <c r="QIV307" s="1131"/>
      <c r="QIW307" s="1143"/>
      <c r="QIX307" s="1133"/>
      <c r="QIY307" s="1133"/>
      <c r="QIZ307" s="1133"/>
      <c r="QJA307" s="1140"/>
      <c r="QJB307" s="1131"/>
      <c r="QJC307" s="1133"/>
      <c r="QJD307" s="1133"/>
      <c r="QJE307" s="1133"/>
      <c r="QJF307" s="1188"/>
      <c r="QJG307" s="1135"/>
      <c r="QJH307" s="1135"/>
      <c r="QJI307" s="1135"/>
      <c r="QJJ307" s="1135"/>
      <c r="QJK307" s="1135"/>
      <c r="QJL307" s="1135"/>
      <c r="QJM307" s="1135"/>
      <c r="QJN307" s="1135"/>
      <c r="QJO307" s="1135"/>
      <c r="QJP307" s="1135"/>
      <c r="QJQ307" s="1136"/>
      <c r="QJR307" s="1131"/>
      <c r="QJS307" s="1143"/>
      <c r="QJT307" s="1133"/>
      <c r="QJU307" s="1133"/>
      <c r="QJV307" s="1133"/>
      <c r="QJW307" s="1140"/>
      <c r="QJX307" s="1131"/>
      <c r="QJY307" s="1133"/>
      <c r="QJZ307" s="1133"/>
      <c r="QKA307" s="1133"/>
      <c r="QKB307" s="1188"/>
      <c r="QKC307" s="1135"/>
      <c r="QKD307" s="1135"/>
      <c r="QKE307" s="1135"/>
      <c r="QKF307" s="1135"/>
      <c r="QKG307" s="1135"/>
      <c r="QKH307" s="1135"/>
      <c r="QKI307" s="1135"/>
      <c r="QKJ307" s="1135"/>
      <c r="QKK307" s="1135"/>
      <c r="QKL307" s="1135"/>
      <c r="QKM307" s="1136"/>
      <c r="QKN307" s="1131"/>
      <c r="QKO307" s="1143"/>
      <c r="QKP307" s="1133"/>
      <c r="QKQ307" s="1133"/>
      <c r="QKR307" s="1133"/>
      <c r="QKS307" s="1140"/>
      <c r="QKT307" s="1131"/>
      <c r="QKU307" s="1133"/>
      <c r="QKV307" s="1133"/>
      <c r="QKW307" s="1133"/>
      <c r="QKX307" s="1188"/>
      <c r="QKY307" s="1135"/>
      <c r="QKZ307" s="1135"/>
      <c r="QLA307" s="1135"/>
      <c r="QLB307" s="1135"/>
      <c r="QLC307" s="1135"/>
      <c r="QLD307" s="1135"/>
      <c r="QLE307" s="1135"/>
      <c r="QLF307" s="1135"/>
      <c r="QLG307" s="1135"/>
      <c r="QLH307" s="1135"/>
      <c r="QLI307" s="1136"/>
      <c r="QLJ307" s="1131"/>
      <c r="QLK307" s="1143"/>
      <c r="QLL307" s="1133"/>
      <c r="QLM307" s="1133"/>
      <c r="QLN307" s="1133"/>
      <c r="QLO307" s="1140"/>
      <c r="QLP307" s="1131"/>
      <c r="QLQ307" s="1133"/>
      <c r="QLR307" s="1133"/>
      <c r="QLS307" s="1133"/>
      <c r="QLT307" s="1188"/>
      <c r="QLU307" s="1135"/>
      <c r="QLV307" s="1135"/>
      <c r="QLW307" s="1135"/>
      <c r="QLX307" s="1135"/>
      <c r="QLY307" s="1135"/>
      <c r="QLZ307" s="1135"/>
      <c r="QMA307" s="1135"/>
      <c r="QMB307" s="1135"/>
      <c r="QMC307" s="1135"/>
      <c r="QMD307" s="1135"/>
      <c r="QME307" s="1136"/>
      <c r="QMF307" s="1131"/>
      <c r="QMG307" s="1143"/>
      <c r="QMH307" s="1133"/>
      <c r="QMI307" s="1133"/>
      <c r="QMJ307" s="1133"/>
      <c r="QMK307" s="1140"/>
      <c r="QML307" s="1131"/>
      <c r="QMM307" s="1133"/>
      <c r="QMN307" s="1133"/>
      <c r="QMO307" s="1133"/>
      <c r="QMP307" s="1188"/>
      <c r="QMQ307" s="1135"/>
      <c r="QMR307" s="1135"/>
      <c r="QMS307" s="1135"/>
      <c r="QMT307" s="1135"/>
      <c r="QMU307" s="1135"/>
      <c r="QMV307" s="1135"/>
      <c r="QMW307" s="1135"/>
      <c r="QMX307" s="1135"/>
      <c r="QMY307" s="1135"/>
      <c r="QMZ307" s="1135"/>
      <c r="QNA307" s="1136"/>
      <c r="QNB307" s="1131"/>
      <c r="QNC307" s="1143"/>
      <c r="QND307" s="1133"/>
      <c r="QNE307" s="1133"/>
      <c r="QNF307" s="1133"/>
      <c r="QNG307" s="1140"/>
      <c r="QNH307" s="1131"/>
      <c r="QNI307" s="1133"/>
      <c r="QNJ307" s="1133"/>
      <c r="QNK307" s="1133"/>
      <c r="QNL307" s="1188"/>
      <c r="QNM307" s="1135"/>
      <c r="QNN307" s="1135"/>
      <c r="QNO307" s="1135"/>
      <c r="QNP307" s="1135"/>
      <c r="QNQ307" s="1135"/>
      <c r="QNR307" s="1135"/>
      <c r="QNS307" s="1135"/>
      <c r="QNT307" s="1135"/>
      <c r="QNU307" s="1135"/>
      <c r="QNV307" s="1135"/>
      <c r="QNW307" s="1136"/>
      <c r="QNX307" s="1131"/>
      <c r="QNY307" s="1143"/>
      <c r="QNZ307" s="1133"/>
      <c r="QOA307" s="1133"/>
      <c r="QOB307" s="1133"/>
      <c r="QOC307" s="1140"/>
      <c r="QOD307" s="1131"/>
      <c r="QOE307" s="1133"/>
      <c r="QOF307" s="1133"/>
      <c r="QOG307" s="1133"/>
      <c r="QOH307" s="1188"/>
      <c r="QOI307" s="1135"/>
      <c r="QOJ307" s="1135"/>
      <c r="QOK307" s="1135"/>
      <c r="QOL307" s="1135"/>
      <c r="QOM307" s="1135"/>
      <c r="QON307" s="1135"/>
      <c r="QOO307" s="1135"/>
      <c r="QOP307" s="1135"/>
      <c r="QOQ307" s="1135"/>
      <c r="QOR307" s="1135"/>
      <c r="QOS307" s="1136"/>
      <c r="QOT307" s="1131"/>
      <c r="QOU307" s="1143"/>
      <c r="QOV307" s="1133"/>
      <c r="QOW307" s="1133"/>
      <c r="QOX307" s="1133"/>
      <c r="QOY307" s="1140"/>
      <c r="QOZ307" s="1131"/>
      <c r="QPA307" s="1133"/>
      <c r="QPB307" s="1133"/>
      <c r="QPC307" s="1133"/>
      <c r="QPD307" s="1188"/>
      <c r="QPE307" s="1135"/>
      <c r="QPF307" s="1135"/>
      <c r="QPG307" s="1135"/>
      <c r="QPH307" s="1135"/>
      <c r="QPI307" s="1135"/>
      <c r="QPJ307" s="1135"/>
      <c r="QPK307" s="1135"/>
      <c r="QPL307" s="1135"/>
      <c r="QPM307" s="1135"/>
      <c r="QPN307" s="1135"/>
      <c r="QPO307" s="1136"/>
      <c r="QPP307" s="1131"/>
      <c r="QPQ307" s="1143"/>
      <c r="QPR307" s="1133"/>
      <c r="QPS307" s="1133"/>
      <c r="QPT307" s="1133"/>
      <c r="QPU307" s="1140"/>
      <c r="QPV307" s="1131"/>
      <c r="QPW307" s="1133"/>
      <c r="QPX307" s="1133"/>
      <c r="QPY307" s="1133"/>
      <c r="QPZ307" s="1188"/>
      <c r="QQA307" s="1135"/>
      <c r="QQB307" s="1135"/>
      <c r="QQC307" s="1135"/>
      <c r="QQD307" s="1135"/>
      <c r="QQE307" s="1135"/>
      <c r="QQF307" s="1135"/>
      <c r="QQG307" s="1135"/>
      <c r="QQH307" s="1135"/>
      <c r="QQI307" s="1135"/>
      <c r="QQJ307" s="1135"/>
      <c r="QQK307" s="1136"/>
      <c r="QQL307" s="1131"/>
      <c r="QQM307" s="1143"/>
      <c r="QQN307" s="1133"/>
      <c r="QQO307" s="1133"/>
      <c r="QQP307" s="1133"/>
      <c r="QQQ307" s="1140"/>
      <c r="QQR307" s="1131"/>
      <c r="QQS307" s="1133"/>
      <c r="QQT307" s="1133"/>
      <c r="QQU307" s="1133"/>
      <c r="QQV307" s="1188"/>
      <c r="QQW307" s="1135"/>
      <c r="QQX307" s="1135"/>
      <c r="QQY307" s="1135"/>
      <c r="QQZ307" s="1135"/>
      <c r="QRA307" s="1135"/>
      <c r="QRB307" s="1135"/>
      <c r="QRC307" s="1135"/>
      <c r="QRD307" s="1135"/>
      <c r="QRE307" s="1135"/>
      <c r="QRF307" s="1135"/>
      <c r="QRG307" s="1136"/>
      <c r="QRH307" s="1131"/>
      <c r="QRI307" s="1143"/>
      <c r="QRJ307" s="1133"/>
      <c r="QRK307" s="1133"/>
      <c r="QRL307" s="1133"/>
      <c r="QRM307" s="1140"/>
      <c r="QRN307" s="1131"/>
      <c r="QRO307" s="1133"/>
      <c r="QRP307" s="1133"/>
      <c r="QRQ307" s="1133"/>
      <c r="QRR307" s="1188"/>
      <c r="QRS307" s="1135"/>
      <c r="QRT307" s="1135"/>
      <c r="QRU307" s="1135"/>
      <c r="QRV307" s="1135"/>
      <c r="QRW307" s="1135"/>
      <c r="QRX307" s="1135"/>
      <c r="QRY307" s="1135"/>
      <c r="QRZ307" s="1135"/>
      <c r="QSA307" s="1135"/>
      <c r="QSB307" s="1135"/>
      <c r="QSC307" s="1136"/>
      <c r="QSD307" s="1131"/>
      <c r="QSE307" s="1143"/>
      <c r="QSF307" s="1133"/>
      <c r="QSG307" s="1133"/>
      <c r="QSH307" s="1133"/>
      <c r="QSI307" s="1140"/>
      <c r="QSJ307" s="1131"/>
      <c r="QSK307" s="1133"/>
      <c r="QSL307" s="1133"/>
      <c r="QSM307" s="1133"/>
      <c r="QSN307" s="1188"/>
      <c r="QSO307" s="1135"/>
      <c r="QSP307" s="1135"/>
      <c r="QSQ307" s="1135"/>
      <c r="QSR307" s="1135"/>
      <c r="QSS307" s="1135"/>
      <c r="QST307" s="1135"/>
      <c r="QSU307" s="1135"/>
      <c r="QSV307" s="1135"/>
      <c r="QSW307" s="1135"/>
      <c r="QSX307" s="1135"/>
      <c r="QSY307" s="1136"/>
      <c r="QSZ307" s="1131"/>
      <c r="QTA307" s="1143"/>
      <c r="QTB307" s="1133"/>
      <c r="QTC307" s="1133"/>
      <c r="QTD307" s="1133"/>
      <c r="QTE307" s="1140"/>
      <c r="QTF307" s="1131"/>
      <c r="QTG307" s="1133"/>
      <c r="QTH307" s="1133"/>
      <c r="QTI307" s="1133"/>
      <c r="QTJ307" s="1188"/>
      <c r="QTK307" s="1135"/>
      <c r="QTL307" s="1135"/>
      <c r="QTM307" s="1135"/>
      <c r="QTN307" s="1135"/>
      <c r="QTO307" s="1135"/>
      <c r="QTP307" s="1135"/>
      <c r="QTQ307" s="1135"/>
      <c r="QTR307" s="1135"/>
      <c r="QTS307" s="1135"/>
      <c r="QTT307" s="1135"/>
      <c r="QTU307" s="1136"/>
      <c r="QTV307" s="1131"/>
      <c r="QTW307" s="1143"/>
      <c r="QTX307" s="1133"/>
      <c r="QTY307" s="1133"/>
      <c r="QTZ307" s="1133"/>
      <c r="QUA307" s="1140"/>
      <c r="QUB307" s="1131"/>
      <c r="QUC307" s="1133"/>
      <c r="QUD307" s="1133"/>
      <c r="QUE307" s="1133"/>
      <c r="QUF307" s="1188"/>
      <c r="QUG307" s="1135"/>
      <c r="QUH307" s="1135"/>
      <c r="QUI307" s="1135"/>
      <c r="QUJ307" s="1135"/>
      <c r="QUK307" s="1135"/>
      <c r="QUL307" s="1135"/>
      <c r="QUM307" s="1135"/>
      <c r="QUN307" s="1135"/>
      <c r="QUO307" s="1135"/>
      <c r="QUP307" s="1135"/>
      <c r="QUQ307" s="1136"/>
      <c r="QUR307" s="1131"/>
      <c r="QUS307" s="1143"/>
      <c r="QUT307" s="1133"/>
      <c r="QUU307" s="1133"/>
      <c r="QUV307" s="1133"/>
      <c r="QUW307" s="1140"/>
      <c r="QUX307" s="1131"/>
      <c r="QUY307" s="1133"/>
      <c r="QUZ307" s="1133"/>
      <c r="QVA307" s="1133"/>
      <c r="QVB307" s="1188"/>
      <c r="QVC307" s="1135"/>
      <c r="QVD307" s="1135"/>
      <c r="QVE307" s="1135"/>
      <c r="QVF307" s="1135"/>
      <c r="QVG307" s="1135"/>
      <c r="QVH307" s="1135"/>
      <c r="QVI307" s="1135"/>
      <c r="QVJ307" s="1135"/>
      <c r="QVK307" s="1135"/>
      <c r="QVL307" s="1135"/>
      <c r="QVM307" s="1136"/>
      <c r="QVN307" s="1131"/>
      <c r="QVO307" s="1143"/>
      <c r="QVP307" s="1133"/>
      <c r="QVQ307" s="1133"/>
      <c r="QVR307" s="1133"/>
      <c r="QVS307" s="1140"/>
      <c r="QVT307" s="1131"/>
      <c r="QVU307" s="1133"/>
      <c r="QVV307" s="1133"/>
      <c r="QVW307" s="1133"/>
      <c r="QVX307" s="1188"/>
      <c r="QVY307" s="1135"/>
      <c r="QVZ307" s="1135"/>
      <c r="QWA307" s="1135"/>
      <c r="QWB307" s="1135"/>
      <c r="QWC307" s="1135"/>
      <c r="QWD307" s="1135"/>
      <c r="QWE307" s="1135"/>
      <c r="QWF307" s="1135"/>
      <c r="QWG307" s="1135"/>
      <c r="QWH307" s="1135"/>
      <c r="QWI307" s="1136"/>
      <c r="QWJ307" s="1131"/>
      <c r="QWK307" s="1143"/>
      <c r="QWL307" s="1133"/>
      <c r="QWM307" s="1133"/>
      <c r="QWN307" s="1133"/>
      <c r="QWO307" s="1140"/>
      <c r="QWP307" s="1131"/>
      <c r="QWQ307" s="1133"/>
      <c r="QWR307" s="1133"/>
      <c r="QWS307" s="1133"/>
      <c r="QWT307" s="1188"/>
      <c r="QWU307" s="1135"/>
      <c r="QWV307" s="1135"/>
      <c r="QWW307" s="1135"/>
      <c r="QWX307" s="1135"/>
      <c r="QWY307" s="1135"/>
      <c r="QWZ307" s="1135"/>
      <c r="QXA307" s="1135"/>
      <c r="QXB307" s="1135"/>
      <c r="QXC307" s="1135"/>
      <c r="QXD307" s="1135"/>
      <c r="QXE307" s="1136"/>
      <c r="QXF307" s="1131"/>
      <c r="QXG307" s="1143"/>
      <c r="QXH307" s="1133"/>
      <c r="QXI307" s="1133"/>
      <c r="QXJ307" s="1133"/>
      <c r="QXK307" s="1140"/>
      <c r="QXL307" s="1131"/>
      <c r="QXM307" s="1133"/>
      <c r="QXN307" s="1133"/>
      <c r="QXO307" s="1133"/>
      <c r="QXP307" s="1188"/>
      <c r="QXQ307" s="1135"/>
      <c r="QXR307" s="1135"/>
      <c r="QXS307" s="1135"/>
      <c r="QXT307" s="1135"/>
      <c r="QXU307" s="1135"/>
      <c r="QXV307" s="1135"/>
      <c r="QXW307" s="1135"/>
      <c r="QXX307" s="1135"/>
      <c r="QXY307" s="1135"/>
      <c r="QXZ307" s="1135"/>
      <c r="QYA307" s="1136"/>
      <c r="QYB307" s="1131"/>
      <c r="QYC307" s="1143"/>
      <c r="QYD307" s="1133"/>
      <c r="QYE307" s="1133"/>
      <c r="QYF307" s="1133"/>
      <c r="QYG307" s="1140"/>
      <c r="QYH307" s="1131"/>
      <c r="QYI307" s="1133"/>
      <c r="QYJ307" s="1133"/>
      <c r="QYK307" s="1133"/>
      <c r="QYL307" s="1188"/>
      <c r="QYM307" s="1135"/>
      <c r="QYN307" s="1135"/>
      <c r="QYO307" s="1135"/>
      <c r="QYP307" s="1135"/>
      <c r="QYQ307" s="1135"/>
      <c r="QYR307" s="1135"/>
      <c r="QYS307" s="1135"/>
      <c r="QYT307" s="1135"/>
      <c r="QYU307" s="1135"/>
      <c r="QYV307" s="1135"/>
      <c r="QYW307" s="1136"/>
      <c r="QYX307" s="1131"/>
      <c r="QYY307" s="1143"/>
      <c r="QYZ307" s="1133"/>
      <c r="QZA307" s="1133"/>
      <c r="QZB307" s="1133"/>
      <c r="QZC307" s="1140"/>
      <c r="QZD307" s="1131"/>
      <c r="QZE307" s="1133"/>
      <c r="QZF307" s="1133"/>
      <c r="QZG307" s="1133"/>
      <c r="QZH307" s="1188"/>
      <c r="QZI307" s="1135"/>
      <c r="QZJ307" s="1135"/>
      <c r="QZK307" s="1135"/>
      <c r="QZL307" s="1135"/>
      <c r="QZM307" s="1135"/>
      <c r="QZN307" s="1135"/>
      <c r="QZO307" s="1135"/>
      <c r="QZP307" s="1135"/>
      <c r="QZQ307" s="1135"/>
      <c r="QZR307" s="1135"/>
      <c r="QZS307" s="1136"/>
      <c r="QZT307" s="1131"/>
      <c r="QZU307" s="1143"/>
      <c r="QZV307" s="1133"/>
      <c r="QZW307" s="1133"/>
      <c r="QZX307" s="1133"/>
      <c r="QZY307" s="1140"/>
      <c r="QZZ307" s="1131"/>
      <c r="RAA307" s="1133"/>
      <c r="RAB307" s="1133"/>
      <c r="RAC307" s="1133"/>
      <c r="RAD307" s="1188"/>
      <c r="RAE307" s="1135"/>
      <c r="RAF307" s="1135"/>
      <c r="RAG307" s="1135"/>
      <c r="RAH307" s="1135"/>
      <c r="RAI307" s="1135"/>
      <c r="RAJ307" s="1135"/>
      <c r="RAK307" s="1135"/>
      <c r="RAL307" s="1135"/>
      <c r="RAM307" s="1135"/>
      <c r="RAN307" s="1135"/>
      <c r="RAO307" s="1136"/>
      <c r="RAP307" s="1131"/>
      <c r="RAQ307" s="1143"/>
      <c r="RAR307" s="1133"/>
      <c r="RAS307" s="1133"/>
      <c r="RAT307" s="1133"/>
      <c r="RAU307" s="1140"/>
      <c r="RAV307" s="1131"/>
      <c r="RAW307" s="1133"/>
      <c r="RAX307" s="1133"/>
      <c r="RAY307" s="1133"/>
      <c r="RAZ307" s="1188"/>
      <c r="RBA307" s="1135"/>
      <c r="RBB307" s="1135"/>
      <c r="RBC307" s="1135"/>
      <c r="RBD307" s="1135"/>
      <c r="RBE307" s="1135"/>
      <c r="RBF307" s="1135"/>
      <c r="RBG307" s="1135"/>
      <c r="RBH307" s="1135"/>
      <c r="RBI307" s="1135"/>
      <c r="RBJ307" s="1135"/>
      <c r="RBK307" s="1136"/>
      <c r="RBL307" s="1131"/>
      <c r="RBM307" s="1143"/>
      <c r="RBN307" s="1133"/>
      <c r="RBO307" s="1133"/>
      <c r="RBP307" s="1133"/>
      <c r="RBQ307" s="1140"/>
      <c r="RBR307" s="1131"/>
      <c r="RBS307" s="1133"/>
      <c r="RBT307" s="1133"/>
      <c r="RBU307" s="1133"/>
      <c r="RBV307" s="1188"/>
      <c r="RBW307" s="1135"/>
      <c r="RBX307" s="1135"/>
      <c r="RBY307" s="1135"/>
      <c r="RBZ307" s="1135"/>
      <c r="RCA307" s="1135"/>
      <c r="RCB307" s="1135"/>
      <c r="RCC307" s="1135"/>
      <c r="RCD307" s="1135"/>
      <c r="RCE307" s="1135"/>
      <c r="RCF307" s="1135"/>
      <c r="RCG307" s="1136"/>
      <c r="RCH307" s="1131"/>
      <c r="RCI307" s="1143"/>
      <c r="RCJ307" s="1133"/>
      <c r="RCK307" s="1133"/>
      <c r="RCL307" s="1133"/>
      <c r="RCM307" s="1140"/>
      <c r="RCN307" s="1131"/>
      <c r="RCO307" s="1133"/>
      <c r="RCP307" s="1133"/>
      <c r="RCQ307" s="1133"/>
      <c r="RCR307" s="1188"/>
      <c r="RCS307" s="1135"/>
      <c r="RCT307" s="1135"/>
      <c r="RCU307" s="1135"/>
      <c r="RCV307" s="1135"/>
      <c r="RCW307" s="1135"/>
      <c r="RCX307" s="1135"/>
      <c r="RCY307" s="1135"/>
      <c r="RCZ307" s="1135"/>
      <c r="RDA307" s="1135"/>
      <c r="RDB307" s="1135"/>
      <c r="RDC307" s="1136"/>
      <c r="RDD307" s="1131"/>
      <c r="RDE307" s="1143"/>
      <c r="RDF307" s="1133"/>
      <c r="RDG307" s="1133"/>
      <c r="RDH307" s="1133"/>
      <c r="RDI307" s="1140"/>
      <c r="RDJ307" s="1131"/>
      <c r="RDK307" s="1133"/>
      <c r="RDL307" s="1133"/>
      <c r="RDM307" s="1133"/>
      <c r="RDN307" s="1188"/>
      <c r="RDO307" s="1135"/>
      <c r="RDP307" s="1135"/>
      <c r="RDQ307" s="1135"/>
      <c r="RDR307" s="1135"/>
      <c r="RDS307" s="1135"/>
      <c r="RDT307" s="1135"/>
      <c r="RDU307" s="1135"/>
      <c r="RDV307" s="1135"/>
      <c r="RDW307" s="1135"/>
      <c r="RDX307" s="1135"/>
      <c r="RDY307" s="1136"/>
      <c r="RDZ307" s="1131"/>
      <c r="REA307" s="1143"/>
      <c r="REB307" s="1133"/>
      <c r="REC307" s="1133"/>
      <c r="RED307" s="1133"/>
      <c r="REE307" s="1140"/>
      <c r="REF307" s="1131"/>
      <c r="REG307" s="1133"/>
      <c r="REH307" s="1133"/>
      <c r="REI307" s="1133"/>
      <c r="REJ307" s="1188"/>
      <c r="REK307" s="1135"/>
      <c r="REL307" s="1135"/>
      <c r="REM307" s="1135"/>
      <c r="REN307" s="1135"/>
      <c r="REO307" s="1135"/>
      <c r="REP307" s="1135"/>
      <c r="REQ307" s="1135"/>
      <c r="RER307" s="1135"/>
      <c r="RES307" s="1135"/>
      <c r="RET307" s="1135"/>
      <c r="REU307" s="1136"/>
      <c r="REV307" s="1131"/>
      <c r="REW307" s="1143"/>
      <c r="REX307" s="1133"/>
      <c r="REY307" s="1133"/>
      <c r="REZ307" s="1133"/>
      <c r="RFA307" s="1140"/>
      <c r="RFB307" s="1131"/>
      <c r="RFC307" s="1133"/>
      <c r="RFD307" s="1133"/>
      <c r="RFE307" s="1133"/>
      <c r="RFF307" s="1188"/>
      <c r="RFG307" s="1135"/>
      <c r="RFH307" s="1135"/>
      <c r="RFI307" s="1135"/>
      <c r="RFJ307" s="1135"/>
      <c r="RFK307" s="1135"/>
      <c r="RFL307" s="1135"/>
      <c r="RFM307" s="1135"/>
      <c r="RFN307" s="1135"/>
      <c r="RFO307" s="1135"/>
      <c r="RFP307" s="1135"/>
      <c r="RFQ307" s="1136"/>
      <c r="RFR307" s="1131"/>
      <c r="RFS307" s="1143"/>
      <c r="RFT307" s="1133"/>
      <c r="RFU307" s="1133"/>
      <c r="RFV307" s="1133"/>
      <c r="RFW307" s="1140"/>
      <c r="RFX307" s="1131"/>
      <c r="RFY307" s="1133"/>
      <c r="RFZ307" s="1133"/>
      <c r="RGA307" s="1133"/>
      <c r="RGB307" s="1188"/>
      <c r="RGC307" s="1135"/>
      <c r="RGD307" s="1135"/>
      <c r="RGE307" s="1135"/>
      <c r="RGF307" s="1135"/>
      <c r="RGG307" s="1135"/>
      <c r="RGH307" s="1135"/>
      <c r="RGI307" s="1135"/>
      <c r="RGJ307" s="1135"/>
      <c r="RGK307" s="1135"/>
      <c r="RGL307" s="1135"/>
      <c r="RGM307" s="1136"/>
      <c r="RGN307" s="1131"/>
      <c r="RGO307" s="1143"/>
      <c r="RGP307" s="1133"/>
      <c r="RGQ307" s="1133"/>
      <c r="RGR307" s="1133"/>
      <c r="RGS307" s="1140"/>
      <c r="RGT307" s="1131"/>
      <c r="RGU307" s="1133"/>
      <c r="RGV307" s="1133"/>
      <c r="RGW307" s="1133"/>
      <c r="RGX307" s="1188"/>
      <c r="RGY307" s="1135"/>
      <c r="RGZ307" s="1135"/>
      <c r="RHA307" s="1135"/>
      <c r="RHB307" s="1135"/>
      <c r="RHC307" s="1135"/>
      <c r="RHD307" s="1135"/>
      <c r="RHE307" s="1135"/>
      <c r="RHF307" s="1135"/>
      <c r="RHG307" s="1135"/>
      <c r="RHH307" s="1135"/>
      <c r="RHI307" s="1136"/>
      <c r="RHJ307" s="1131"/>
      <c r="RHK307" s="1143"/>
      <c r="RHL307" s="1133"/>
      <c r="RHM307" s="1133"/>
      <c r="RHN307" s="1133"/>
      <c r="RHO307" s="1140"/>
      <c r="RHP307" s="1131"/>
      <c r="RHQ307" s="1133"/>
      <c r="RHR307" s="1133"/>
      <c r="RHS307" s="1133"/>
      <c r="RHT307" s="1188"/>
      <c r="RHU307" s="1135"/>
      <c r="RHV307" s="1135"/>
      <c r="RHW307" s="1135"/>
      <c r="RHX307" s="1135"/>
      <c r="RHY307" s="1135"/>
      <c r="RHZ307" s="1135"/>
      <c r="RIA307" s="1135"/>
      <c r="RIB307" s="1135"/>
      <c r="RIC307" s="1135"/>
      <c r="RID307" s="1135"/>
      <c r="RIE307" s="1136"/>
      <c r="RIF307" s="1131"/>
      <c r="RIG307" s="1143"/>
      <c r="RIH307" s="1133"/>
      <c r="RII307" s="1133"/>
      <c r="RIJ307" s="1133"/>
      <c r="RIK307" s="1140"/>
      <c r="RIL307" s="1131"/>
      <c r="RIM307" s="1133"/>
      <c r="RIN307" s="1133"/>
      <c r="RIO307" s="1133"/>
      <c r="RIP307" s="1188"/>
      <c r="RIQ307" s="1135"/>
      <c r="RIR307" s="1135"/>
      <c r="RIS307" s="1135"/>
      <c r="RIT307" s="1135"/>
      <c r="RIU307" s="1135"/>
      <c r="RIV307" s="1135"/>
      <c r="RIW307" s="1135"/>
      <c r="RIX307" s="1135"/>
      <c r="RIY307" s="1135"/>
      <c r="RIZ307" s="1135"/>
      <c r="RJA307" s="1136"/>
      <c r="RJB307" s="1131"/>
      <c r="RJC307" s="1143"/>
      <c r="RJD307" s="1133"/>
      <c r="RJE307" s="1133"/>
      <c r="RJF307" s="1133"/>
      <c r="RJG307" s="1140"/>
      <c r="RJH307" s="1131"/>
      <c r="RJI307" s="1133"/>
      <c r="RJJ307" s="1133"/>
      <c r="RJK307" s="1133"/>
      <c r="RJL307" s="1188"/>
      <c r="RJM307" s="1135"/>
      <c r="RJN307" s="1135"/>
      <c r="RJO307" s="1135"/>
      <c r="RJP307" s="1135"/>
      <c r="RJQ307" s="1135"/>
      <c r="RJR307" s="1135"/>
      <c r="RJS307" s="1135"/>
      <c r="RJT307" s="1135"/>
      <c r="RJU307" s="1135"/>
      <c r="RJV307" s="1135"/>
      <c r="RJW307" s="1136"/>
      <c r="RJX307" s="1131"/>
      <c r="RJY307" s="1143"/>
      <c r="RJZ307" s="1133"/>
      <c r="RKA307" s="1133"/>
      <c r="RKB307" s="1133"/>
      <c r="RKC307" s="1140"/>
      <c r="RKD307" s="1131"/>
      <c r="RKE307" s="1133"/>
      <c r="RKF307" s="1133"/>
      <c r="RKG307" s="1133"/>
      <c r="RKH307" s="1188"/>
      <c r="RKI307" s="1135"/>
      <c r="RKJ307" s="1135"/>
      <c r="RKK307" s="1135"/>
      <c r="RKL307" s="1135"/>
      <c r="RKM307" s="1135"/>
      <c r="RKN307" s="1135"/>
      <c r="RKO307" s="1135"/>
      <c r="RKP307" s="1135"/>
      <c r="RKQ307" s="1135"/>
      <c r="RKR307" s="1135"/>
      <c r="RKS307" s="1136"/>
      <c r="RKT307" s="1131"/>
      <c r="RKU307" s="1143"/>
      <c r="RKV307" s="1133"/>
      <c r="RKW307" s="1133"/>
      <c r="RKX307" s="1133"/>
      <c r="RKY307" s="1140"/>
      <c r="RKZ307" s="1131"/>
      <c r="RLA307" s="1133"/>
      <c r="RLB307" s="1133"/>
      <c r="RLC307" s="1133"/>
      <c r="RLD307" s="1188"/>
      <c r="RLE307" s="1135"/>
      <c r="RLF307" s="1135"/>
      <c r="RLG307" s="1135"/>
      <c r="RLH307" s="1135"/>
      <c r="RLI307" s="1135"/>
      <c r="RLJ307" s="1135"/>
      <c r="RLK307" s="1135"/>
      <c r="RLL307" s="1135"/>
      <c r="RLM307" s="1135"/>
      <c r="RLN307" s="1135"/>
      <c r="RLO307" s="1136"/>
      <c r="RLP307" s="1131"/>
      <c r="RLQ307" s="1143"/>
      <c r="RLR307" s="1133"/>
      <c r="RLS307" s="1133"/>
      <c r="RLT307" s="1133"/>
      <c r="RLU307" s="1140"/>
      <c r="RLV307" s="1131"/>
      <c r="RLW307" s="1133"/>
      <c r="RLX307" s="1133"/>
      <c r="RLY307" s="1133"/>
      <c r="RLZ307" s="1188"/>
      <c r="RMA307" s="1135"/>
      <c r="RMB307" s="1135"/>
      <c r="RMC307" s="1135"/>
      <c r="RMD307" s="1135"/>
      <c r="RME307" s="1135"/>
      <c r="RMF307" s="1135"/>
      <c r="RMG307" s="1135"/>
      <c r="RMH307" s="1135"/>
      <c r="RMI307" s="1135"/>
      <c r="RMJ307" s="1135"/>
      <c r="RMK307" s="1136"/>
      <c r="RML307" s="1131"/>
      <c r="RMM307" s="1143"/>
      <c r="RMN307" s="1133"/>
      <c r="RMO307" s="1133"/>
      <c r="RMP307" s="1133"/>
      <c r="RMQ307" s="1140"/>
      <c r="RMR307" s="1131"/>
      <c r="RMS307" s="1133"/>
      <c r="RMT307" s="1133"/>
      <c r="RMU307" s="1133"/>
      <c r="RMV307" s="1188"/>
      <c r="RMW307" s="1135"/>
      <c r="RMX307" s="1135"/>
      <c r="RMY307" s="1135"/>
      <c r="RMZ307" s="1135"/>
      <c r="RNA307" s="1135"/>
      <c r="RNB307" s="1135"/>
      <c r="RNC307" s="1135"/>
      <c r="RND307" s="1135"/>
      <c r="RNE307" s="1135"/>
      <c r="RNF307" s="1135"/>
      <c r="RNG307" s="1136"/>
      <c r="RNH307" s="1131"/>
      <c r="RNI307" s="1143"/>
      <c r="RNJ307" s="1133"/>
      <c r="RNK307" s="1133"/>
      <c r="RNL307" s="1133"/>
      <c r="RNM307" s="1140"/>
      <c r="RNN307" s="1131"/>
      <c r="RNO307" s="1133"/>
      <c r="RNP307" s="1133"/>
      <c r="RNQ307" s="1133"/>
      <c r="RNR307" s="1188"/>
      <c r="RNS307" s="1135"/>
      <c r="RNT307" s="1135"/>
      <c r="RNU307" s="1135"/>
      <c r="RNV307" s="1135"/>
      <c r="RNW307" s="1135"/>
      <c r="RNX307" s="1135"/>
      <c r="RNY307" s="1135"/>
      <c r="RNZ307" s="1135"/>
      <c r="ROA307" s="1135"/>
      <c r="ROB307" s="1135"/>
      <c r="ROC307" s="1136"/>
      <c r="ROD307" s="1131"/>
      <c r="ROE307" s="1143"/>
      <c r="ROF307" s="1133"/>
      <c r="ROG307" s="1133"/>
      <c r="ROH307" s="1133"/>
      <c r="ROI307" s="1140"/>
      <c r="ROJ307" s="1131"/>
      <c r="ROK307" s="1133"/>
      <c r="ROL307" s="1133"/>
      <c r="ROM307" s="1133"/>
      <c r="RON307" s="1188"/>
      <c r="ROO307" s="1135"/>
      <c r="ROP307" s="1135"/>
      <c r="ROQ307" s="1135"/>
      <c r="ROR307" s="1135"/>
      <c r="ROS307" s="1135"/>
      <c r="ROT307" s="1135"/>
      <c r="ROU307" s="1135"/>
      <c r="ROV307" s="1135"/>
      <c r="ROW307" s="1135"/>
      <c r="ROX307" s="1135"/>
      <c r="ROY307" s="1136"/>
      <c r="ROZ307" s="1131"/>
      <c r="RPA307" s="1143"/>
      <c r="RPB307" s="1133"/>
      <c r="RPC307" s="1133"/>
      <c r="RPD307" s="1133"/>
      <c r="RPE307" s="1140"/>
      <c r="RPF307" s="1131"/>
      <c r="RPG307" s="1133"/>
      <c r="RPH307" s="1133"/>
      <c r="RPI307" s="1133"/>
      <c r="RPJ307" s="1188"/>
      <c r="RPK307" s="1135"/>
      <c r="RPL307" s="1135"/>
      <c r="RPM307" s="1135"/>
      <c r="RPN307" s="1135"/>
      <c r="RPO307" s="1135"/>
      <c r="RPP307" s="1135"/>
      <c r="RPQ307" s="1135"/>
      <c r="RPR307" s="1135"/>
      <c r="RPS307" s="1135"/>
      <c r="RPT307" s="1135"/>
      <c r="RPU307" s="1136"/>
      <c r="RPV307" s="1131"/>
      <c r="RPW307" s="1143"/>
      <c r="RPX307" s="1133"/>
      <c r="RPY307" s="1133"/>
      <c r="RPZ307" s="1133"/>
      <c r="RQA307" s="1140"/>
      <c r="RQB307" s="1131"/>
      <c r="RQC307" s="1133"/>
      <c r="RQD307" s="1133"/>
      <c r="RQE307" s="1133"/>
      <c r="RQF307" s="1188"/>
      <c r="RQG307" s="1135"/>
      <c r="RQH307" s="1135"/>
      <c r="RQI307" s="1135"/>
      <c r="RQJ307" s="1135"/>
      <c r="RQK307" s="1135"/>
      <c r="RQL307" s="1135"/>
      <c r="RQM307" s="1135"/>
      <c r="RQN307" s="1135"/>
      <c r="RQO307" s="1135"/>
      <c r="RQP307" s="1135"/>
      <c r="RQQ307" s="1136"/>
      <c r="RQR307" s="1131"/>
      <c r="RQS307" s="1143"/>
      <c r="RQT307" s="1133"/>
      <c r="RQU307" s="1133"/>
      <c r="RQV307" s="1133"/>
      <c r="RQW307" s="1140"/>
      <c r="RQX307" s="1131"/>
      <c r="RQY307" s="1133"/>
      <c r="RQZ307" s="1133"/>
      <c r="RRA307" s="1133"/>
      <c r="RRB307" s="1188"/>
      <c r="RRC307" s="1135"/>
      <c r="RRD307" s="1135"/>
      <c r="RRE307" s="1135"/>
      <c r="RRF307" s="1135"/>
      <c r="RRG307" s="1135"/>
      <c r="RRH307" s="1135"/>
      <c r="RRI307" s="1135"/>
      <c r="RRJ307" s="1135"/>
      <c r="RRK307" s="1135"/>
      <c r="RRL307" s="1135"/>
      <c r="RRM307" s="1136"/>
      <c r="RRN307" s="1131"/>
      <c r="RRO307" s="1143"/>
      <c r="RRP307" s="1133"/>
      <c r="RRQ307" s="1133"/>
      <c r="RRR307" s="1133"/>
      <c r="RRS307" s="1140"/>
      <c r="RRT307" s="1131"/>
      <c r="RRU307" s="1133"/>
      <c r="RRV307" s="1133"/>
      <c r="RRW307" s="1133"/>
      <c r="RRX307" s="1188"/>
      <c r="RRY307" s="1135"/>
      <c r="RRZ307" s="1135"/>
      <c r="RSA307" s="1135"/>
      <c r="RSB307" s="1135"/>
      <c r="RSC307" s="1135"/>
      <c r="RSD307" s="1135"/>
      <c r="RSE307" s="1135"/>
      <c r="RSF307" s="1135"/>
      <c r="RSG307" s="1135"/>
      <c r="RSH307" s="1135"/>
      <c r="RSI307" s="1136"/>
      <c r="RSJ307" s="1131"/>
      <c r="RSK307" s="1143"/>
      <c r="RSL307" s="1133"/>
      <c r="RSM307" s="1133"/>
      <c r="RSN307" s="1133"/>
      <c r="RSO307" s="1140"/>
      <c r="RSP307" s="1131"/>
      <c r="RSQ307" s="1133"/>
      <c r="RSR307" s="1133"/>
      <c r="RSS307" s="1133"/>
      <c r="RST307" s="1188"/>
      <c r="RSU307" s="1135"/>
      <c r="RSV307" s="1135"/>
      <c r="RSW307" s="1135"/>
      <c r="RSX307" s="1135"/>
      <c r="RSY307" s="1135"/>
      <c r="RSZ307" s="1135"/>
      <c r="RTA307" s="1135"/>
      <c r="RTB307" s="1135"/>
      <c r="RTC307" s="1135"/>
      <c r="RTD307" s="1135"/>
      <c r="RTE307" s="1136"/>
      <c r="RTF307" s="1131"/>
      <c r="RTG307" s="1143"/>
      <c r="RTH307" s="1133"/>
      <c r="RTI307" s="1133"/>
      <c r="RTJ307" s="1133"/>
      <c r="RTK307" s="1140"/>
      <c r="RTL307" s="1131"/>
      <c r="RTM307" s="1133"/>
      <c r="RTN307" s="1133"/>
      <c r="RTO307" s="1133"/>
      <c r="RTP307" s="1188"/>
      <c r="RTQ307" s="1135"/>
      <c r="RTR307" s="1135"/>
      <c r="RTS307" s="1135"/>
      <c r="RTT307" s="1135"/>
      <c r="RTU307" s="1135"/>
      <c r="RTV307" s="1135"/>
      <c r="RTW307" s="1135"/>
      <c r="RTX307" s="1135"/>
      <c r="RTY307" s="1135"/>
      <c r="RTZ307" s="1135"/>
      <c r="RUA307" s="1136"/>
      <c r="RUB307" s="1131"/>
      <c r="RUC307" s="1143"/>
      <c r="RUD307" s="1133"/>
      <c r="RUE307" s="1133"/>
      <c r="RUF307" s="1133"/>
      <c r="RUG307" s="1140"/>
      <c r="RUH307" s="1131"/>
      <c r="RUI307" s="1133"/>
      <c r="RUJ307" s="1133"/>
      <c r="RUK307" s="1133"/>
      <c r="RUL307" s="1188"/>
      <c r="RUM307" s="1135"/>
      <c r="RUN307" s="1135"/>
      <c r="RUO307" s="1135"/>
      <c r="RUP307" s="1135"/>
      <c r="RUQ307" s="1135"/>
      <c r="RUR307" s="1135"/>
      <c r="RUS307" s="1135"/>
      <c r="RUT307" s="1135"/>
      <c r="RUU307" s="1135"/>
      <c r="RUV307" s="1135"/>
      <c r="RUW307" s="1136"/>
      <c r="RUX307" s="1131"/>
      <c r="RUY307" s="1143"/>
      <c r="RUZ307" s="1133"/>
      <c r="RVA307" s="1133"/>
      <c r="RVB307" s="1133"/>
      <c r="RVC307" s="1140"/>
      <c r="RVD307" s="1131"/>
      <c r="RVE307" s="1133"/>
      <c r="RVF307" s="1133"/>
      <c r="RVG307" s="1133"/>
      <c r="RVH307" s="1188"/>
      <c r="RVI307" s="1135"/>
      <c r="RVJ307" s="1135"/>
      <c r="RVK307" s="1135"/>
      <c r="RVL307" s="1135"/>
      <c r="RVM307" s="1135"/>
      <c r="RVN307" s="1135"/>
      <c r="RVO307" s="1135"/>
      <c r="RVP307" s="1135"/>
      <c r="RVQ307" s="1135"/>
      <c r="RVR307" s="1135"/>
      <c r="RVS307" s="1136"/>
      <c r="RVT307" s="1131"/>
      <c r="RVU307" s="1143"/>
      <c r="RVV307" s="1133"/>
      <c r="RVW307" s="1133"/>
      <c r="RVX307" s="1133"/>
      <c r="RVY307" s="1140"/>
      <c r="RVZ307" s="1131"/>
      <c r="RWA307" s="1133"/>
      <c r="RWB307" s="1133"/>
      <c r="RWC307" s="1133"/>
      <c r="RWD307" s="1188"/>
      <c r="RWE307" s="1135"/>
      <c r="RWF307" s="1135"/>
      <c r="RWG307" s="1135"/>
      <c r="RWH307" s="1135"/>
      <c r="RWI307" s="1135"/>
      <c r="RWJ307" s="1135"/>
      <c r="RWK307" s="1135"/>
      <c r="RWL307" s="1135"/>
      <c r="RWM307" s="1135"/>
      <c r="RWN307" s="1135"/>
      <c r="RWO307" s="1136"/>
      <c r="RWP307" s="1131"/>
      <c r="RWQ307" s="1143"/>
      <c r="RWR307" s="1133"/>
      <c r="RWS307" s="1133"/>
      <c r="RWT307" s="1133"/>
      <c r="RWU307" s="1140"/>
      <c r="RWV307" s="1131"/>
      <c r="RWW307" s="1133"/>
      <c r="RWX307" s="1133"/>
      <c r="RWY307" s="1133"/>
      <c r="RWZ307" s="1188"/>
      <c r="RXA307" s="1135"/>
      <c r="RXB307" s="1135"/>
      <c r="RXC307" s="1135"/>
      <c r="RXD307" s="1135"/>
      <c r="RXE307" s="1135"/>
      <c r="RXF307" s="1135"/>
      <c r="RXG307" s="1135"/>
      <c r="RXH307" s="1135"/>
      <c r="RXI307" s="1135"/>
      <c r="RXJ307" s="1135"/>
      <c r="RXK307" s="1136"/>
      <c r="RXL307" s="1131"/>
      <c r="RXM307" s="1143"/>
      <c r="RXN307" s="1133"/>
      <c r="RXO307" s="1133"/>
      <c r="RXP307" s="1133"/>
      <c r="RXQ307" s="1140"/>
      <c r="RXR307" s="1131"/>
      <c r="RXS307" s="1133"/>
      <c r="RXT307" s="1133"/>
      <c r="RXU307" s="1133"/>
      <c r="RXV307" s="1188"/>
      <c r="RXW307" s="1135"/>
      <c r="RXX307" s="1135"/>
      <c r="RXY307" s="1135"/>
      <c r="RXZ307" s="1135"/>
      <c r="RYA307" s="1135"/>
      <c r="RYB307" s="1135"/>
      <c r="RYC307" s="1135"/>
      <c r="RYD307" s="1135"/>
      <c r="RYE307" s="1135"/>
      <c r="RYF307" s="1135"/>
      <c r="RYG307" s="1136"/>
      <c r="RYH307" s="1131"/>
      <c r="RYI307" s="1143"/>
      <c r="RYJ307" s="1133"/>
      <c r="RYK307" s="1133"/>
      <c r="RYL307" s="1133"/>
      <c r="RYM307" s="1140"/>
      <c r="RYN307" s="1131"/>
      <c r="RYO307" s="1133"/>
      <c r="RYP307" s="1133"/>
      <c r="RYQ307" s="1133"/>
      <c r="RYR307" s="1188"/>
      <c r="RYS307" s="1135"/>
      <c r="RYT307" s="1135"/>
      <c r="RYU307" s="1135"/>
      <c r="RYV307" s="1135"/>
      <c r="RYW307" s="1135"/>
      <c r="RYX307" s="1135"/>
      <c r="RYY307" s="1135"/>
      <c r="RYZ307" s="1135"/>
      <c r="RZA307" s="1135"/>
      <c r="RZB307" s="1135"/>
      <c r="RZC307" s="1136"/>
      <c r="RZD307" s="1131"/>
      <c r="RZE307" s="1143"/>
      <c r="RZF307" s="1133"/>
      <c r="RZG307" s="1133"/>
      <c r="RZH307" s="1133"/>
      <c r="RZI307" s="1140"/>
      <c r="RZJ307" s="1131"/>
      <c r="RZK307" s="1133"/>
      <c r="RZL307" s="1133"/>
      <c r="RZM307" s="1133"/>
      <c r="RZN307" s="1188"/>
      <c r="RZO307" s="1135"/>
      <c r="RZP307" s="1135"/>
      <c r="RZQ307" s="1135"/>
      <c r="RZR307" s="1135"/>
      <c r="RZS307" s="1135"/>
      <c r="RZT307" s="1135"/>
      <c r="RZU307" s="1135"/>
      <c r="RZV307" s="1135"/>
      <c r="RZW307" s="1135"/>
      <c r="RZX307" s="1135"/>
      <c r="RZY307" s="1136"/>
      <c r="RZZ307" s="1131"/>
      <c r="SAA307" s="1143"/>
      <c r="SAB307" s="1133"/>
      <c r="SAC307" s="1133"/>
      <c r="SAD307" s="1133"/>
      <c r="SAE307" s="1140"/>
      <c r="SAF307" s="1131"/>
      <c r="SAG307" s="1133"/>
      <c r="SAH307" s="1133"/>
      <c r="SAI307" s="1133"/>
      <c r="SAJ307" s="1188"/>
      <c r="SAK307" s="1135"/>
      <c r="SAL307" s="1135"/>
      <c r="SAM307" s="1135"/>
      <c r="SAN307" s="1135"/>
      <c r="SAO307" s="1135"/>
      <c r="SAP307" s="1135"/>
      <c r="SAQ307" s="1135"/>
      <c r="SAR307" s="1135"/>
      <c r="SAS307" s="1135"/>
      <c r="SAT307" s="1135"/>
      <c r="SAU307" s="1136"/>
      <c r="SAV307" s="1131"/>
      <c r="SAW307" s="1143"/>
      <c r="SAX307" s="1133"/>
      <c r="SAY307" s="1133"/>
      <c r="SAZ307" s="1133"/>
      <c r="SBA307" s="1140"/>
      <c r="SBB307" s="1131"/>
      <c r="SBC307" s="1133"/>
      <c r="SBD307" s="1133"/>
      <c r="SBE307" s="1133"/>
      <c r="SBF307" s="1188"/>
      <c r="SBG307" s="1135"/>
      <c r="SBH307" s="1135"/>
      <c r="SBI307" s="1135"/>
      <c r="SBJ307" s="1135"/>
      <c r="SBK307" s="1135"/>
      <c r="SBL307" s="1135"/>
      <c r="SBM307" s="1135"/>
      <c r="SBN307" s="1135"/>
      <c r="SBO307" s="1135"/>
      <c r="SBP307" s="1135"/>
      <c r="SBQ307" s="1136"/>
      <c r="SBR307" s="1131"/>
      <c r="SBS307" s="1143"/>
      <c r="SBT307" s="1133"/>
      <c r="SBU307" s="1133"/>
      <c r="SBV307" s="1133"/>
      <c r="SBW307" s="1140"/>
      <c r="SBX307" s="1131"/>
      <c r="SBY307" s="1133"/>
      <c r="SBZ307" s="1133"/>
      <c r="SCA307" s="1133"/>
      <c r="SCB307" s="1188"/>
      <c r="SCC307" s="1135"/>
      <c r="SCD307" s="1135"/>
      <c r="SCE307" s="1135"/>
      <c r="SCF307" s="1135"/>
      <c r="SCG307" s="1135"/>
      <c r="SCH307" s="1135"/>
      <c r="SCI307" s="1135"/>
      <c r="SCJ307" s="1135"/>
      <c r="SCK307" s="1135"/>
      <c r="SCL307" s="1135"/>
      <c r="SCM307" s="1136"/>
      <c r="SCN307" s="1131"/>
      <c r="SCO307" s="1143"/>
      <c r="SCP307" s="1133"/>
      <c r="SCQ307" s="1133"/>
      <c r="SCR307" s="1133"/>
      <c r="SCS307" s="1140"/>
      <c r="SCT307" s="1131"/>
      <c r="SCU307" s="1133"/>
      <c r="SCV307" s="1133"/>
      <c r="SCW307" s="1133"/>
      <c r="SCX307" s="1188"/>
      <c r="SCY307" s="1135"/>
      <c r="SCZ307" s="1135"/>
      <c r="SDA307" s="1135"/>
      <c r="SDB307" s="1135"/>
      <c r="SDC307" s="1135"/>
      <c r="SDD307" s="1135"/>
      <c r="SDE307" s="1135"/>
      <c r="SDF307" s="1135"/>
      <c r="SDG307" s="1135"/>
      <c r="SDH307" s="1135"/>
      <c r="SDI307" s="1136"/>
      <c r="SDJ307" s="1131"/>
      <c r="SDK307" s="1143"/>
      <c r="SDL307" s="1133"/>
      <c r="SDM307" s="1133"/>
      <c r="SDN307" s="1133"/>
      <c r="SDO307" s="1140"/>
      <c r="SDP307" s="1131"/>
      <c r="SDQ307" s="1133"/>
      <c r="SDR307" s="1133"/>
      <c r="SDS307" s="1133"/>
      <c r="SDT307" s="1188"/>
      <c r="SDU307" s="1135"/>
      <c r="SDV307" s="1135"/>
      <c r="SDW307" s="1135"/>
      <c r="SDX307" s="1135"/>
      <c r="SDY307" s="1135"/>
      <c r="SDZ307" s="1135"/>
      <c r="SEA307" s="1135"/>
      <c r="SEB307" s="1135"/>
      <c r="SEC307" s="1135"/>
      <c r="SED307" s="1135"/>
      <c r="SEE307" s="1136"/>
      <c r="SEF307" s="1131"/>
      <c r="SEG307" s="1143"/>
      <c r="SEH307" s="1133"/>
      <c r="SEI307" s="1133"/>
      <c r="SEJ307" s="1133"/>
      <c r="SEK307" s="1140"/>
      <c r="SEL307" s="1131"/>
      <c r="SEM307" s="1133"/>
      <c r="SEN307" s="1133"/>
      <c r="SEO307" s="1133"/>
      <c r="SEP307" s="1188"/>
      <c r="SEQ307" s="1135"/>
      <c r="SER307" s="1135"/>
      <c r="SES307" s="1135"/>
      <c r="SET307" s="1135"/>
      <c r="SEU307" s="1135"/>
      <c r="SEV307" s="1135"/>
      <c r="SEW307" s="1135"/>
      <c r="SEX307" s="1135"/>
      <c r="SEY307" s="1135"/>
      <c r="SEZ307" s="1135"/>
      <c r="SFA307" s="1136"/>
      <c r="SFB307" s="1131"/>
      <c r="SFC307" s="1143"/>
      <c r="SFD307" s="1133"/>
      <c r="SFE307" s="1133"/>
      <c r="SFF307" s="1133"/>
      <c r="SFG307" s="1140"/>
      <c r="SFH307" s="1131"/>
      <c r="SFI307" s="1133"/>
      <c r="SFJ307" s="1133"/>
      <c r="SFK307" s="1133"/>
      <c r="SFL307" s="1188"/>
      <c r="SFM307" s="1135"/>
      <c r="SFN307" s="1135"/>
      <c r="SFO307" s="1135"/>
      <c r="SFP307" s="1135"/>
      <c r="SFQ307" s="1135"/>
      <c r="SFR307" s="1135"/>
      <c r="SFS307" s="1135"/>
      <c r="SFT307" s="1135"/>
      <c r="SFU307" s="1135"/>
      <c r="SFV307" s="1135"/>
      <c r="SFW307" s="1136"/>
      <c r="SFX307" s="1131"/>
      <c r="SFY307" s="1143"/>
      <c r="SFZ307" s="1133"/>
      <c r="SGA307" s="1133"/>
      <c r="SGB307" s="1133"/>
      <c r="SGC307" s="1140"/>
      <c r="SGD307" s="1131"/>
      <c r="SGE307" s="1133"/>
      <c r="SGF307" s="1133"/>
      <c r="SGG307" s="1133"/>
      <c r="SGH307" s="1188"/>
      <c r="SGI307" s="1135"/>
      <c r="SGJ307" s="1135"/>
      <c r="SGK307" s="1135"/>
      <c r="SGL307" s="1135"/>
      <c r="SGM307" s="1135"/>
      <c r="SGN307" s="1135"/>
      <c r="SGO307" s="1135"/>
      <c r="SGP307" s="1135"/>
      <c r="SGQ307" s="1135"/>
      <c r="SGR307" s="1135"/>
      <c r="SGS307" s="1136"/>
      <c r="SGT307" s="1131"/>
      <c r="SGU307" s="1143"/>
      <c r="SGV307" s="1133"/>
      <c r="SGW307" s="1133"/>
      <c r="SGX307" s="1133"/>
      <c r="SGY307" s="1140"/>
      <c r="SGZ307" s="1131"/>
      <c r="SHA307" s="1133"/>
      <c r="SHB307" s="1133"/>
      <c r="SHC307" s="1133"/>
      <c r="SHD307" s="1188"/>
      <c r="SHE307" s="1135"/>
      <c r="SHF307" s="1135"/>
      <c r="SHG307" s="1135"/>
      <c r="SHH307" s="1135"/>
      <c r="SHI307" s="1135"/>
      <c r="SHJ307" s="1135"/>
      <c r="SHK307" s="1135"/>
      <c r="SHL307" s="1135"/>
      <c r="SHM307" s="1135"/>
      <c r="SHN307" s="1135"/>
      <c r="SHO307" s="1136"/>
      <c r="SHP307" s="1131"/>
      <c r="SHQ307" s="1143"/>
      <c r="SHR307" s="1133"/>
      <c r="SHS307" s="1133"/>
      <c r="SHT307" s="1133"/>
      <c r="SHU307" s="1140"/>
      <c r="SHV307" s="1131"/>
      <c r="SHW307" s="1133"/>
      <c r="SHX307" s="1133"/>
      <c r="SHY307" s="1133"/>
      <c r="SHZ307" s="1188"/>
      <c r="SIA307" s="1135"/>
      <c r="SIB307" s="1135"/>
      <c r="SIC307" s="1135"/>
      <c r="SID307" s="1135"/>
      <c r="SIE307" s="1135"/>
      <c r="SIF307" s="1135"/>
      <c r="SIG307" s="1135"/>
      <c r="SIH307" s="1135"/>
      <c r="SII307" s="1135"/>
      <c r="SIJ307" s="1135"/>
      <c r="SIK307" s="1136"/>
      <c r="SIL307" s="1131"/>
      <c r="SIM307" s="1143"/>
      <c r="SIN307" s="1133"/>
      <c r="SIO307" s="1133"/>
      <c r="SIP307" s="1133"/>
      <c r="SIQ307" s="1140"/>
      <c r="SIR307" s="1131"/>
      <c r="SIS307" s="1133"/>
      <c r="SIT307" s="1133"/>
      <c r="SIU307" s="1133"/>
      <c r="SIV307" s="1188"/>
      <c r="SIW307" s="1135"/>
      <c r="SIX307" s="1135"/>
      <c r="SIY307" s="1135"/>
      <c r="SIZ307" s="1135"/>
      <c r="SJA307" s="1135"/>
      <c r="SJB307" s="1135"/>
      <c r="SJC307" s="1135"/>
      <c r="SJD307" s="1135"/>
      <c r="SJE307" s="1135"/>
      <c r="SJF307" s="1135"/>
      <c r="SJG307" s="1136"/>
      <c r="SJH307" s="1131"/>
      <c r="SJI307" s="1143"/>
      <c r="SJJ307" s="1133"/>
      <c r="SJK307" s="1133"/>
      <c r="SJL307" s="1133"/>
      <c r="SJM307" s="1140"/>
      <c r="SJN307" s="1131"/>
      <c r="SJO307" s="1133"/>
      <c r="SJP307" s="1133"/>
      <c r="SJQ307" s="1133"/>
      <c r="SJR307" s="1188"/>
      <c r="SJS307" s="1135"/>
      <c r="SJT307" s="1135"/>
      <c r="SJU307" s="1135"/>
      <c r="SJV307" s="1135"/>
      <c r="SJW307" s="1135"/>
      <c r="SJX307" s="1135"/>
      <c r="SJY307" s="1135"/>
      <c r="SJZ307" s="1135"/>
      <c r="SKA307" s="1135"/>
      <c r="SKB307" s="1135"/>
      <c r="SKC307" s="1136"/>
      <c r="SKD307" s="1131"/>
      <c r="SKE307" s="1143"/>
      <c r="SKF307" s="1133"/>
      <c r="SKG307" s="1133"/>
      <c r="SKH307" s="1133"/>
      <c r="SKI307" s="1140"/>
      <c r="SKJ307" s="1131"/>
      <c r="SKK307" s="1133"/>
      <c r="SKL307" s="1133"/>
      <c r="SKM307" s="1133"/>
      <c r="SKN307" s="1188"/>
      <c r="SKO307" s="1135"/>
      <c r="SKP307" s="1135"/>
      <c r="SKQ307" s="1135"/>
      <c r="SKR307" s="1135"/>
      <c r="SKS307" s="1135"/>
      <c r="SKT307" s="1135"/>
      <c r="SKU307" s="1135"/>
      <c r="SKV307" s="1135"/>
      <c r="SKW307" s="1135"/>
      <c r="SKX307" s="1135"/>
      <c r="SKY307" s="1136"/>
      <c r="SKZ307" s="1131"/>
      <c r="SLA307" s="1143"/>
      <c r="SLB307" s="1133"/>
      <c r="SLC307" s="1133"/>
      <c r="SLD307" s="1133"/>
      <c r="SLE307" s="1140"/>
      <c r="SLF307" s="1131"/>
      <c r="SLG307" s="1133"/>
      <c r="SLH307" s="1133"/>
      <c r="SLI307" s="1133"/>
      <c r="SLJ307" s="1188"/>
      <c r="SLK307" s="1135"/>
      <c r="SLL307" s="1135"/>
      <c r="SLM307" s="1135"/>
      <c r="SLN307" s="1135"/>
      <c r="SLO307" s="1135"/>
      <c r="SLP307" s="1135"/>
      <c r="SLQ307" s="1135"/>
      <c r="SLR307" s="1135"/>
      <c r="SLS307" s="1135"/>
      <c r="SLT307" s="1135"/>
      <c r="SLU307" s="1136"/>
      <c r="SLV307" s="1131"/>
      <c r="SLW307" s="1143"/>
      <c r="SLX307" s="1133"/>
      <c r="SLY307" s="1133"/>
      <c r="SLZ307" s="1133"/>
      <c r="SMA307" s="1140"/>
      <c r="SMB307" s="1131"/>
      <c r="SMC307" s="1133"/>
      <c r="SMD307" s="1133"/>
      <c r="SME307" s="1133"/>
      <c r="SMF307" s="1188"/>
      <c r="SMG307" s="1135"/>
      <c r="SMH307" s="1135"/>
      <c r="SMI307" s="1135"/>
      <c r="SMJ307" s="1135"/>
      <c r="SMK307" s="1135"/>
      <c r="SML307" s="1135"/>
      <c r="SMM307" s="1135"/>
      <c r="SMN307" s="1135"/>
      <c r="SMO307" s="1135"/>
      <c r="SMP307" s="1135"/>
      <c r="SMQ307" s="1136"/>
      <c r="SMR307" s="1131"/>
      <c r="SMS307" s="1143"/>
      <c r="SMT307" s="1133"/>
      <c r="SMU307" s="1133"/>
      <c r="SMV307" s="1133"/>
      <c r="SMW307" s="1140"/>
      <c r="SMX307" s="1131"/>
      <c r="SMY307" s="1133"/>
      <c r="SMZ307" s="1133"/>
      <c r="SNA307" s="1133"/>
      <c r="SNB307" s="1188"/>
      <c r="SNC307" s="1135"/>
      <c r="SND307" s="1135"/>
      <c r="SNE307" s="1135"/>
      <c r="SNF307" s="1135"/>
      <c r="SNG307" s="1135"/>
      <c r="SNH307" s="1135"/>
      <c r="SNI307" s="1135"/>
      <c r="SNJ307" s="1135"/>
      <c r="SNK307" s="1135"/>
      <c r="SNL307" s="1135"/>
      <c r="SNM307" s="1136"/>
      <c r="SNN307" s="1131"/>
      <c r="SNO307" s="1143"/>
      <c r="SNP307" s="1133"/>
      <c r="SNQ307" s="1133"/>
      <c r="SNR307" s="1133"/>
      <c r="SNS307" s="1140"/>
      <c r="SNT307" s="1131"/>
      <c r="SNU307" s="1133"/>
      <c r="SNV307" s="1133"/>
      <c r="SNW307" s="1133"/>
      <c r="SNX307" s="1188"/>
      <c r="SNY307" s="1135"/>
      <c r="SNZ307" s="1135"/>
      <c r="SOA307" s="1135"/>
      <c r="SOB307" s="1135"/>
      <c r="SOC307" s="1135"/>
      <c r="SOD307" s="1135"/>
      <c r="SOE307" s="1135"/>
      <c r="SOF307" s="1135"/>
      <c r="SOG307" s="1135"/>
      <c r="SOH307" s="1135"/>
      <c r="SOI307" s="1136"/>
      <c r="SOJ307" s="1131"/>
      <c r="SOK307" s="1143"/>
      <c r="SOL307" s="1133"/>
      <c r="SOM307" s="1133"/>
      <c r="SON307" s="1133"/>
      <c r="SOO307" s="1140"/>
      <c r="SOP307" s="1131"/>
      <c r="SOQ307" s="1133"/>
      <c r="SOR307" s="1133"/>
      <c r="SOS307" s="1133"/>
      <c r="SOT307" s="1188"/>
      <c r="SOU307" s="1135"/>
      <c r="SOV307" s="1135"/>
      <c r="SOW307" s="1135"/>
      <c r="SOX307" s="1135"/>
      <c r="SOY307" s="1135"/>
      <c r="SOZ307" s="1135"/>
      <c r="SPA307" s="1135"/>
      <c r="SPB307" s="1135"/>
      <c r="SPC307" s="1135"/>
      <c r="SPD307" s="1135"/>
      <c r="SPE307" s="1136"/>
      <c r="SPF307" s="1131"/>
      <c r="SPG307" s="1143"/>
      <c r="SPH307" s="1133"/>
      <c r="SPI307" s="1133"/>
      <c r="SPJ307" s="1133"/>
      <c r="SPK307" s="1140"/>
      <c r="SPL307" s="1131"/>
      <c r="SPM307" s="1133"/>
      <c r="SPN307" s="1133"/>
      <c r="SPO307" s="1133"/>
      <c r="SPP307" s="1188"/>
      <c r="SPQ307" s="1135"/>
      <c r="SPR307" s="1135"/>
      <c r="SPS307" s="1135"/>
      <c r="SPT307" s="1135"/>
      <c r="SPU307" s="1135"/>
      <c r="SPV307" s="1135"/>
      <c r="SPW307" s="1135"/>
      <c r="SPX307" s="1135"/>
      <c r="SPY307" s="1135"/>
      <c r="SPZ307" s="1135"/>
      <c r="SQA307" s="1136"/>
      <c r="SQB307" s="1131"/>
      <c r="SQC307" s="1143"/>
      <c r="SQD307" s="1133"/>
      <c r="SQE307" s="1133"/>
      <c r="SQF307" s="1133"/>
      <c r="SQG307" s="1140"/>
      <c r="SQH307" s="1131"/>
      <c r="SQI307" s="1133"/>
      <c r="SQJ307" s="1133"/>
      <c r="SQK307" s="1133"/>
      <c r="SQL307" s="1188"/>
      <c r="SQM307" s="1135"/>
      <c r="SQN307" s="1135"/>
      <c r="SQO307" s="1135"/>
      <c r="SQP307" s="1135"/>
      <c r="SQQ307" s="1135"/>
      <c r="SQR307" s="1135"/>
      <c r="SQS307" s="1135"/>
      <c r="SQT307" s="1135"/>
      <c r="SQU307" s="1135"/>
      <c r="SQV307" s="1135"/>
      <c r="SQW307" s="1136"/>
      <c r="SQX307" s="1131"/>
      <c r="SQY307" s="1143"/>
      <c r="SQZ307" s="1133"/>
      <c r="SRA307" s="1133"/>
      <c r="SRB307" s="1133"/>
      <c r="SRC307" s="1140"/>
      <c r="SRD307" s="1131"/>
      <c r="SRE307" s="1133"/>
      <c r="SRF307" s="1133"/>
      <c r="SRG307" s="1133"/>
      <c r="SRH307" s="1188"/>
      <c r="SRI307" s="1135"/>
      <c r="SRJ307" s="1135"/>
      <c r="SRK307" s="1135"/>
      <c r="SRL307" s="1135"/>
      <c r="SRM307" s="1135"/>
      <c r="SRN307" s="1135"/>
      <c r="SRO307" s="1135"/>
      <c r="SRP307" s="1135"/>
      <c r="SRQ307" s="1135"/>
      <c r="SRR307" s="1135"/>
      <c r="SRS307" s="1136"/>
      <c r="SRT307" s="1131"/>
      <c r="SRU307" s="1143"/>
      <c r="SRV307" s="1133"/>
      <c r="SRW307" s="1133"/>
      <c r="SRX307" s="1133"/>
      <c r="SRY307" s="1140"/>
      <c r="SRZ307" s="1131"/>
      <c r="SSA307" s="1133"/>
      <c r="SSB307" s="1133"/>
      <c r="SSC307" s="1133"/>
      <c r="SSD307" s="1188"/>
      <c r="SSE307" s="1135"/>
      <c r="SSF307" s="1135"/>
      <c r="SSG307" s="1135"/>
      <c r="SSH307" s="1135"/>
      <c r="SSI307" s="1135"/>
      <c r="SSJ307" s="1135"/>
      <c r="SSK307" s="1135"/>
      <c r="SSL307" s="1135"/>
      <c r="SSM307" s="1135"/>
      <c r="SSN307" s="1135"/>
      <c r="SSO307" s="1136"/>
      <c r="SSP307" s="1131"/>
      <c r="SSQ307" s="1143"/>
      <c r="SSR307" s="1133"/>
      <c r="SSS307" s="1133"/>
      <c r="SST307" s="1133"/>
      <c r="SSU307" s="1140"/>
      <c r="SSV307" s="1131"/>
      <c r="SSW307" s="1133"/>
      <c r="SSX307" s="1133"/>
      <c r="SSY307" s="1133"/>
      <c r="SSZ307" s="1188"/>
      <c r="STA307" s="1135"/>
      <c r="STB307" s="1135"/>
      <c r="STC307" s="1135"/>
      <c r="STD307" s="1135"/>
      <c r="STE307" s="1135"/>
      <c r="STF307" s="1135"/>
      <c r="STG307" s="1135"/>
      <c r="STH307" s="1135"/>
      <c r="STI307" s="1135"/>
      <c r="STJ307" s="1135"/>
      <c r="STK307" s="1136"/>
      <c r="STL307" s="1131"/>
      <c r="STM307" s="1143"/>
      <c r="STN307" s="1133"/>
      <c r="STO307" s="1133"/>
      <c r="STP307" s="1133"/>
      <c r="STQ307" s="1140"/>
      <c r="STR307" s="1131"/>
      <c r="STS307" s="1133"/>
      <c r="STT307" s="1133"/>
      <c r="STU307" s="1133"/>
      <c r="STV307" s="1188"/>
      <c r="STW307" s="1135"/>
      <c r="STX307" s="1135"/>
      <c r="STY307" s="1135"/>
      <c r="STZ307" s="1135"/>
      <c r="SUA307" s="1135"/>
      <c r="SUB307" s="1135"/>
      <c r="SUC307" s="1135"/>
      <c r="SUD307" s="1135"/>
      <c r="SUE307" s="1135"/>
      <c r="SUF307" s="1135"/>
      <c r="SUG307" s="1136"/>
      <c r="SUH307" s="1131"/>
      <c r="SUI307" s="1143"/>
      <c r="SUJ307" s="1133"/>
      <c r="SUK307" s="1133"/>
      <c r="SUL307" s="1133"/>
      <c r="SUM307" s="1140"/>
      <c r="SUN307" s="1131"/>
      <c r="SUO307" s="1133"/>
      <c r="SUP307" s="1133"/>
      <c r="SUQ307" s="1133"/>
      <c r="SUR307" s="1188"/>
      <c r="SUS307" s="1135"/>
      <c r="SUT307" s="1135"/>
      <c r="SUU307" s="1135"/>
      <c r="SUV307" s="1135"/>
      <c r="SUW307" s="1135"/>
      <c r="SUX307" s="1135"/>
      <c r="SUY307" s="1135"/>
      <c r="SUZ307" s="1135"/>
      <c r="SVA307" s="1135"/>
      <c r="SVB307" s="1135"/>
      <c r="SVC307" s="1136"/>
      <c r="SVD307" s="1131"/>
      <c r="SVE307" s="1143"/>
      <c r="SVF307" s="1133"/>
      <c r="SVG307" s="1133"/>
      <c r="SVH307" s="1133"/>
      <c r="SVI307" s="1140"/>
      <c r="SVJ307" s="1131"/>
      <c r="SVK307" s="1133"/>
      <c r="SVL307" s="1133"/>
      <c r="SVM307" s="1133"/>
      <c r="SVN307" s="1188"/>
      <c r="SVO307" s="1135"/>
      <c r="SVP307" s="1135"/>
      <c r="SVQ307" s="1135"/>
      <c r="SVR307" s="1135"/>
      <c r="SVS307" s="1135"/>
      <c r="SVT307" s="1135"/>
      <c r="SVU307" s="1135"/>
      <c r="SVV307" s="1135"/>
      <c r="SVW307" s="1135"/>
      <c r="SVX307" s="1135"/>
      <c r="SVY307" s="1136"/>
      <c r="SVZ307" s="1131"/>
      <c r="SWA307" s="1143"/>
      <c r="SWB307" s="1133"/>
      <c r="SWC307" s="1133"/>
      <c r="SWD307" s="1133"/>
      <c r="SWE307" s="1140"/>
      <c r="SWF307" s="1131"/>
      <c r="SWG307" s="1133"/>
      <c r="SWH307" s="1133"/>
      <c r="SWI307" s="1133"/>
      <c r="SWJ307" s="1188"/>
      <c r="SWK307" s="1135"/>
      <c r="SWL307" s="1135"/>
      <c r="SWM307" s="1135"/>
      <c r="SWN307" s="1135"/>
      <c r="SWO307" s="1135"/>
      <c r="SWP307" s="1135"/>
      <c r="SWQ307" s="1135"/>
      <c r="SWR307" s="1135"/>
      <c r="SWS307" s="1135"/>
      <c r="SWT307" s="1135"/>
      <c r="SWU307" s="1136"/>
      <c r="SWV307" s="1131"/>
      <c r="SWW307" s="1143"/>
      <c r="SWX307" s="1133"/>
      <c r="SWY307" s="1133"/>
      <c r="SWZ307" s="1133"/>
      <c r="SXA307" s="1140"/>
      <c r="SXB307" s="1131"/>
      <c r="SXC307" s="1133"/>
      <c r="SXD307" s="1133"/>
      <c r="SXE307" s="1133"/>
      <c r="SXF307" s="1188"/>
      <c r="SXG307" s="1135"/>
      <c r="SXH307" s="1135"/>
      <c r="SXI307" s="1135"/>
      <c r="SXJ307" s="1135"/>
      <c r="SXK307" s="1135"/>
      <c r="SXL307" s="1135"/>
      <c r="SXM307" s="1135"/>
      <c r="SXN307" s="1135"/>
      <c r="SXO307" s="1135"/>
      <c r="SXP307" s="1135"/>
      <c r="SXQ307" s="1136"/>
      <c r="SXR307" s="1131"/>
      <c r="SXS307" s="1143"/>
      <c r="SXT307" s="1133"/>
      <c r="SXU307" s="1133"/>
      <c r="SXV307" s="1133"/>
      <c r="SXW307" s="1140"/>
      <c r="SXX307" s="1131"/>
      <c r="SXY307" s="1133"/>
      <c r="SXZ307" s="1133"/>
      <c r="SYA307" s="1133"/>
      <c r="SYB307" s="1188"/>
      <c r="SYC307" s="1135"/>
      <c r="SYD307" s="1135"/>
      <c r="SYE307" s="1135"/>
      <c r="SYF307" s="1135"/>
      <c r="SYG307" s="1135"/>
      <c r="SYH307" s="1135"/>
      <c r="SYI307" s="1135"/>
      <c r="SYJ307" s="1135"/>
      <c r="SYK307" s="1135"/>
      <c r="SYL307" s="1135"/>
      <c r="SYM307" s="1136"/>
      <c r="SYN307" s="1131"/>
      <c r="SYO307" s="1143"/>
      <c r="SYP307" s="1133"/>
      <c r="SYQ307" s="1133"/>
      <c r="SYR307" s="1133"/>
      <c r="SYS307" s="1140"/>
      <c r="SYT307" s="1131"/>
      <c r="SYU307" s="1133"/>
      <c r="SYV307" s="1133"/>
      <c r="SYW307" s="1133"/>
      <c r="SYX307" s="1188"/>
      <c r="SYY307" s="1135"/>
      <c r="SYZ307" s="1135"/>
      <c r="SZA307" s="1135"/>
      <c r="SZB307" s="1135"/>
      <c r="SZC307" s="1135"/>
      <c r="SZD307" s="1135"/>
      <c r="SZE307" s="1135"/>
      <c r="SZF307" s="1135"/>
      <c r="SZG307" s="1135"/>
      <c r="SZH307" s="1135"/>
      <c r="SZI307" s="1136"/>
      <c r="SZJ307" s="1131"/>
      <c r="SZK307" s="1143"/>
      <c r="SZL307" s="1133"/>
      <c r="SZM307" s="1133"/>
      <c r="SZN307" s="1133"/>
      <c r="SZO307" s="1140"/>
      <c r="SZP307" s="1131"/>
      <c r="SZQ307" s="1133"/>
      <c r="SZR307" s="1133"/>
      <c r="SZS307" s="1133"/>
      <c r="SZT307" s="1188"/>
      <c r="SZU307" s="1135"/>
      <c r="SZV307" s="1135"/>
      <c r="SZW307" s="1135"/>
      <c r="SZX307" s="1135"/>
      <c r="SZY307" s="1135"/>
      <c r="SZZ307" s="1135"/>
      <c r="TAA307" s="1135"/>
      <c r="TAB307" s="1135"/>
      <c r="TAC307" s="1135"/>
      <c r="TAD307" s="1135"/>
      <c r="TAE307" s="1136"/>
      <c r="TAF307" s="1131"/>
      <c r="TAG307" s="1143"/>
      <c r="TAH307" s="1133"/>
      <c r="TAI307" s="1133"/>
      <c r="TAJ307" s="1133"/>
      <c r="TAK307" s="1140"/>
      <c r="TAL307" s="1131"/>
      <c r="TAM307" s="1133"/>
      <c r="TAN307" s="1133"/>
      <c r="TAO307" s="1133"/>
      <c r="TAP307" s="1188"/>
      <c r="TAQ307" s="1135"/>
      <c r="TAR307" s="1135"/>
      <c r="TAS307" s="1135"/>
      <c r="TAT307" s="1135"/>
      <c r="TAU307" s="1135"/>
      <c r="TAV307" s="1135"/>
      <c r="TAW307" s="1135"/>
      <c r="TAX307" s="1135"/>
      <c r="TAY307" s="1135"/>
      <c r="TAZ307" s="1135"/>
      <c r="TBA307" s="1136"/>
      <c r="TBB307" s="1131"/>
      <c r="TBC307" s="1143"/>
      <c r="TBD307" s="1133"/>
      <c r="TBE307" s="1133"/>
      <c r="TBF307" s="1133"/>
      <c r="TBG307" s="1140"/>
      <c r="TBH307" s="1131"/>
      <c r="TBI307" s="1133"/>
      <c r="TBJ307" s="1133"/>
      <c r="TBK307" s="1133"/>
      <c r="TBL307" s="1188"/>
      <c r="TBM307" s="1135"/>
      <c r="TBN307" s="1135"/>
      <c r="TBO307" s="1135"/>
      <c r="TBP307" s="1135"/>
      <c r="TBQ307" s="1135"/>
      <c r="TBR307" s="1135"/>
      <c r="TBS307" s="1135"/>
      <c r="TBT307" s="1135"/>
      <c r="TBU307" s="1135"/>
      <c r="TBV307" s="1135"/>
      <c r="TBW307" s="1136"/>
      <c r="TBX307" s="1131"/>
      <c r="TBY307" s="1143"/>
      <c r="TBZ307" s="1133"/>
      <c r="TCA307" s="1133"/>
      <c r="TCB307" s="1133"/>
      <c r="TCC307" s="1140"/>
      <c r="TCD307" s="1131"/>
      <c r="TCE307" s="1133"/>
      <c r="TCF307" s="1133"/>
      <c r="TCG307" s="1133"/>
      <c r="TCH307" s="1188"/>
      <c r="TCI307" s="1135"/>
      <c r="TCJ307" s="1135"/>
      <c r="TCK307" s="1135"/>
      <c r="TCL307" s="1135"/>
      <c r="TCM307" s="1135"/>
      <c r="TCN307" s="1135"/>
      <c r="TCO307" s="1135"/>
      <c r="TCP307" s="1135"/>
      <c r="TCQ307" s="1135"/>
      <c r="TCR307" s="1135"/>
      <c r="TCS307" s="1136"/>
      <c r="TCT307" s="1131"/>
      <c r="TCU307" s="1143"/>
      <c r="TCV307" s="1133"/>
      <c r="TCW307" s="1133"/>
      <c r="TCX307" s="1133"/>
      <c r="TCY307" s="1140"/>
      <c r="TCZ307" s="1131"/>
      <c r="TDA307" s="1133"/>
      <c r="TDB307" s="1133"/>
      <c r="TDC307" s="1133"/>
      <c r="TDD307" s="1188"/>
      <c r="TDE307" s="1135"/>
      <c r="TDF307" s="1135"/>
      <c r="TDG307" s="1135"/>
      <c r="TDH307" s="1135"/>
      <c r="TDI307" s="1135"/>
      <c r="TDJ307" s="1135"/>
      <c r="TDK307" s="1135"/>
      <c r="TDL307" s="1135"/>
      <c r="TDM307" s="1135"/>
      <c r="TDN307" s="1135"/>
      <c r="TDO307" s="1136"/>
      <c r="TDP307" s="1131"/>
      <c r="TDQ307" s="1143"/>
      <c r="TDR307" s="1133"/>
      <c r="TDS307" s="1133"/>
      <c r="TDT307" s="1133"/>
      <c r="TDU307" s="1140"/>
      <c r="TDV307" s="1131"/>
      <c r="TDW307" s="1133"/>
      <c r="TDX307" s="1133"/>
      <c r="TDY307" s="1133"/>
      <c r="TDZ307" s="1188"/>
      <c r="TEA307" s="1135"/>
      <c r="TEB307" s="1135"/>
      <c r="TEC307" s="1135"/>
      <c r="TED307" s="1135"/>
      <c r="TEE307" s="1135"/>
      <c r="TEF307" s="1135"/>
      <c r="TEG307" s="1135"/>
      <c r="TEH307" s="1135"/>
      <c r="TEI307" s="1135"/>
      <c r="TEJ307" s="1135"/>
      <c r="TEK307" s="1136"/>
      <c r="TEL307" s="1131"/>
      <c r="TEM307" s="1143"/>
      <c r="TEN307" s="1133"/>
      <c r="TEO307" s="1133"/>
      <c r="TEP307" s="1133"/>
      <c r="TEQ307" s="1140"/>
      <c r="TER307" s="1131"/>
      <c r="TES307" s="1133"/>
      <c r="TET307" s="1133"/>
      <c r="TEU307" s="1133"/>
      <c r="TEV307" s="1188"/>
      <c r="TEW307" s="1135"/>
      <c r="TEX307" s="1135"/>
      <c r="TEY307" s="1135"/>
      <c r="TEZ307" s="1135"/>
      <c r="TFA307" s="1135"/>
      <c r="TFB307" s="1135"/>
      <c r="TFC307" s="1135"/>
      <c r="TFD307" s="1135"/>
      <c r="TFE307" s="1135"/>
      <c r="TFF307" s="1135"/>
      <c r="TFG307" s="1136"/>
      <c r="TFH307" s="1131"/>
      <c r="TFI307" s="1143"/>
      <c r="TFJ307" s="1133"/>
      <c r="TFK307" s="1133"/>
      <c r="TFL307" s="1133"/>
      <c r="TFM307" s="1140"/>
      <c r="TFN307" s="1131"/>
      <c r="TFO307" s="1133"/>
      <c r="TFP307" s="1133"/>
      <c r="TFQ307" s="1133"/>
      <c r="TFR307" s="1188"/>
      <c r="TFS307" s="1135"/>
      <c r="TFT307" s="1135"/>
      <c r="TFU307" s="1135"/>
      <c r="TFV307" s="1135"/>
      <c r="TFW307" s="1135"/>
      <c r="TFX307" s="1135"/>
      <c r="TFY307" s="1135"/>
      <c r="TFZ307" s="1135"/>
      <c r="TGA307" s="1135"/>
      <c r="TGB307" s="1135"/>
      <c r="TGC307" s="1136"/>
      <c r="TGD307" s="1131"/>
      <c r="TGE307" s="1143"/>
      <c r="TGF307" s="1133"/>
      <c r="TGG307" s="1133"/>
      <c r="TGH307" s="1133"/>
      <c r="TGI307" s="1140"/>
      <c r="TGJ307" s="1131"/>
      <c r="TGK307" s="1133"/>
      <c r="TGL307" s="1133"/>
      <c r="TGM307" s="1133"/>
      <c r="TGN307" s="1188"/>
      <c r="TGO307" s="1135"/>
      <c r="TGP307" s="1135"/>
      <c r="TGQ307" s="1135"/>
      <c r="TGR307" s="1135"/>
      <c r="TGS307" s="1135"/>
      <c r="TGT307" s="1135"/>
      <c r="TGU307" s="1135"/>
      <c r="TGV307" s="1135"/>
      <c r="TGW307" s="1135"/>
      <c r="TGX307" s="1135"/>
      <c r="TGY307" s="1136"/>
      <c r="TGZ307" s="1131"/>
      <c r="THA307" s="1143"/>
      <c r="THB307" s="1133"/>
      <c r="THC307" s="1133"/>
      <c r="THD307" s="1133"/>
      <c r="THE307" s="1140"/>
      <c r="THF307" s="1131"/>
      <c r="THG307" s="1133"/>
      <c r="THH307" s="1133"/>
      <c r="THI307" s="1133"/>
      <c r="THJ307" s="1188"/>
      <c r="THK307" s="1135"/>
      <c r="THL307" s="1135"/>
      <c r="THM307" s="1135"/>
      <c r="THN307" s="1135"/>
      <c r="THO307" s="1135"/>
      <c r="THP307" s="1135"/>
      <c r="THQ307" s="1135"/>
      <c r="THR307" s="1135"/>
      <c r="THS307" s="1135"/>
      <c r="THT307" s="1135"/>
      <c r="THU307" s="1136"/>
      <c r="THV307" s="1131"/>
      <c r="THW307" s="1143"/>
      <c r="THX307" s="1133"/>
      <c r="THY307" s="1133"/>
      <c r="THZ307" s="1133"/>
      <c r="TIA307" s="1140"/>
      <c r="TIB307" s="1131"/>
      <c r="TIC307" s="1133"/>
      <c r="TID307" s="1133"/>
      <c r="TIE307" s="1133"/>
      <c r="TIF307" s="1188"/>
      <c r="TIG307" s="1135"/>
      <c r="TIH307" s="1135"/>
      <c r="TII307" s="1135"/>
      <c r="TIJ307" s="1135"/>
      <c r="TIK307" s="1135"/>
      <c r="TIL307" s="1135"/>
      <c r="TIM307" s="1135"/>
      <c r="TIN307" s="1135"/>
      <c r="TIO307" s="1135"/>
      <c r="TIP307" s="1135"/>
      <c r="TIQ307" s="1136"/>
      <c r="TIR307" s="1131"/>
      <c r="TIS307" s="1143"/>
      <c r="TIT307" s="1133"/>
      <c r="TIU307" s="1133"/>
      <c r="TIV307" s="1133"/>
      <c r="TIW307" s="1140"/>
      <c r="TIX307" s="1131"/>
      <c r="TIY307" s="1133"/>
      <c r="TIZ307" s="1133"/>
      <c r="TJA307" s="1133"/>
      <c r="TJB307" s="1188"/>
      <c r="TJC307" s="1135"/>
      <c r="TJD307" s="1135"/>
      <c r="TJE307" s="1135"/>
      <c r="TJF307" s="1135"/>
      <c r="TJG307" s="1135"/>
      <c r="TJH307" s="1135"/>
      <c r="TJI307" s="1135"/>
      <c r="TJJ307" s="1135"/>
      <c r="TJK307" s="1135"/>
      <c r="TJL307" s="1135"/>
      <c r="TJM307" s="1136"/>
      <c r="TJN307" s="1131"/>
      <c r="TJO307" s="1143"/>
      <c r="TJP307" s="1133"/>
      <c r="TJQ307" s="1133"/>
      <c r="TJR307" s="1133"/>
      <c r="TJS307" s="1140"/>
      <c r="TJT307" s="1131"/>
      <c r="TJU307" s="1133"/>
      <c r="TJV307" s="1133"/>
      <c r="TJW307" s="1133"/>
      <c r="TJX307" s="1188"/>
      <c r="TJY307" s="1135"/>
      <c r="TJZ307" s="1135"/>
      <c r="TKA307" s="1135"/>
      <c r="TKB307" s="1135"/>
      <c r="TKC307" s="1135"/>
      <c r="TKD307" s="1135"/>
      <c r="TKE307" s="1135"/>
      <c r="TKF307" s="1135"/>
      <c r="TKG307" s="1135"/>
      <c r="TKH307" s="1135"/>
      <c r="TKI307" s="1136"/>
      <c r="TKJ307" s="1131"/>
      <c r="TKK307" s="1143"/>
      <c r="TKL307" s="1133"/>
      <c r="TKM307" s="1133"/>
      <c r="TKN307" s="1133"/>
      <c r="TKO307" s="1140"/>
      <c r="TKP307" s="1131"/>
      <c r="TKQ307" s="1133"/>
      <c r="TKR307" s="1133"/>
      <c r="TKS307" s="1133"/>
      <c r="TKT307" s="1188"/>
      <c r="TKU307" s="1135"/>
      <c r="TKV307" s="1135"/>
      <c r="TKW307" s="1135"/>
      <c r="TKX307" s="1135"/>
      <c r="TKY307" s="1135"/>
      <c r="TKZ307" s="1135"/>
      <c r="TLA307" s="1135"/>
      <c r="TLB307" s="1135"/>
      <c r="TLC307" s="1135"/>
      <c r="TLD307" s="1135"/>
      <c r="TLE307" s="1136"/>
      <c r="TLF307" s="1131"/>
      <c r="TLG307" s="1143"/>
      <c r="TLH307" s="1133"/>
      <c r="TLI307" s="1133"/>
      <c r="TLJ307" s="1133"/>
      <c r="TLK307" s="1140"/>
      <c r="TLL307" s="1131"/>
      <c r="TLM307" s="1133"/>
      <c r="TLN307" s="1133"/>
      <c r="TLO307" s="1133"/>
      <c r="TLP307" s="1188"/>
      <c r="TLQ307" s="1135"/>
      <c r="TLR307" s="1135"/>
      <c r="TLS307" s="1135"/>
      <c r="TLT307" s="1135"/>
      <c r="TLU307" s="1135"/>
      <c r="TLV307" s="1135"/>
      <c r="TLW307" s="1135"/>
      <c r="TLX307" s="1135"/>
      <c r="TLY307" s="1135"/>
      <c r="TLZ307" s="1135"/>
      <c r="TMA307" s="1136"/>
      <c r="TMB307" s="1131"/>
      <c r="TMC307" s="1143"/>
      <c r="TMD307" s="1133"/>
      <c r="TME307" s="1133"/>
      <c r="TMF307" s="1133"/>
      <c r="TMG307" s="1140"/>
      <c r="TMH307" s="1131"/>
      <c r="TMI307" s="1133"/>
      <c r="TMJ307" s="1133"/>
      <c r="TMK307" s="1133"/>
      <c r="TML307" s="1188"/>
      <c r="TMM307" s="1135"/>
      <c r="TMN307" s="1135"/>
      <c r="TMO307" s="1135"/>
      <c r="TMP307" s="1135"/>
      <c r="TMQ307" s="1135"/>
      <c r="TMR307" s="1135"/>
      <c r="TMS307" s="1135"/>
      <c r="TMT307" s="1135"/>
      <c r="TMU307" s="1135"/>
      <c r="TMV307" s="1135"/>
      <c r="TMW307" s="1136"/>
      <c r="TMX307" s="1131"/>
      <c r="TMY307" s="1143"/>
      <c r="TMZ307" s="1133"/>
      <c r="TNA307" s="1133"/>
      <c r="TNB307" s="1133"/>
      <c r="TNC307" s="1140"/>
      <c r="TND307" s="1131"/>
      <c r="TNE307" s="1133"/>
      <c r="TNF307" s="1133"/>
      <c r="TNG307" s="1133"/>
      <c r="TNH307" s="1188"/>
      <c r="TNI307" s="1135"/>
      <c r="TNJ307" s="1135"/>
      <c r="TNK307" s="1135"/>
      <c r="TNL307" s="1135"/>
      <c r="TNM307" s="1135"/>
      <c r="TNN307" s="1135"/>
      <c r="TNO307" s="1135"/>
      <c r="TNP307" s="1135"/>
      <c r="TNQ307" s="1135"/>
      <c r="TNR307" s="1135"/>
      <c r="TNS307" s="1136"/>
      <c r="TNT307" s="1131"/>
      <c r="TNU307" s="1143"/>
      <c r="TNV307" s="1133"/>
      <c r="TNW307" s="1133"/>
      <c r="TNX307" s="1133"/>
      <c r="TNY307" s="1140"/>
      <c r="TNZ307" s="1131"/>
      <c r="TOA307" s="1133"/>
      <c r="TOB307" s="1133"/>
      <c r="TOC307" s="1133"/>
      <c r="TOD307" s="1188"/>
      <c r="TOE307" s="1135"/>
      <c r="TOF307" s="1135"/>
      <c r="TOG307" s="1135"/>
      <c r="TOH307" s="1135"/>
      <c r="TOI307" s="1135"/>
      <c r="TOJ307" s="1135"/>
      <c r="TOK307" s="1135"/>
      <c r="TOL307" s="1135"/>
      <c r="TOM307" s="1135"/>
      <c r="TON307" s="1135"/>
      <c r="TOO307" s="1136"/>
      <c r="TOP307" s="1131"/>
      <c r="TOQ307" s="1143"/>
      <c r="TOR307" s="1133"/>
      <c r="TOS307" s="1133"/>
      <c r="TOT307" s="1133"/>
      <c r="TOU307" s="1140"/>
      <c r="TOV307" s="1131"/>
      <c r="TOW307" s="1133"/>
      <c r="TOX307" s="1133"/>
      <c r="TOY307" s="1133"/>
      <c r="TOZ307" s="1188"/>
      <c r="TPA307" s="1135"/>
      <c r="TPB307" s="1135"/>
      <c r="TPC307" s="1135"/>
      <c r="TPD307" s="1135"/>
      <c r="TPE307" s="1135"/>
      <c r="TPF307" s="1135"/>
      <c r="TPG307" s="1135"/>
      <c r="TPH307" s="1135"/>
      <c r="TPI307" s="1135"/>
      <c r="TPJ307" s="1135"/>
      <c r="TPK307" s="1136"/>
      <c r="TPL307" s="1131"/>
      <c r="TPM307" s="1143"/>
      <c r="TPN307" s="1133"/>
      <c r="TPO307" s="1133"/>
      <c r="TPP307" s="1133"/>
      <c r="TPQ307" s="1140"/>
      <c r="TPR307" s="1131"/>
      <c r="TPS307" s="1133"/>
      <c r="TPT307" s="1133"/>
      <c r="TPU307" s="1133"/>
      <c r="TPV307" s="1188"/>
      <c r="TPW307" s="1135"/>
      <c r="TPX307" s="1135"/>
      <c r="TPY307" s="1135"/>
      <c r="TPZ307" s="1135"/>
      <c r="TQA307" s="1135"/>
      <c r="TQB307" s="1135"/>
      <c r="TQC307" s="1135"/>
      <c r="TQD307" s="1135"/>
      <c r="TQE307" s="1135"/>
      <c r="TQF307" s="1135"/>
      <c r="TQG307" s="1136"/>
      <c r="TQH307" s="1131"/>
      <c r="TQI307" s="1143"/>
      <c r="TQJ307" s="1133"/>
      <c r="TQK307" s="1133"/>
      <c r="TQL307" s="1133"/>
      <c r="TQM307" s="1140"/>
      <c r="TQN307" s="1131"/>
      <c r="TQO307" s="1133"/>
      <c r="TQP307" s="1133"/>
      <c r="TQQ307" s="1133"/>
      <c r="TQR307" s="1188"/>
      <c r="TQS307" s="1135"/>
      <c r="TQT307" s="1135"/>
      <c r="TQU307" s="1135"/>
      <c r="TQV307" s="1135"/>
      <c r="TQW307" s="1135"/>
      <c r="TQX307" s="1135"/>
      <c r="TQY307" s="1135"/>
      <c r="TQZ307" s="1135"/>
      <c r="TRA307" s="1135"/>
      <c r="TRB307" s="1135"/>
      <c r="TRC307" s="1136"/>
      <c r="TRD307" s="1131"/>
      <c r="TRE307" s="1143"/>
      <c r="TRF307" s="1133"/>
      <c r="TRG307" s="1133"/>
      <c r="TRH307" s="1133"/>
      <c r="TRI307" s="1140"/>
      <c r="TRJ307" s="1131"/>
      <c r="TRK307" s="1133"/>
      <c r="TRL307" s="1133"/>
      <c r="TRM307" s="1133"/>
      <c r="TRN307" s="1188"/>
      <c r="TRO307" s="1135"/>
      <c r="TRP307" s="1135"/>
      <c r="TRQ307" s="1135"/>
      <c r="TRR307" s="1135"/>
      <c r="TRS307" s="1135"/>
      <c r="TRT307" s="1135"/>
      <c r="TRU307" s="1135"/>
      <c r="TRV307" s="1135"/>
      <c r="TRW307" s="1135"/>
      <c r="TRX307" s="1135"/>
      <c r="TRY307" s="1136"/>
      <c r="TRZ307" s="1131"/>
      <c r="TSA307" s="1143"/>
      <c r="TSB307" s="1133"/>
      <c r="TSC307" s="1133"/>
      <c r="TSD307" s="1133"/>
      <c r="TSE307" s="1140"/>
      <c r="TSF307" s="1131"/>
      <c r="TSG307" s="1133"/>
      <c r="TSH307" s="1133"/>
      <c r="TSI307" s="1133"/>
      <c r="TSJ307" s="1188"/>
      <c r="TSK307" s="1135"/>
      <c r="TSL307" s="1135"/>
      <c r="TSM307" s="1135"/>
      <c r="TSN307" s="1135"/>
      <c r="TSO307" s="1135"/>
      <c r="TSP307" s="1135"/>
      <c r="TSQ307" s="1135"/>
      <c r="TSR307" s="1135"/>
      <c r="TSS307" s="1135"/>
      <c r="TST307" s="1135"/>
      <c r="TSU307" s="1136"/>
      <c r="TSV307" s="1131"/>
      <c r="TSW307" s="1143"/>
      <c r="TSX307" s="1133"/>
      <c r="TSY307" s="1133"/>
      <c r="TSZ307" s="1133"/>
      <c r="TTA307" s="1140"/>
      <c r="TTB307" s="1131"/>
      <c r="TTC307" s="1133"/>
      <c r="TTD307" s="1133"/>
      <c r="TTE307" s="1133"/>
      <c r="TTF307" s="1188"/>
      <c r="TTG307" s="1135"/>
      <c r="TTH307" s="1135"/>
      <c r="TTI307" s="1135"/>
      <c r="TTJ307" s="1135"/>
      <c r="TTK307" s="1135"/>
      <c r="TTL307" s="1135"/>
      <c r="TTM307" s="1135"/>
      <c r="TTN307" s="1135"/>
      <c r="TTO307" s="1135"/>
      <c r="TTP307" s="1135"/>
      <c r="TTQ307" s="1136"/>
      <c r="TTR307" s="1131"/>
      <c r="TTS307" s="1143"/>
      <c r="TTT307" s="1133"/>
      <c r="TTU307" s="1133"/>
      <c r="TTV307" s="1133"/>
      <c r="TTW307" s="1140"/>
      <c r="TTX307" s="1131"/>
      <c r="TTY307" s="1133"/>
      <c r="TTZ307" s="1133"/>
      <c r="TUA307" s="1133"/>
      <c r="TUB307" s="1188"/>
      <c r="TUC307" s="1135"/>
      <c r="TUD307" s="1135"/>
      <c r="TUE307" s="1135"/>
      <c r="TUF307" s="1135"/>
      <c r="TUG307" s="1135"/>
      <c r="TUH307" s="1135"/>
      <c r="TUI307" s="1135"/>
      <c r="TUJ307" s="1135"/>
      <c r="TUK307" s="1135"/>
      <c r="TUL307" s="1135"/>
      <c r="TUM307" s="1136"/>
      <c r="TUN307" s="1131"/>
      <c r="TUO307" s="1143"/>
      <c r="TUP307" s="1133"/>
      <c r="TUQ307" s="1133"/>
      <c r="TUR307" s="1133"/>
      <c r="TUS307" s="1140"/>
      <c r="TUT307" s="1131"/>
      <c r="TUU307" s="1133"/>
      <c r="TUV307" s="1133"/>
      <c r="TUW307" s="1133"/>
      <c r="TUX307" s="1188"/>
      <c r="TUY307" s="1135"/>
      <c r="TUZ307" s="1135"/>
      <c r="TVA307" s="1135"/>
      <c r="TVB307" s="1135"/>
      <c r="TVC307" s="1135"/>
      <c r="TVD307" s="1135"/>
      <c r="TVE307" s="1135"/>
      <c r="TVF307" s="1135"/>
      <c r="TVG307" s="1135"/>
      <c r="TVH307" s="1135"/>
      <c r="TVI307" s="1136"/>
      <c r="TVJ307" s="1131"/>
      <c r="TVK307" s="1143"/>
      <c r="TVL307" s="1133"/>
      <c r="TVM307" s="1133"/>
      <c r="TVN307" s="1133"/>
      <c r="TVO307" s="1140"/>
      <c r="TVP307" s="1131"/>
      <c r="TVQ307" s="1133"/>
      <c r="TVR307" s="1133"/>
      <c r="TVS307" s="1133"/>
      <c r="TVT307" s="1188"/>
      <c r="TVU307" s="1135"/>
      <c r="TVV307" s="1135"/>
      <c r="TVW307" s="1135"/>
      <c r="TVX307" s="1135"/>
      <c r="TVY307" s="1135"/>
      <c r="TVZ307" s="1135"/>
      <c r="TWA307" s="1135"/>
      <c r="TWB307" s="1135"/>
      <c r="TWC307" s="1135"/>
      <c r="TWD307" s="1135"/>
      <c r="TWE307" s="1136"/>
      <c r="TWF307" s="1131"/>
      <c r="TWG307" s="1143"/>
      <c r="TWH307" s="1133"/>
      <c r="TWI307" s="1133"/>
      <c r="TWJ307" s="1133"/>
      <c r="TWK307" s="1140"/>
      <c r="TWL307" s="1131"/>
      <c r="TWM307" s="1133"/>
      <c r="TWN307" s="1133"/>
      <c r="TWO307" s="1133"/>
      <c r="TWP307" s="1188"/>
      <c r="TWQ307" s="1135"/>
      <c r="TWR307" s="1135"/>
      <c r="TWS307" s="1135"/>
      <c r="TWT307" s="1135"/>
      <c r="TWU307" s="1135"/>
      <c r="TWV307" s="1135"/>
      <c r="TWW307" s="1135"/>
      <c r="TWX307" s="1135"/>
      <c r="TWY307" s="1135"/>
      <c r="TWZ307" s="1135"/>
      <c r="TXA307" s="1136"/>
      <c r="TXB307" s="1131"/>
      <c r="TXC307" s="1143"/>
      <c r="TXD307" s="1133"/>
      <c r="TXE307" s="1133"/>
      <c r="TXF307" s="1133"/>
      <c r="TXG307" s="1140"/>
      <c r="TXH307" s="1131"/>
      <c r="TXI307" s="1133"/>
      <c r="TXJ307" s="1133"/>
      <c r="TXK307" s="1133"/>
      <c r="TXL307" s="1188"/>
      <c r="TXM307" s="1135"/>
      <c r="TXN307" s="1135"/>
      <c r="TXO307" s="1135"/>
      <c r="TXP307" s="1135"/>
      <c r="TXQ307" s="1135"/>
      <c r="TXR307" s="1135"/>
      <c r="TXS307" s="1135"/>
      <c r="TXT307" s="1135"/>
      <c r="TXU307" s="1135"/>
      <c r="TXV307" s="1135"/>
      <c r="TXW307" s="1136"/>
      <c r="TXX307" s="1131"/>
      <c r="TXY307" s="1143"/>
      <c r="TXZ307" s="1133"/>
      <c r="TYA307" s="1133"/>
      <c r="TYB307" s="1133"/>
      <c r="TYC307" s="1140"/>
      <c r="TYD307" s="1131"/>
      <c r="TYE307" s="1133"/>
      <c r="TYF307" s="1133"/>
      <c r="TYG307" s="1133"/>
      <c r="TYH307" s="1188"/>
      <c r="TYI307" s="1135"/>
      <c r="TYJ307" s="1135"/>
      <c r="TYK307" s="1135"/>
      <c r="TYL307" s="1135"/>
      <c r="TYM307" s="1135"/>
      <c r="TYN307" s="1135"/>
      <c r="TYO307" s="1135"/>
      <c r="TYP307" s="1135"/>
      <c r="TYQ307" s="1135"/>
      <c r="TYR307" s="1135"/>
      <c r="TYS307" s="1136"/>
      <c r="TYT307" s="1131"/>
      <c r="TYU307" s="1143"/>
      <c r="TYV307" s="1133"/>
      <c r="TYW307" s="1133"/>
      <c r="TYX307" s="1133"/>
      <c r="TYY307" s="1140"/>
      <c r="TYZ307" s="1131"/>
      <c r="TZA307" s="1133"/>
      <c r="TZB307" s="1133"/>
      <c r="TZC307" s="1133"/>
      <c r="TZD307" s="1188"/>
      <c r="TZE307" s="1135"/>
      <c r="TZF307" s="1135"/>
      <c r="TZG307" s="1135"/>
      <c r="TZH307" s="1135"/>
      <c r="TZI307" s="1135"/>
      <c r="TZJ307" s="1135"/>
      <c r="TZK307" s="1135"/>
      <c r="TZL307" s="1135"/>
      <c r="TZM307" s="1135"/>
      <c r="TZN307" s="1135"/>
      <c r="TZO307" s="1136"/>
      <c r="TZP307" s="1131"/>
      <c r="TZQ307" s="1143"/>
      <c r="TZR307" s="1133"/>
      <c r="TZS307" s="1133"/>
      <c r="TZT307" s="1133"/>
      <c r="TZU307" s="1140"/>
      <c r="TZV307" s="1131"/>
      <c r="TZW307" s="1133"/>
      <c r="TZX307" s="1133"/>
      <c r="TZY307" s="1133"/>
      <c r="TZZ307" s="1188"/>
      <c r="UAA307" s="1135"/>
      <c r="UAB307" s="1135"/>
      <c r="UAC307" s="1135"/>
      <c r="UAD307" s="1135"/>
      <c r="UAE307" s="1135"/>
      <c r="UAF307" s="1135"/>
      <c r="UAG307" s="1135"/>
      <c r="UAH307" s="1135"/>
      <c r="UAI307" s="1135"/>
      <c r="UAJ307" s="1135"/>
      <c r="UAK307" s="1136"/>
      <c r="UAL307" s="1131"/>
      <c r="UAM307" s="1143"/>
      <c r="UAN307" s="1133"/>
      <c r="UAO307" s="1133"/>
      <c r="UAP307" s="1133"/>
      <c r="UAQ307" s="1140"/>
      <c r="UAR307" s="1131"/>
      <c r="UAS307" s="1133"/>
      <c r="UAT307" s="1133"/>
      <c r="UAU307" s="1133"/>
      <c r="UAV307" s="1188"/>
      <c r="UAW307" s="1135"/>
      <c r="UAX307" s="1135"/>
      <c r="UAY307" s="1135"/>
      <c r="UAZ307" s="1135"/>
      <c r="UBA307" s="1135"/>
      <c r="UBB307" s="1135"/>
      <c r="UBC307" s="1135"/>
      <c r="UBD307" s="1135"/>
      <c r="UBE307" s="1135"/>
      <c r="UBF307" s="1135"/>
      <c r="UBG307" s="1136"/>
      <c r="UBH307" s="1131"/>
      <c r="UBI307" s="1143"/>
      <c r="UBJ307" s="1133"/>
      <c r="UBK307" s="1133"/>
      <c r="UBL307" s="1133"/>
      <c r="UBM307" s="1140"/>
      <c r="UBN307" s="1131"/>
      <c r="UBO307" s="1133"/>
      <c r="UBP307" s="1133"/>
      <c r="UBQ307" s="1133"/>
      <c r="UBR307" s="1188"/>
      <c r="UBS307" s="1135"/>
      <c r="UBT307" s="1135"/>
      <c r="UBU307" s="1135"/>
      <c r="UBV307" s="1135"/>
      <c r="UBW307" s="1135"/>
      <c r="UBX307" s="1135"/>
      <c r="UBY307" s="1135"/>
      <c r="UBZ307" s="1135"/>
      <c r="UCA307" s="1135"/>
      <c r="UCB307" s="1135"/>
      <c r="UCC307" s="1136"/>
      <c r="UCD307" s="1131"/>
      <c r="UCE307" s="1143"/>
      <c r="UCF307" s="1133"/>
      <c r="UCG307" s="1133"/>
      <c r="UCH307" s="1133"/>
      <c r="UCI307" s="1140"/>
      <c r="UCJ307" s="1131"/>
      <c r="UCK307" s="1133"/>
      <c r="UCL307" s="1133"/>
      <c r="UCM307" s="1133"/>
      <c r="UCN307" s="1188"/>
      <c r="UCO307" s="1135"/>
      <c r="UCP307" s="1135"/>
      <c r="UCQ307" s="1135"/>
      <c r="UCR307" s="1135"/>
      <c r="UCS307" s="1135"/>
      <c r="UCT307" s="1135"/>
      <c r="UCU307" s="1135"/>
      <c r="UCV307" s="1135"/>
      <c r="UCW307" s="1135"/>
      <c r="UCX307" s="1135"/>
      <c r="UCY307" s="1136"/>
      <c r="UCZ307" s="1131"/>
      <c r="UDA307" s="1143"/>
      <c r="UDB307" s="1133"/>
      <c r="UDC307" s="1133"/>
      <c r="UDD307" s="1133"/>
      <c r="UDE307" s="1140"/>
      <c r="UDF307" s="1131"/>
      <c r="UDG307" s="1133"/>
      <c r="UDH307" s="1133"/>
      <c r="UDI307" s="1133"/>
      <c r="UDJ307" s="1188"/>
      <c r="UDK307" s="1135"/>
      <c r="UDL307" s="1135"/>
      <c r="UDM307" s="1135"/>
      <c r="UDN307" s="1135"/>
      <c r="UDO307" s="1135"/>
      <c r="UDP307" s="1135"/>
      <c r="UDQ307" s="1135"/>
      <c r="UDR307" s="1135"/>
      <c r="UDS307" s="1135"/>
      <c r="UDT307" s="1135"/>
      <c r="UDU307" s="1136"/>
      <c r="UDV307" s="1131"/>
      <c r="UDW307" s="1143"/>
      <c r="UDX307" s="1133"/>
      <c r="UDY307" s="1133"/>
      <c r="UDZ307" s="1133"/>
      <c r="UEA307" s="1140"/>
      <c r="UEB307" s="1131"/>
      <c r="UEC307" s="1133"/>
      <c r="UED307" s="1133"/>
      <c r="UEE307" s="1133"/>
      <c r="UEF307" s="1188"/>
      <c r="UEG307" s="1135"/>
      <c r="UEH307" s="1135"/>
      <c r="UEI307" s="1135"/>
      <c r="UEJ307" s="1135"/>
      <c r="UEK307" s="1135"/>
      <c r="UEL307" s="1135"/>
      <c r="UEM307" s="1135"/>
      <c r="UEN307" s="1135"/>
      <c r="UEO307" s="1135"/>
      <c r="UEP307" s="1135"/>
      <c r="UEQ307" s="1136"/>
      <c r="UER307" s="1131"/>
      <c r="UES307" s="1143"/>
      <c r="UET307" s="1133"/>
      <c r="UEU307" s="1133"/>
      <c r="UEV307" s="1133"/>
      <c r="UEW307" s="1140"/>
      <c r="UEX307" s="1131"/>
      <c r="UEY307" s="1133"/>
      <c r="UEZ307" s="1133"/>
      <c r="UFA307" s="1133"/>
      <c r="UFB307" s="1188"/>
      <c r="UFC307" s="1135"/>
      <c r="UFD307" s="1135"/>
      <c r="UFE307" s="1135"/>
      <c r="UFF307" s="1135"/>
      <c r="UFG307" s="1135"/>
      <c r="UFH307" s="1135"/>
      <c r="UFI307" s="1135"/>
      <c r="UFJ307" s="1135"/>
      <c r="UFK307" s="1135"/>
      <c r="UFL307" s="1135"/>
      <c r="UFM307" s="1136"/>
      <c r="UFN307" s="1131"/>
      <c r="UFO307" s="1143"/>
      <c r="UFP307" s="1133"/>
      <c r="UFQ307" s="1133"/>
      <c r="UFR307" s="1133"/>
      <c r="UFS307" s="1140"/>
      <c r="UFT307" s="1131"/>
      <c r="UFU307" s="1133"/>
      <c r="UFV307" s="1133"/>
      <c r="UFW307" s="1133"/>
      <c r="UFX307" s="1188"/>
      <c r="UFY307" s="1135"/>
      <c r="UFZ307" s="1135"/>
      <c r="UGA307" s="1135"/>
      <c r="UGB307" s="1135"/>
      <c r="UGC307" s="1135"/>
      <c r="UGD307" s="1135"/>
      <c r="UGE307" s="1135"/>
      <c r="UGF307" s="1135"/>
      <c r="UGG307" s="1135"/>
      <c r="UGH307" s="1135"/>
      <c r="UGI307" s="1136"/>
      <c r="UGJ307" s="1131"/>
      <c r="UGK307" s="1143"/>
      <c r="UGL307" s="1133"/>
      <c r="UGM307" s="1133"/>
      <c r="UGN307" s="1133"/>
      <c r="UGO307" s="1140"/>
      <c r="UGP307" s="1131"/>
      <c r="UGQ307" s="1133"/>
      <c r="UGR307" s="1133"/>
      <c r="UGS307" s="1133"/>
      <c r="UGT307" s="1188"/>
      <c r="UGU307" s="1135"/>
      <c r="UGV307" s="1135"/>
      <c r="UGW307" s="1135"/>
      <c r="UGX307" s="1135"/>
      <c r="UGY307" s="1135"/>
      <c r="UGZ307" s="1135"/>
      <c r="UHA307" s="1135"/>
      <c r="UHB307" s="1135"/>
      <c r="UHC307" s="1135"/>
      <c r="UHD307" s="1135"/>
      <c r="UHE307" s="1136"/>
      <c r="UHF307" s="1131"/>
      <c r="UHG307" s="1143"/>
      <c r="UHH307" s="1133"/>
      <c r="UHI307" s="1133"/>
      <c r="UHJ307" s="1133"/>
      <c r="UHK307" s="1140"/>
      <c r="UHL307" s="1131"/>
      <c r="UHM307" s="1133"/>
      <c r="UHN307" s="1133"/>
      <c r="UHO307" s="1133"/>
      <c r="UHP307" s="1188"/>
      <c r="UHQ307" s="1135"/>
      <c r="UHR307" s="1135"/>
      <c r="UHS307" s="1135"/>
      <c r="UHT307" s="1135"/>
      <c r="UHU307" s="1135"/>
      <c r="UHV307" s="1135"/>
      <c r="UHW307" s="1135"/>
      <c r="UHX307" s="1135"/>
      <c r="UHY307" s="1135"/>
      <c r="UHZ307" s="1135"/>
      <c r="UIA307" s="1136"/>
      <c r="UIB307" s="1131"/>
      <c r="UIC307" s="1143"/>
      <c r="UID307" s="1133"/>
      <c r="UIE307" s="1133"/>
      <c r="UIF307" s="1133"/>
      <c r="UIG307" s="1140"/>
      <c r="UIH307" s="1131"/>
      <c r="UII307" s="1133"/>
      <c r="UIJ307" s="1133"/>
      <c r="UIK307" s="1133"/>
      <c r="UIL307" s="1188"/>
      <c r="UIM307" s="1135"/>
      <c r="UIN307" s="1135"/>
      <c r="UIO307" s="1135"/>
      <c r="UIP307" s="1135"/>
      <c r="UIQ307" s="1135"/>
      <c r="UIR307" s="1135"/>
      <c r="UIS307" s="1135"/>
      <c r="UIT307" s="1135"/>
      <c r="UIU307" s="1135"/>
      <c r="UIV307" s="1135"/>
      <c r="UIW307" s="1136"/>
      <c r="UIX307" s="1131"/>
      <c r="UIY307" s="1143"/>
      <c r="UIZ307" s="1133"/>
      <c r="UJA307" s="1133"/>
      <c r="UJB307" s="1133"/>
      <c r="UJC307" s="1140"/>
      <c r="UJD307" s="1131"/>
      <c r="UJE307" s="1133"/>
      <c r="UJF307" s="1133"/>
      <c r="UJG307" s="1133"/>
      <c r="UJH307" s="1188"/>
      <c r="UJI307" s="1135"/>
      <c r="UJJ307" s="1135"/>
      <c r="UJK307" s="1135"/>
      <c r="UJL307" s="1135"/>
      <c r="UJM307" s="1135"/>
      <c r="UJN307" s="1135"/>
      <c r="UJO307" s="1135"/>
      <c r="UJP307" s="1135"/>
      <c r="UJQ307" s="1135"/>
      <c r="UJR307" s="1135"/>
      <c r="UJS307" s="1136"/>
      <c r="UJT307" s="1131"/>
      <c r="UJU307" s="1143"/>
      <c r="UJV307" s="1133"/>
      <c r="UJW307" s="1133"/>
      <c r="UJX307" s="1133"/>
      <c r="UJY307" s="1140"/>
      <c r="UJZ307" s="1131"/>
      <c r="UKA307" s="1133"/>
      <c r="UKB307" s="1133"/>
      <c r="UKC307" s="1133"/>
      <c r="UKD307" s="1188"/>
      <c r="UKE307" s="1135"/>
      <c r="UKF307" s="1135"/>
      <c r="UKG307" s="1135"/>
      <c r="UKH307" s="1135"/>
      <c r="UKI307" s="1135"/>
      <c r="UKJ307" s="1135"/>
      <c r="UKK307" s="1135"/>
      <c r="UKL307" s="1135"/>
      <c r="UKM307" s="1135"/>
      <c r="UKN307" s="1135"/>
      <c r="UKO307" s="1136"/>
      <c r="UKP307" s="1131"/>
      <c r="UKQ307" s="1143"/>
      <c r="UKR307" s="1133"/>
      <c r="UKS307" s="1133"/>
      <c r="UKT307" s="1133"/>
      <c r="UKU307" s="1140"/>
      <c r="UKV307" s="1131"/>
      <c r="UKW307" s="1133"/>
      <c r="UKX307" s="1133"/>
      <c r="UKY307" s="1133"/>
      <c r="UKZ307" s="1188"/>
      <c r="ULA307" s="1135"/>
      <c r="ULB307" s="1135"/>
      <c r="ULC307" s="1135"/>
      <c r="ULD307" s="1135"/>
      <c r="ULE307" s="1135"/>
      <c r="ULF307" s="1135"/>
      <c r="ULG307" s="1135"/>
      <c r="ULH307" s="1135"/>
      <c r="ULI307" s="1135"/>
      <c r="ULJ307" s="1135"/>
      <c r="ULK307" s="1136"/>
      <c r="ULL307" s="1131"/>
      <c r="ULM307" s="1143"/>
      <c r="ULN307" s="1133"/>
      <c r="ULO307" s="1133"/>
      <c r="ULP307" s="1133"/>
      <c r="ULQ307" s="1140"/>
      <c r="ULR307" s="1131"/>
      <c r="ULS307" s="1133"/>
      <c r="ULT307" s="1133"/>
      <c r="ULU307" s="1133"/>
      <c r="ULV307" s="1188"/>
      <c r="ULW307" s="1135"/>
      <c r="ULX307" s="1135"/>
      <c r="ULY307" s="1135"/>
      <c r="ULZ307" s="1135"/>
      <c r="UMA307" s="1135"/>
      <c r="UMB307" s="1135"/>
      <c r="UMC307" s="1135"/>
      <c r="UMD307" s="1135"/>
      <c r="UME307" s="1135"/>
      <c r="UMF307" s="1135"/>
      <c r="UMG307" s="1136"/>
      <c r="UMH307" s="1131"/>
      <c r="UMI307" s="1143"/>
      <c r="UMJ307" s="1133"/>
      <c r="UMK307" s="1133"/>
      <c r="UML307" s="1133"/>
      <c r="UMM307" s="1140"/>
      <c r="UMN307" s="1131"/>
      <c r="UMO307" s="1133"/>
      <c r="UMP307" s="1133"/>
      <c r="UMQ307" s="1133"/>
      <c r="UMR307" s="1188"/>
      <c r="UMS307" s="1135"/>
      <c r="UMT307" s="1135"/>
      <c r="UMU307" s="1135"/>
      <c r="UMV307" s="1135"/>
      <c r="UMW307" s="1135"/>
      <c r="UMX307" s="1135"/>
      <c r="UMY307" s="1135"/>
      <c r="UMZ307" s="1135"/>
      <c r="UNA307" s="1135"/>
      <c r="UNB307" s="1135"/>
      <c r="UNC307" s="1136"/>
      <c r="UND307" s="1131"/>
      <c r="UNE307" s="1143"/>
      <c r="UNF307" s="1133"/>
      <c r="UNG307" s="1133"/>
      <c r="UNH307" s="1133"/>
      <c r="UNI307" s="1140"/>
      <c r="UNJ307" s="1131"/>
      <c r="UNK307" s="1133"/>
      <c r="UNL307" s="1133"/>
      <c r="UNM307" s="1133"/>
      <c r="UNN307" s="1188"/>
      <c r="UNO307" s="1135"/>
      <c r="UNP307" s="1135"/>
      <c r="UNQ307" s="1135"/>
      <c r="UNR307" s="1135"/>
      <c r="UNS307" s="1135"/>
      <c r="UNT307" s="1135"/>
      <c r="UNU307" s="1135"/>
      <c r="UNV307" s="1135"/>
      <c r="UNW307" s="1135"/>
      <c r="UNX307" s="1135"/>
      <c r="UNY307" s="1136"/>
      <c r="UNZ307" s="1131"/>
      <c r="UOA307" s="1143"/>
      <c r="UOB307" s="1133"/>
      <c r="UOC307" s="1133"/>
      <c r="UOD307" s="1133"/>
      <c r="UOE307" s="1140"/>
      <c r="UOF307" s="1131"/>
      <c r="UOG307" s="1133"/>
      <c r="UOH307" s="1133"/>
      <c r="UOI307" s="1133"/>
      <c r="UOJ307" s="1188"/>
      <c r="UOK307" s="1135"/>
      <c r="UOL307" s="1135"/>
      <c r="UOM307" s="1135"/>
      <c r="UON307" s="1135"/>
      <c r="UOO307" s="1135"/>
      <c r="UOP307" s="1135"/>
      <c r="UOQ307" s="1135"/>
      <c r="UOR307" s="1135"/>
      <c r="UOS307" s="1135"/>
      <c r="UOT307" s="1135"/>
      <c r="UOU307" s="1136"/>
      <c r="UOV307" s="1131"/>
      <c r="UOW307" s="1143"/>
      <c r="UOX307" s="1133"/>
      <c r="UOY307" s="1133"/>
      <c r="UOZ307" s="1133"/>
      <c r="UPA307" s="1140"/>
      <c r="UPB307" s="1131"/>
      <c r="UPC307" s="1133"/>
      <c r="UPD307" s="1133"/>
      <c r="UPE307" s="1133"/>
      <c r="UPF307" s="1188"/>
      <c r="UPG307" s="1135"/>
      <c r="UPH307" s="1135"/>
      <c r="UPI307" s="1135"/>
      <c r="UPJ307" s="1135"/>
      <c r="UPK307" s="1135"/>
      <c r="UPL307" s="1135"/>
      <c r="UPM307" s="1135"/>
      <c r="UPN307" s="1135"/>
      <c r="UPO307" s="1135"/>
      <c r="UPP307" s="1135"/>
      <c r="UPQ307" s="1136"/>
      <c r="UPR307" s="1131"/>
      <c r="UPS307" s="1143"/>
      <c r="UPT307" s="1133"/>
      <c r="UPU307" s="1133"/>
      <c r="UPV307" s="1133"/>
      <c r="UPW307" s="1140"/>
      <c r="UPX307" s="1131"/>
      <c r="UPY307" s="1133"/>
      <c r="UPZ307" s="1133"/>
      <c r="UQA307" s="1133"/>
      <c r="UQB307" s="1188"/>
      <c r="UQC307" s="1135"/>
      <c r="UQD307" s="1135"/>
      <c r="UQE307" s="1135"/>
      <c r="UQF307" s="1135"/>
      <c r="UQG307" s="1135"/>
      <c r="UQH307" s="1135"/>
      <c r="UQI307" s="1135"/>
      <c r="UQJ307" s="1135"/>
      <c r="UQK307" s="1135"/>
      <c r="UQL307" s="1135"/>
      <c r="UQM307" s="1136"/>
      <c r="UQN307" s="1131"/>
      <c r="UQO307" s="1143"/>
      <c r="UQP307" s="1133"/>
      <c r="UQQ307" s="1133"/>
      <c r="UQR307" s="1133"/>
      <c r="UQS307" s="1140"/>
      <c r="UQT307" s="1131"/>
      <c r="UQU307" s="1133"/>
      <c r="UQV307" s="1133"/>
      <c r="UQW307" s="1133"/>
      <c r="UQX307" s="1188"/>
      <c r="UQY307" s="1135"/>
      <c r="UQZ307" s="1135"/>
      <c r="URA307" s="1135"/>
      <c r="URB307" s="1135"/>
      <c r="URC307" s="1135"/>
      <c r="URD307" s="1135"/>
      <c r="URE307" s="1135"/>
      <c r="URF307" s="1135"/>
      <c r="URG307" s="1135"/>
      <c r="URH307" s="1135"/>
      <c r="URI307" s="1136"/>
      <c r="URJ307" s="1131"/>
      <c r="URK307" s="1143"/>
      <c r="URL307" s="1133"/>
      <c r="URM307" s="1133"/>
      <c r="URN307" s="1133"/>
      <c r="URO307" s="1140"/>
      <c r="URP307" s="1131"/>
      <c r="URQ307" s="1133"/>
      <c r="URR307" s="1133"/>
      <c r="URS307" s="1133"/>
      <c r="URT307" s="1188"/>
      <c r="URU307" s="1135"/>
      <c r="URV307" s="1135"/>
      <c r="URW307" s="1135"/>
      <c r="URX307" s="1135"/>
      <c r="URY307" s="1135"/>
      <c r="URZ307" s="1135"/>
      <c r="USA307" s="1135"/>
      <c r="USB307" s="1135"/>
      <c r="USC307" s="1135"/>
      <c r="USD307" s="1135"/>
      <c r="USE307" s="1136"/>
      <c r="USF307" s="1131"/>
      <c r="USG307" s="1143"/>
      <c r="USH307" s="1133"/>
      <c r="USI307" s="1133"/>
      <c r="USJ307" s="1133"/>
      <c r="USK307" s="1140"/>
      <c r="USL307" s="1131"/>
      <c r="USM307" s="1133"/>
      <c r="USN307" s="1133"/>
      <c r="USO307" s="1133"/>
      <c r="USP307" s="1188"/>
      <c r="USQ307" s="1135"/>
      <c r="USR307" s="1135"/>
      <c r="USS307" s="1135"/>
      <c r="UST307" s="1135"/>
      <c r="USU307" s="1135"/>
      <c r="USV307" s="1135"/>
      <c r="USW307" s="1135"/>
      <c r="USX307" s="1135"/>
      <c r="USY307" s="1135"/>
      <c r="USZ307" s="1135"/>
      <c r="UTA307" s="1136"/>
      <c r="UTB307" s="1131"/>
      <c r="UTC307" s="1143"/>
      <c r="UTD307" s="1133"/>
      <c r="UTE307" s="1133"/>
      <c r="UTF307" s="1133"/>
      <c r="UTG307" s="1140"/>
      <c r="UTH307" s="1131"/>
      <c r="UTI307" s="1133"/>
      <c r="UTJ307" s="1133"/>
      <c r="UTK307" s="1133"/>
      <c r="UTL307" s="1188"/>
      <c r="UTM307" s="1135"/>
      <c r="UTN307" s="1135"/>
      <c r="UTO307" s="1135"/>
      <c r="UTP307" s="1135"/>
      <c r="UTQ307" s="1135"/>
      <c r="UTR307" s="1135"/>
      <c r="UTS307" s="1135"/>
      <c r="UTT307" s="1135"/>
      <c r="UTU307" s="1135"/>
      <c r="UTV307" s="1135"/>
      <c r="UTW307" s="1136"/>
      <c r="UTX307" s="1131"/>
      <c r="UTY307" s="1143"/>
      <c r="UTZ307" s="1133"/>
      <c r="UUA307" s="1133"/>
      <c r="UUB307" s="1133"/>
      <c r="UUC307" s="1140"/>
      <c r="UUD307" s="1131"/>
      <c r="UUE307" s="1133"/>
      <c r="UUF307" s="1133"/>
      <c r="UUG307" s="1133"/>
      <c r="UUH307" s="1188"/>
      <c r="UUI307" s="1135"/>
      <c r="UUJ307" s="1135"/>
      <c r="UUK307" s="1135"/>
      <c r="UUL307" s="1135"/>
      <c r="UUM307" s="1135"/>
      <c r="UUN307" s="1135"/>
      <c r="UUO307" s="1135"/>
      <c r="UUP307" s="1135"/>
      <c r="UUQ307" s="1135"/>
      <c r="UUR307" s="1135"/>
      <c r="UUS307" s="1136"/>
      <c r="UUT307" s="1131"/>
      <c r="UUU307" s="1143"/>
      <c r="UUV307" s="1133"/>
      <c r="UUW307" s="1133"/>
      <c r="UUX307" s="1133"/>
      <c r="UUY307" s="1140"/>
      <c r="UUZ307" s="1131"/>
      <c r="UVA307" s="1133"/>
      <c r="UVB307" s="1133"/>
      <c r="UVC307" s="1133"/>
      <c r="UVD307" s="1188"/>
      <c r="UVE307" s="1135"/>
      <c r="UVF307" s="1135"/>
      <c r="UVG307" s="1135"/>
      <c r="UVH307" s="1135"/>
      <c r="UVI307" s="1135"/>
      <c r="UVJ307" s="1135"/>
      <c r="UVK307" s="1135"/>
      <c r="UVL307" s="1135"/>
      <c r="UVM307" s="1135"/>
      <c r="UVN307" s="1135"/>
      <c r="UVO307" s="1136"/>
      <c r="UVP307" s="1131"/>
      <c r="UVQ307" s="1143"/>
      <c r="UVR307" s="1133"/>
      <c r="UVS307" s="1133"/>
      <c r="UVT307" s="1133"/>
      <c r="UVU307" s="1140"/>
      <c r="UVV307" s="1131"/>
      <c r="UVW307" s="1133"/>
      <c r="UVX307" s="1133"/>
      <c r="UVY307" s="1133"/>
      <c r="UVZ307" s="1188"/>
      <c r="UWA307" s="1135"/>
      <c r="UWB307" s="1135"/>
      <c r="UWC307" s="1135"/>
      <c r="UWD307" s="1135"/>
      <c r="UWE307" s="1135"/>
      <c r="UWF307" s="1135"/>
      <c r="UWG307" s="1135"/>
      <c r="UWH307" s="1135"/>
      <c r="UWI307" s="1135"/>
      <c r="UWJ307" s="1135"/>
      <c r="UWK307" s="1136"/>
      <c r="UWL307" s="1131"/>
      <c r="UWM307" s="1143"/>
      <c r="UWN307" s="1133"/>
      <c r="UWO307" s="1133"/>
      <c r="UWP307" s="1133"/>
      <c r="UWQ307" s="1140"/>
      <c r="UWR307" s="1131"/>
      <c r="UWS307" s="1133"/>
      <c r="UWT307" s="1133"/>
      <c r="UWU307" s="1133"/>
      <c r="UWV307" s="1188"/>
      <c r="UWW307" s="1135"/>
      <c r="UWX307" s="1135"/>
      <c r="UWY307" s="1135"/>
      <c r="UWZ307" s="1135"/>
      <c r="UXA307" s="1135"/>
      <c r="UXB307" s="1135"/>
      <c r="UXC307" s="1135"/>
      <c r="UXD307" s="1135"/>
      <c r="UXE307" s="1135"/>
      <c r="UXF307" s="1135"/>
      <c r="UXG307" s="1136"/>
      <c r="UXH307" s="1131"/>
      <c r="UXI307" s="1143"/>
      <c r="UXJ307" s="1133"/>
      <c r="UXK307" s="1133"/>
      <c r="UXL307" s="1133"/>
      <c r="UXM307" s="1140"/>
      <c r="UXN307" s="1131"/>
      <c r="UXO307" s="1133"/>
      <c r="UXP307" s="1133"/>
      <c r="UXQ307" s="1133"/>
      <c r="UXR307" s="1188"/>
      <c r="UXS307" s="1135"/>
      <c r="UXT307" s="1135"/>
      <c r="UXU307" s="1135"/>
      <c r="UXV307" s="1135"/>
      <c r="UXW307" s="1135"/>
      <c r="UXX307" s="1135"/>
      <c r="UXY307" s="1135"/>
      <c r="UXZ307" s="1135"/>
      <c r="UYA307" s="1135"/>
      <c r="UYB307" s="1135"/>
      <c r="UYC307" s="1136"/>
      <c r="UYD307" s="1131"/>
      <c r="UYE307" s="1143"/>
      <c r="UYF307" s="1133"/>
      <c r="UYG307" s="1133"/>
      <c r="UYH307" s="1133"/>
      <c r="UYI307" s="1140"/>
      <c r="UYJ307" s="1131"/>
      <c r="UYK307" s="1133"/>
      <c r="UYL307" s="1133"/>
      <c r="UYM307" s="1133"/>
      <c r="UYN307" s="1188"/>
      <c r="UYO307" s="1135"/>
      <c r="UYP307" s="1135"/>
      <c r="UYQ307" s="1135"/>
      <c r="UYR307" s="1135"/>
      <c r="UYS307" s="1135"/>
      <c r="UYT307" s="1135"/>
      <c r="UYU307" s="1135"/>
      <c r="UYV307" s="1135"/>
      <c r="UYW307" s="1135"/>
      <c r="UYX307" s="1135"/>
      <c r="UYY307" s="1136"/>
      <c r="UYZ307" s="1131"/>
      <c r="UZA307" s="1143"/>
      <c r="UZB307" s="1133"/>
      <c r="UZC307" s="1133"/>
      <c r="UZD307" s="1133"/>
      <c r="UZE307" s="1140"/>
      <c r="UZF307" s="1131"/>
      <c r="UZG307" s="1133"/>
      <c r="UZH307" s="1133"/>
      <c r="UZI307" s="1133"/>
      <c r="UZJ307" s="1188"/>
      <c r="UZK307" s="1135"/>
      <c r="UZL307" s="1135"/>
      <c r="UZM307" s="1135"/>
      <c r="UZN307" s="1135"/>
      <c r="UZO307" s="1135"/>
      <c r="UZP307" s="1135"/>
      <c r="UZQ307" s="1135"/>
      <c r="UZR307" s="1135"/>
      <c r="UZS307" s="1135"/>
      <c r="UZT307" s="1135"/>
      <c r="UZU307" s="1136"/>
      <c r="UZV307" s="1131"/>
      <c r="UZW307" s="1143"/>
      <c r="UZX307" s="1133"/>
      <c r="UZY307" s="1133"/>
      <c r="UZZ307" s="1133"/>
      <c r="VAA307" s="1140"/>
      <c r="VAB307" s="1131"/>
      <c r="VAC307" s="1133"/>
      <c r="VAD307" s="1133"/>
      <c r="VAE307" s="1133"/>
      <c r="VAF307" s="1188"/>
      <c r="VAG307" s="1135"/>
      <c r="VAH307" s="1135"/>
      <c r="VAI307" s="1135"/>
      <c r="VAJ307" s="1135"/>
      <c r="VAK307" s="1135"/>
      <c r="VAL307" s="1135"/>
      <c r="VAM307" s="1135"/>
      <c r="VAN307" s="1135"/>
      <c r="VAO307" s="1135"/>
      <c r="VAP307" s="1135"/>
      <c r="VAQ307" s="1136"/>
      <c r="VAR307" s="1131"/>
      <c r="VAS307" s="1143"/>
      <c r="VAT307" s="1133"/>
      <c r="VAU307" s="1133"/>
      <c r="VAV307" s="1133"/>
      <c r="VAW307" s="1140"/>
      <c r="VAX307" s="1131"/>
      <c r="VAY307" s="1133"/>
      <c r="VAZ307" s="1133"/>
      <c r="VBA307" s="1133"/>
      <c r="VBB307" s="1188"/>
      <c r="VBC307" s="1135"/>
      <c r="VBD307" s="1135"/>
      <c r="VBE307" s="1135"/>
      <c r="VBF307" s="1135"/>
      <c r="VBG307" s="1135"/>
      <c r="VBH307" s="1135"/>
      <c r="VBI307" s="1135"/>
      <c r="VBJ307" s="1135"/>
      <c r="VBK307" s="1135"/>
      <c r="VBL307" s="1135"/>
      <c r="VBM307" s="1136"/>
      <c r="VBN307" s="1131"/>
      <c r="VBO307" s="1143"/>
      <c r="VBP307" s="1133"/>
      <c r="VBQ307" s="1133"/>
      <c r="VBR307" s="1133"/>
      <c r="VBS307" s="1140"/>
      <c r="VBT307" s="1131"/>
      <c r="VBU307" s="1133"/>
      <c r="VBV307" s="1133"/>
      <c r="VBW307" s="1133"/>
      <c r="VBX307" s="1188"/>
      <c r="VBY307" s="1135"/>
      <c r="VBZ307" s="1135"/>
      <c r="VCA307" s="1135"/>
      <c r="VCB307" s="1135"/>
      <c r="VCC307" s="1135"/>
      <c r="VCD307" s="1135"/>
      <c r="VCE307" s="1135"/>
      <c r="VCF307" s="1135"/>
      <c r="VCG307" s="1135"/>
      <c r="VCH307" s="1135"/>
      <c r="VCI307" s="1136"/>
      <c r="VCJ307" s="1131"/>
      <c r="VCK307" s="1143"/>
      <c r="VCL307" s="1133"/>
      <c r="VCM307" s="1133"/>
      <c r="VCN307" s="1133"/>
      <c r="VCO307" s="1140"/>
      <c r="VCP307" s="1131"/>
      <c r="VCQ307" s="1133"/>
      <c r="VCR307" s="1133"/>
      <c r="VCS307" s="1133"/>
      <c r="VCT307" s="1188"/>
      <c r="VCU307" s="1135"/>
      <c r="VCV307" s="1135"/>
      <c r="VCW307" s="1135"/>
      <c r="VCX307" s="1135"/>
      <c r="VCY307" s="1135"/>
      <c r="VCZ307" s="1135"/>
      <c r="VDA307" s="1135"/>
      <c r="VDB307" s="1135"/>
      <c r="VDC307" s="1135"/>
      <c r="VDD307" s="1135"/>
      <c r="VDE307" s="1136"/>
      <c r="VDF307" s="1131"/>
      <c r="VDG307" s="1143"/>
      <c r="VDH307" s="1133"/>
      <c r="VDI307" s="1133"/>
      <c r="VDJ307" s="1133"/>
      <c r="VDK307" s="1140"/>
      <c r="VDL307" s="1131"/>
      <c r="VDM307" s="1133"/>
      <c r="VDN307" s="1133"/>
      <c r="VDO307" s="1133"/>
      <c r="VDP307" s="1188"/>
      <c r="VDQ307" s="1135"/>
      <c r="VDR307" s="1135"/>
      <c r="VDS307" s="1135"/>
      <c r="VDT307" s="1135"/>
      <c r="VDU307" s="1135"/>
      <c r="VDV307" s="1135"/>
      <c r="VDW307" s="1135"/>
      <c r="VDX307" s="1135"/>
      <c r="VDY307" s="1135"/>
      <c r="VDZ307" s="1135"/>
      <c r="VEA307" s="1136"/>
      <c r="VEB307" s="1131"/>
      <c r="VEC307" s="1143"/>
      <c r="VED307" s="1133"/>
      <c r="VEE307" s="1133"/>
      <c r="VEF307" s="1133"/>
      <c r="VEG307" s="1140"/>
      <c r="VEH307" s="1131"/>
      <c r="VEI307" s="1133"/>
      <c r="VEJ307" s="1133"/>
      <c r="VEK307" s="1133"/>
      <c r="VEL307" s="1188"/>
      <c r="VEM307" s="1135"/>
      <c r="VEN307" s="1135"/>
      <c r="VEO307" s="1135"/>
      <c r="VEP307" s="1135"/>
      <c r="VEQ307" s="1135"/>
      <c r="VER307" s="1135"/>
      <c r="VES307" s="1135"/>
      <c r="VET307" s="1135"/>
      <c r="VEU307" s="1135"/>
      <c r="VEV307" s="1135"/>
      <c r="VEW307" s="1136"/>
      <c r="VEX307" s="1131"/>
      <c r="VEY307" s="1143"/>
      <c r="VEZ307" s="1133"/>
      <c r="VFA307" s="1133"/>
      <c r="VFB307" s="1133"/>
      <c r="VFC307" s="1140"/>
      <c r="VFD307" s="1131"/>
      <c r="VFE307" s="1133"/>
      <c r="VFF307" s="1133"/>
      <c r="VFG307" s="1133"/>
      <c r="VFH307" s="1188"/>
      <c r="VFI307" s="1135"/>
      <c r="VFJ307" s="1135"/>
      <c r="VFK307" s="1135"/>
      <c r="VFL307" s="1135"/>
      <c r="VFM307" s="1135"/>
      <c r="VFN307" s="1135"/>
      <c r="VFO307" s="1135"/>
      <c r="VFP307" s="1135"/>
      <c r="VFQ307" s="1135"/>
      <c r="VFR307" s="1135"/>
      <c r="VFS307" s="1136"/>
      <c r="VFT307" s="1131"/>
      <c r="VFU307" s="1143"/>
      <c r="VFV307" s="1133"/>
      <c r="VFW307" s="1133"/>
      <c r="VFX307" s="1133"/>
      <c r="VFY307" s="1140"/>
      <c r="VFZ307" s="1131"/>
      <c r="VGA307" s="1133"/>
      <c r="VGB307" s="1133"/>
      <c r="VGC307" s="1133"/>
      <c r="VGD307" s="1188"/>
      <c r="VGE307" s="1135"/>
      <c r="VGF307" s="1135"/>
      <c r="VGG307" s="1135"/>
      <c r="VGH307" s="1135"/>
      <c r="VGI307" s="1135"/>
      <c r="VGJ307" s="1135"/>
      <c r="VGK307" s="1135"/>
      <c r="VGL307" s="1135"/>
      <c r="VGM307" s="1135"/>
      <c r="VGN307" s="1135"/>
      <c r="VGO307" s="1136"/>
      <c r="VGP307" s="1131"/>
      <c r="VGQ307" s="1143"/>
      <c r="VGR307" s="1133"/>
      <c r="VGS307" s="1133"/>
      <c r="VGT307" s="1133"/>
      <c r="VGU307" s="1140"/>
      <c r="VGV307" s="1131"/>
      <c r="VGW307" s="1133"/>
      <c r="VGX307" s="1133"/>
      <c r="VGY307" s="1133"/>
      <c r="VGZ307" s="1188"/>
      <c r="VHA307" s="1135"/>
      <c r="VHB307" s="1135"/>
      <c r="VHC307" s="1135"/>
      <c r="VHD307" s="1135"/>
      <c r="VHE307" s="1135"/>
      <c r="VHF307" s="1135"/>
      <c r="VHG307" s="1135"/>
      <c r="VHH307" s="1135"/>
      <c r="VHI307" s="1135"/>
      <c r="VHJ307" s="1135"/>
      <c r="VHK307" s="1136"/>
      <c r="VHL307" s="1131"/>
      <c r="VHM307" s="1143"/>
      <c r="VHN307" s="1133"/>
      <c r="VHO307" s="1133"/>
      <c r="VHP307" s="1133"/>
      <c r="VHQ307" s="1140"/>
      <c r="VHR307" s="1131"/>
      <c r="VHS307" s="1133"/>
      <c r="VHT307" s="1133"/>
      <c r="VHU307" s="1133"/>
      <c r="VHV307" s="1188"/>
      <c r="VHW307" s="1135"/>
      <c r="VHX307" s="1135"/>
      <c r="VHY307" s="1135"/>
      <c r="VHZ307" s="1135"/>
      <c r="VIA307" s="1135"/>
      <c r="VIB307" s="1135"/>
      <c r="VIC307" s="1135"/>
      <c r="VID307" s="1135"/>
      <c r="VIE307" s="1135"/>
      <c r="VIF307" s="1135"/>
      <c r="VIG307" s="1136"/>
      <c r="VIH307" s="1131"/>
      <c r="VII307" s="1143"/>
      <c r="VIJ307" s="1133"/>
      <c r="VIK307" s="1133"/>
      <c r="VIL307" s="1133"/>
      <c r="VIM307" s="1140"/>
      <c r="VIN307" s="1131"/>
      <c r="VIO307" s="1133"/>
      <c r="VIP307" s="1133"/>
      <c r="VIQ307" s="1133"/>
      <c r="VIR307" s="1188"/>
      <c r="VIS307" s="1135"/>
      <c r="VIT307" s="1135"/>
      <c r="VIU307" s="1135"/>
      <c r="VIV307" s="1135"/>
      <c r="VIW307" s="1135"/>
      <c r="VIX307" s="1135"/>
      <c r="VIY307" s="1135"/>
      <c r="VIZ307" s="1135"/>
      <c r="VJA307" s="1135"/>
      <c r="VJB307" s="1135"/>
      <c r="VJC307" s="1136"/>
      <c r="VJD307" s="1131"/>
      <c r="VJE307" s="1143"/>
      <c r="VJF307" s="1133"/>
      <c r="VJG307" s="1133"/>
      <c r="VJH307" s="1133"/>
      <c r="VJI307" s="1140"/>
      <c r="VJJ307" s="1131"/>
      <c r="VJK307" s="1133"/>
      <c r="VJL307" s="1133"/>
      <c r="VJM307" s="1133"/>
      <c r="VJN307" s="1188"/>
      <c r="VJO307" s="1135"/>
      <c r="VJP307" s="1135"/>
      <c r="VJQ307" s="1135"/>
      <c r="VJR307" s="1135"/>
      <c r="VJS307" s="1135"/>
      <c r="VJT307" s="1135"/>
      <c r="VJU307" s="1135"/>
      <c r="VJV307" s="1135"/>
      <c r="VJW307" s="1135"/>
      <c r="VJX307" s="1135"/>
      <c r="VJY307" s="1136"/>
      <c r="VJZ307" s="1131"/>
      <c r="VKA307" s="1143"/>
      <c r="VKB307" s="1133"/>
      <c r="VKC307" s="1133"/>
      <c r="VKD307" s="1133"/>
      <c r="VKE307" s="1140"/>
      <c r="VKF307" s="1131"/>
      <c r="VKG307" s="1133"/>
      <c r="VKH307" s="1133"/>
      <c r="VKI307" s="1133"/>
      <c r="VKJ307" s="1188"/>
      <c r="VKK307" s="1135"/>
      <c r="VKL307" s="1135"/>
      <c r="VKM307" s="1135"/>
      <c r="VKN307" s="1135"/>
      <c r="VKO307" s="1135"/>
      <c r="VKP307" s="1135"/>
      <c r="VKQ307" s="1135"/>
      <c r="VKR307" s="1135"/>
      <c r="VKS307" s="1135"/>
      <c r="VKT307" s="1135"/>
      <c r="VKU307" s="1136"/>
      <c r="VKV307" s="1131"/>
      <c r="VKW307" s="1143"/>
      <c r="VKX307" s="1133"/>
      <c r="VKY307" s="1133"/>
      <c r="VKZ307" s="1133"/>
      <c r="VLA307" s="1140"/>
      <c r="VLB307" s="1131"/>
      <c r="VLC307" s="1133"/>
      <c r="VLD307" s="1133"/>
      <c r="VLE307" s="1133"/>
      <c r="VLF307" s="1188"/>
      <c r="VLG307" s="1135"/>
      <c r="VLH307" s="1135"/>
      <c r="VLI307" s="1135"/>
      <c r="VLJ307" s="1135"/>
      <c r="VLK307" s="1135"/>
      <c r="VLL307" s="1135"/>
      <c r="VLM307" s="1135"/>
      <c r="VLN307" s="1135"/>
      <c r="VLO307" s="1135"/>
      <c r="VLP307" s="1135"/>
      <c r="VLQ307" s="1136"/>
      <c r="VLR307" s="1131"/>
      <c r="VLS307" s="1143"/>
      <c r="VLT307" s="1133"/>
      <c r="VLU307" s="1133"/>
      <c r="VLV307" s="1133"/>
      <c r="VLW307" s="1140"/>
      <c r="VLX307" s="1131"/>
      <c r="VLY307" s="1133"/>
      <c r="VLZ307" s="1133"/>
      <c r="VMA307" s="1133"/>
      <c r="VMB307" s="1188"/>
      <c r="VMC307" s="1135"/>
      <c r="VMD307" s="1135"/>
      <c r="VME307" s="1135"/>
      <c r="VMF307" s="1135"/>
      <c r="VMG307" s="1135"/>
      <c r="VMH307" s="1135"/>
      <c r="VMI307" s="1135"/>
      <c r="VMJ307" s="1135"/>
      <c r="VMK307" s="1135"/>
      <c r="VML307" s="1135"/>
      <c r="VMM307" s="1136"/>
      <c r="VMN307" s="1131"/>
      <c r="VMO307" s="1143"/>
      <c r="VMP307" s="1133"/>
      <c r="VMQ307" s="1133"/>
      <c r="VMR307" s="1133"/>
      <c r="VMS307" s="1140"/>
      <c r="VMT307" s="1131"/>
      <c r="VMU307" s="1133"/>
      <c r="VMV307" s="1133"/>
      <c r="VMW307" s="1133"/>
      <c r="VMX307" s="1188"/>
      <c r="VMY307" s="1135"/>
      <c r="VMZ307" s="1135"/>
      <c r="VNA307" s="1135"/>
      <c r="VNB307" s="1135"/>
      <c r="VNC307" s="1135"/>
      <c r="VND307" s="1135"/>
      <c r="VNE307" s="1135"/>
      <c r="VNF307" s="1135"/>
      <c r="VNG307" s="1135"/>
      <c r="VNH307" s="1135"/>
      <c r="VNI307" s="1136"/>
      <c r="VNJ307" s="1131"/>
      <c r="VNK307" s="1143"/>
      <c r="VNL307" s="1133"/>
      <c r="VNM307" s="1133"/>
      <c r="VNN307" s="1133"/>
      <c r="VNO307" s="1140"/>
      <c r="VNP307" s="1131"/>
      <c r="VNQ307" s="1133"/>
      <c r="VNR307" s="1133"/>
      <c r="VNS307" s="1133"/>
      <c r="VNT307" s="1188"/>
      <c r="VNU307" s="1135"/>
      <c r="VNV307" s="1135"/>
      <c r="VNW307" s="1135"/>
      <c r="VNX307" s="1135"/>
      <c r="VNY307" s="1135"/>
      <c r="VNZ307" s="1135"/>
      <c r="VOA307" s="1135"/>
      <c r="VOB307" s="1135"/>
      <c r="VOC307" s="1135"/>
      <c r="VOD307" s="1135"/>
      <c r="VOE307" s="1136"/>
      <c r="VOF307" s="1131"/>
      <c r="VOG307" s="1143"/>
      <c r="VOH307" s="1133"/>
      <c r="VOI307" s="1133"/>
      <c r="VOJ307" s="1133"/>
      <c r="VOK307" s="1140"/>
      <c r="VOL307" s="1131"/>
      <c r="VOM307" s="1133"/>
      <c r="VON307" s="1133"/>
      <c r="VOO307" s="1133"/>
      <c r="VOP307" s="1188"/>
      <c r="VOQ307" s="1135"/>
      <c r="VOR307" s="1135"/>
      <c r="VOS307" s="1135"/>
      <c r="VOT307" s="1135"/>
      <c r="VOU307" s="1135"/>
      <c r="VOV307" s="1135"/>
      <c r="VOW307" s="1135"/>
      <c r="VOX307" s="1135"/>
      <c r="VOY307" s="1135"/>
      <c r="VOZ307" s="1135"/>
      <c r="VPA307" s="1136"/>
      <c r="VPB307" s="1131"/>
      <c r="VPC307" s="1143"/>
      <c r="VPD307" s="1133"/>
      <c r="VPE307" s="1133"/>
      <c r="VPF307" s="1133"/>
      <c r="VPG307" s="1140"/>
      <c r="VPH307" s="1131"/>
      <c r="VPI307" s="1133"/>
      <c r="VPJ307" s="1133"/>
      <c r="VPK307" s="1133"/>
      <c r="VPL307" s="1188"/>
      <c r="VPM307" s="1135"/>
      <c r="VPN307" s="1135"/>
      <c r="VPO307" s="1135"/>
      <c r="VPP307" s="1135"/>
      <c r="VPQ307" s="1135"/>
      <c r="VPR307" s="1135"/>
      <c r="VPS307" s="1135"/>
      <c r="VPT307" s="1135"/>
      <c r="VPU307" s="1135"/>
      <c r="VPV307" s="1135"/>
      <c r="VPW307" s="1136"/>
      <c r="VPX307" s="1131"/>
      <c r="VPY307" s="1143"/>
      <c r="VPZ307" s="1133"/>
      <c r="VQA307" s="1133"/>
      <c r="VQB307" s="1133"/>
      <c r="VQC307" s="1140"/>
      <c r="VQD307" s="1131"/>
      <c r="VQE307" s="1133"/>
      <c r="VQF307" s="1133"/>
      <c r="VQG307" s="1133"/>
      <c r="VQH307" s="1188"/>
      <c r="VQI307" s="1135"/>
      <c r="VQJ307" s="1135"/>
      <c r="VQK307" s="1135"/>
      <c r="VQL307" s="1135"/>
      <c r="VQM307" s="1135"/>
      <c r="VQN307" s="1135"/>
      <c r="VQO307" s="1135"/>
      <c r="VQP307" s="1135"/>
      <c r="VQQ307" s="1135"/>
      <c r="VQR307" s="1135"/>
      <c r="VQS307" s="1136"/>
      <c r="VQT307" s="1131"/>
      <c r="VQU307" s="1143"/>
      <c r="VQV307" s="1133"/>
      <c r="VQW307" s="1133"/>
      <c r="VQX307" s="1133"/>
      <c r="VQY307" s="1140"/>
      <c r="VQZ307" s="1131"/>
      <c r="VRA307" s="1133"/>
      <c r="VRB307" s="1133"/>
      <c r="VRC307" s="1133"/>
      <c r="VRD307" s="1188"/>
      <c r="VRE307" s="1135"/>
      <c r="VRF307" s="1135"/>
      <c r="VRG307" s="1135"/>
      <c r="VRH307" s="1135"/>
      <c r="VRI307" s="1135"/>
      <c r="VRJ307" s="1135"/>
      <c r="VRK307" s="1135"/>
      <c r="VRL307" s="1135"/>
      <c r="VRM307" s="1135"/>
      <c r="VRN307" s="1135"/>
      <c r="VRO307" s="1136"/>
      <c r="VRP307" s="1131"/>
      <c r="VRQ307" s="1143"/>
      <c r="VRR307" s="1133"/>
      <c r="VRS307" s="1133"/>
      <c r="VRT307" s="1133"/>
      <c r="VRU307" s="1140"/>
      <c r="VRV307" s="1131"/>
      <c r="VRW307" s="1133"/>
      <c r="VRX307" s="1133"/>
      <c r="VRY307" s="1133"/>
      <c r="VRZ307" s="1188"/>
      <c r="VSA307" s="1135"/>
      <c r="VSB307" s="1135"/>
      <c r="VSC307" s="1135"/>
      <c r="VSD307" s="1135"/>
      <c r="VSE307" s="1135"/>
      <c r="VSF307" s="1135"/>
      <c r="VSG307" s="1135"/>
      <c r="VSH307" s="1135"/>
      <c r="VSI307" s="1135"/>
      <c r="VSJ307" s="1135"/>
      <c r="VSK307" s="1136"/>
      <c r="VSL307" s="1131"/>
      <c r="VSM307" s="1143"/>
      <c r="VSN307" s="1133"/>
      <c r="VSO307" s="1133"/>
      <c r="VSP307" s="1133"/>
      <c r="VSQ307" s="1140"/>
      <c r="VSR307" s="1131"/>
      <c r="VSS307" s="1133"/>
      <c r="VST307" s="1133"/>
      <c r="VSU307" s="1133"/>
      <c r="VSV307" s="1188"/>
      <c r="VSW307" s="1135"/>
      <c r="VSX307" s="1135"/>
      <c r="VSY307" s="1135"/>
      <c r="VSZ307" s="1135"/>
      <c r="VTA307" s="1135"/>
      <c r="VTB307" s="1135"/>
      <c r="VTC307" s="1135"/>
      <c r="VTD307" s="1135"/>
      <c r="VTE307" s="1135"/>
      <c r="VTF307" s="1135"/>
      <c r="VTG307" s="1136"/>
      <c r="VTH307" s="1131"/>
      <c r="VTI307" s="1143"/>
      <c r="VTJ307" s="1133"/>
      <c r="VTK307" s="1133"/>
      <c r="VTL307" s="1133"/>
      <c r="VTM307" s="1140"/>
      <c r="VTN307" s="1131"/>
      <c r="VTO307" s="1133"/>
      <c r="VTP307" s="1133"/>
      <c r="VTQ307" s="1133"/>
      <c r="VTR307" s="1188"/>
      <c r="VTS307" s="1135"/>
      <c r="VTT307" s="1135"/>
      <c r="VTU307" s="1135"/>
      <c r="VTV307" s="1135"/>
      <c r="VTW307" s="1135"/>
      <c r="VTX307" s="1135"/>
      <c r="VTY307" s="1135"/>
      <c r="VTZ307" s="1135"/>
      <c r="VUA307" s="1135"/>
      <c r="VUB307" s="1135"/>
      <c r="VUC307" s="1136"/>
      <c r="VUD307" s="1131"/>
      <c r="VUE307" s="1143"/>
      <c r="VUF307" s="1133"/>
      <c r="VUG307" s="1133"/>
      <c r="VUH307" s="1133"/>
      <c r="VUI307" s="1140"/>
      <c r="VUJ307" s="1131"/>
      <c r="VUK307" s="1133"/>
      <c r="VUL307" s="1133"/>
      <c r="VUM307" s="1133"/>
      <c r="VUN307" s="1188"/>
      <c r="VUO307" s="1135"/>
      <c r="VUP307" s="1135"/>
      <c r="VUQ307" s="1135"/>
      <c r="VUR307" s="1135"/>
      <c r="VUS307" s="1135"/>
      <c r="VUT307" s="1135"/>
      <c r="VUU307" s="1135"/>
      <c r="VUV307" s="1135"/>
      <c r="VUW307" s="1135"/>
      <c r="VUX307" s="1135"/>
      <c r="VUY307" s="1136"/>
      <c r="VUZ307" s="1131"/>
      <c r="VVA307" s="1143"/>
      <c r="VVB307" s="1133"/>
      <c r="VVC307" s="1133"/>
      <c r="VVD307" s="1133"/>
      <c r="VVE307" s="1140"/>
      <c r="VVF307" s="1131"/>
      <c r="VVG307" s="1133"/>
      <c r="VVH307" s="1133"/>
      <c r="VVI307" s="1133"/>
      <c r="VVJ307" s="1188"/>
      <c r="VVK307" s="1135"/>
      <c r="VVL307" s="1135"/>
      <c r="VVM307" s="1135"/>
      <c r="VVN307" s="1135"/>
      <c r="VVO307" s="1135"/>
      <c r="VVP307" s="1135"/>
      <c r="VVQ307" s="1135"/>
      <c r="VVR307" s="1135"/>
      <c r="VVS307" s="1135"/>
      <c r="VVT307" s="1135"/>
      <c r="VVU307" s="1136"/>
      <c r="VVV307" s="1131"/>
      <c r="VVW307" s="1143"/>
      <c r="VVX307" s="1133"/>
      <c r="VVY307" s="1133"/>
      <c r="VVZ307" s="1133"/>
      <c r="VWA307" s="1140"/>
      <c r="VWB307" s="1131"/>
      <c r="VWC307" s="1133"/>
      <c r="VWD307" s="1133"/>
      <c r="VWE307" s="1133"/>
      <c r="VWF307" s="1188"/>
      <c r="VWG307" s="1135"/>
      <c r="VWH307" s="1135"/>
      <c r="VWI307" s="1135"/>
      <c r="VWJ307" s="1135"/>
      <c r="VWK307" s="1135"/>
      <c r="VWL307" s="1135"/>
      <c r="VWM307" s="1135"/>
      <c r="VWN307" s="1135"/>
      <c r="VWO307" s="1135"/>
      <c r="VWP307" s="1135"/>
      <c r="VWQ307" s="1136"/>
      <c r="VWR307" s="1131"/>
      <c r="VWS307" s="1143"/>
      <c r="VWT307" s="1133"/>
      <c r="VWU307" s="1133"/>
      <c r="VWV307" s="1133"/>
      <c r="VWW307" s="1140"/>
      <c r="VWX307" s="1131"/>
      <c r="VWY307" s="1133"/>
      <c r="VWZ307" s="1133"/>
      <c r="VXA307" s="1133"/>
      <c r="VXB307" s="1188"/>
      <c r="VXC307" s="1135"/>
      <c r="VXD307" s="1135"/>
      <c r="VXE307" s="1135"/>
      <c r="VXF307" s="1135"/>
      <c r="VXG307" s="1135"/>
      <c r="VXH307" s="1135"/>
      <c r="VXI307" s="1135"/>
      <c r="VXJ307" s="1135"/>
      <c r="VXK307" s="1135"/>
      <c r="VXL307" s="1135"/>
      <c r="VXM307" s="1136"/>
      <c r="VXN307" s="1131"/>
      <c r="VXO307" s="1143"/>
      <c r="VXP307" s="1133"/>
      <c r="VXQ307" s="1133"/>
      <c r="VXR307" s="1133"/>
      <c r="VXS307" s="1140"/>
      <c r="VXT307" s="1131"/>
      <c r="VXU307" s="1133"/>
      <c r="VXV307" s="1133"/>
      <c r="VXW307" s="1133"/>
      <c r="VXX307" s="1188"/>
      <c r="VXY307" s="1135"/>
      <c r="VXZ307" s="1135"/>
      <c r="VYA307" s="1135"/>
      <c r="VYB307" s="1135"/>
      <c r="VYC307" s="1135"/>
      <c r="VYD307" s="1135"/>
      <c r="VYE307" s="1135"/>
      <c r="VYF307" s="1135"/>
      <c r="VYG307" s="1135"/>
      <c r="VYH307" s="1135"/>
      <c r="VYI307" s="1136"/>
      <c r="VYJ307" s="1131"/>
      <c r="VYK307" s="1143"/>
      <c r="VYL307" s="1133"/>
      <c r="VYM307" s="1133"/>
      <c r="VYN307" s="1133"/>
      <c r="VYO307" s="1140"/>
      <c r="VYP307" s="1131"/>
      <c r="VYQ307" s="1133"/>
      <c r="VYR307" s="1133"/>
      <c r="VYS307" s="1133"/>
      <c r="VYT307" s="1188"/>
      <c r="VYU307" s="1135"/>
      <c r="VYV307" s="1135"/>
      <c r="VYW307" s="1135"/>
      <c r="VYX307" s="1135"/>
      <c r="VYY307" s="1135"/>
      <c r="VYZ307" s="1135"/>
      <c r="VZA307" s="1135"/>
      <c r="VZB307" s="1135"/>
      <c r="VZC307" s="1135"/>
      <c r="VZD307" s="1135"/>
      <c r="VZE307" s="1136"/>
      <c r="VZF307" s="1131"/>
      <c r="VZG307" s="1143"/>
      <c r="VZH307" s="1133"/>
      <c r="VZI307" s="1133"/>
      <c r="VZJ307" s="1133"/>
      <c r="VZK307" s="1140"/>
      <c r="VZL307" s="1131"/>
      <c r="VZM307" s="1133"/>
      <c r="VZN307" s="1133"/>
      <c r="VZO307" s="1133"/>
      <c r="VZP307" s="1188"/>
      <c r="VZQ307" s="1135"/>
      <c r="VZR307" s="1135"/>
      <c r="VZS307" s="1135"/>
      <c r="VZT307" s="1135"/>
      <c r="VZU307" s="1135"/>
      <c r="VZV307" s="1135"/>
      <c r="VZW307" s="1135"/>
      <c r="VZX307" s="1135"/>
      <c r="VZY307" s="1135"/>
      <c r="VZZ307" s="1135"/>
      <c r="WAA307" s="1136"/>
      <c r="WAB307" s="1131"/>
      <c r="WAC307" s="1143"/>
      <c r="WAD307" s="1133"/>
      <c r="WAE307" s="1133"/>
      <c r="WAF307" s="1133"/>
      <c r="WAG307" s="1140"/>
      <c r="WAH307" s="1131"/>
      <c r="WAI307" s="1133"/>
      <c r="WAJ307" s="1133"/>
      <c r="WAK307" s="1133"/>
      <c r="WAL307" s="1188"/>
      <c r="WAM307" s="1135"/>
      <c r="WAN307" s="1135"/>
      <c r="WAO307" s="1135"/>
      <c r="WAP307" s="1135"/>
      <c r="WAQ307" s="1135"/>
      <c r="WAR307" s="1135"/>
      <c r="WAS307" s="1135"/>
      <c r="WAT307" s="1135"/>
      <c r="WAU307" s="1135"/>
      <c r="WAV307" s="1135"/>
      <c r="WAW307" s="1136"/>
      <c r="WAX307" s="1131"/>
      <c r="WAY307" s="1143"/>
      <c r="WAZ307" s="1133"/>
      <c r="WBA307" s="1133"/>
      <c r="WBB307" s="1133"/>
      <c r="WBC307" s="1140"/>
      <c r="WBD307" s="1131"/>
      <c r="WBE307" s="1133"/>
      <c r="WBF307" s="1133"/>
      <c r="WBG307" s="1133"/>
      <c r="WBH307" s="1188"/>
      <c r="WBI307" s="1135"/>
      <c r="WBJ307" s="1135"/>
      <c r="WBK307" s="1135"/>
      <c r="WBL307" s="1135"/>
      <c r="WBM307" s="1135"/>
      <c r="WBN307" s="1135"/>
      <c r="WBO307" s="1135"/>
      <c r="WBP307" s="1135"/>
      <c r="WBQ307" s="1135"/>
      <c r="WBR307" s="1135"/>
      <c r="WBS307" s="1136"/>
      <c r="WBT307" s="1131"/>
      <c r="WBU307" s="1143"/>
      <c r="WBV307" s="1133"/>
      <c r="WBW307" s="1133"/>
      <c r="WBX307" s="1133"/>
      <c r="WBY307" s="1140"/>
      <c r="WBZ307" s="1131"/>
      <c r="WCA307" s="1133"/>
      <c r="WCB307" s="1133"/>
      <c r="WCC307" s="1133"/>
      <c r="WCD307" s="1188"/>
      <c r="WCE307" s="1135"/>
      <c r="WCF307" s="1135"/>
      <c r="WCG307" s="1135"/>
      <c r="WCH307" s="1135"/>
      <c r="WCI307" s="1135"/>
      <c r="WCJ307" s="1135"/>
      <c r="WCK307" s="1135"/>
      <c r="WCL307" s="1135"/>
      <c r="WCM307" s="1135"/>
      <c r="WCN307" s="1135"/>
      <c r="WCO307" s="1136"/>
      <c r="WCP307" s="1131"/>
      <c r="WCQ307" s="1143"/>
      <c r="WCR307" s="1133"/>
      <c r="WCS307" s="1133"/>
      <c r="WCT307" s="1133"/>
      <c r="WCU307" s="1140"/>
      <c r="WCV307" s="1131"/>
      <c r="WCW307" s="1133"/>
      <c r="WCX307" s="1133"/>
      <c r="WCY307" s="1133"/>
      <c r="WCZ307" s="1188"/>
      <c r="WDA307" s="1135"/>
      <c r="WDB307" s="1135"/>
      <c r="WDC307" s="1135"/>
      <c r="WDD307" s="1135"/>
      <c r="WDE307" s="1135"/>
      <c r="WDF307" s="1135"/>
      <c r="WDG307" s="1135"/>
      <c r="WDH307" s="1135"/>
      <c r="WDI307" s="1135"/>
      <c r="WDJ307" s="1135"/>
      <c r="WDK307" s="1136"/>
      <c r="WDL307" s="1131"/>
      <c r="WDM307" s="1143"/>
      <c r="WDN307" s="1133"/>
      <c r="WDO307" s="1133"/>
      <c r="WDP307" s="1133"/>
      <c r="WDQ307" s="1140"/>
      <c r="WDR307" s="1131"/>
      <c r="WDS307" s="1133"/>
      <c r="WDT307" s="1133"/>
      <c r="WDU307" s="1133"/>
      <c r="WDV307" s="1188"/>
      <c r="WDW307" s="1135"/>
      <c r="WDX307" s="1135"/>
      <c r="WDY307" s="1135"/>
      <c r="WDZ307" s="1135"/>
      <c r="WEA307" s="1135"/>
      <c r="WEB307" s="1135"/>
      <c r="WEC307" s="1135"/>
      <c r="WED307" s="1135"/>
      <c r="WEE307" s="1135"/>
      <c r="WEF307" s="1135"/>
      <c r="WEG307" s="1136"/>
      <c r="WEH307" s="1131"/>
      <c r="WEI307" s="1143"/>
      <c r="WEJ307" s="1133"/>
      <c r="WEK307" s="1133"/>
      <c r="WEL307" s="1133"/>
      <c r="WEM307" s="1140"/>
      <c r="WEN307" s="1131"/>
      <c r="WEO307" s="1133"/>
      <c r="WEP307" s="1133"/>
      <c r="WEQ307" s="1133"/>
      <c r="WER307" s="1188"/>
      <c r="WES307" s="1135"/>
      <c r="WET307" s="1135"/>
      <c r="WEU307" s="1135"/>
      <c r="WEV307" s="1135"/>
      <c r="WEW307" s="1135"/>
      <c r="WEX307" s="1135"/>
      <c r="WEY307" s="1135"/>
      <c r="WEZ307" s="1135"/>
      <c r="WFA307" s="1135"/>
      <c r="WFB307" s="1135"/>
      <c r="WFC307" s="1136"/>
      <c r="WFD307" s="1131"/>
      <c r="WFE307" s="1143"/>
      <c r="WFF307" s="1133"/>
      <c r="WFG307" s="1133"/>
      <c r="WFH307" s="1133"/>
      <c r="WFI307" s="1140"/>
      <c r="WFJ307" s="1131"/>
      <c r="WFK307" s="1133"/>
      <c r="WFL307" s="1133"/>
      <c r="WFM307" s="1133"/>
      <c r="WFN307" s="1188"/>
      <c r="WFO307" s="1135"/>
      <c r="WFP307" s="1135"/>
      <c r="WFQ307" s="1135"/>
      <c r="WFR307" s="1135"/>
      <c r="WFS307" s="1135"/>
      <c r="WFT307" s="1135"/>
      <c r="WFU307" s="1135"/>
      <c r="WFV307" s="1135"/>
      <c r="WFW307" s="1135"/>
      <c r="WFX307" s="1135"/>
      <c r="WFY307" s="1136"/>
      <c r="WFZ307" s="1131"/>
      <c r="WGA307" s="1143"/>
      <c r="WGB307" s="1133"/>
      <c r="WGC307" s="1133"/>
      <c r="WGD307" s="1133"/>
      <c r="WGE307" s="1140"/>
      <c r="WGF307" s="1131"/>
      <c r="WGG307" s="1133"/>
      <c r="WGH307" s="1133"/>
      <c r="WGI307" s="1133"/>
      <c r="WGJ307" s="1188"/>
      <c r="WGK307" s="1135"/>
      <c r="WGL307" s="1135"/>
      <c r="WGM307" s="1135"/>
      <c r="WGN307" s="1135"/>
      <c r="WGO307" s="1135"/>
      <c r="WGP307" s="1135"/>
      <c r="WGQ307" s="1135"/>
      <c r="WGR307" s="1135"/>
      <c r="WGS307" s="1135"/>
      <c r="WGT307" s="1135"/>
      <c r="WGU307" s="1136"/>
      <c r="WGV307" s="1131"/>
      <c r="WGW307" s="1143"/>
      <c r="WGX307" s="1133"/>
      <c r="WGY307" s="1133"/>
      <c r="WGZ307" s="1133"/>
      <c r="WHA307" s="1140"/>
      <c r="WHB307" s="1131"/>
      <c r="WHC307" s="1133"/>
      <c r="WHD307" s="1133"/>
      <c r="WHE307" s="1133"/>
      <c r="WHF307" s="1188"/>
      <c r="WHG307" s="1135"/>
      <c r="WHH307" s="1135"/>
      <c r="WHI307" s="1135"/>
      <c r="WHJ307" s="1135"/>
      <c r="WHK307" s="1135"/>
      <c r="WHL307" s="1135"/>
      <c r="WHM307" s="1135"/>
      <c r="WHN307" s="1135"/>
      <c r="WHO307" s="1135"/>
      <c r="WHP307" s="1135"/>
      <c r="WHQ307" s="1136"/>
      <c r="WHR307" s="1131"/>
      <c r="WHS307" s="1143"/>
      <c r="WHT307" s="1133"/>
      <c r="WHU307" s="1133"/>
      <c r="WHV307" s="1133"/>
      <c r="WHW307" s="1140"/>
      <c r="WHX307" s="1131"/>
      <c r="WHY307" s="1133"/>
      <c r="WHZ307" s="1133"/>
      <c r="WIA307" s="1133"/>
      <c r="WIB307" s="1188"/>
      <c r="WIC307" s="1135"/>
      <c r="WID307" s="1135"/>
      <c r="WIE307" s="1135"/>
      <c r="WIF307" s="1135"/>
      <c r="WIG307" s="1135"/>
      <c r="WIH307" s="1135"/>
      <c r="WII307" s="1135"/>
      <c r="WIJ307" s="1135"/>
      <c r="WIK307" s="1135"/>
      <c r="WIL307" s="1135"/>
      <c r="WIM307" s="1136"/>
      <c r="WIN307" s="1131"/>
      <c r="WIO307" s="1143"/>
      <c r="WIP307" s="1133"/>
      <c r="WIQ307" s="1133"/>
      <c r="WIR307" s="1133"/>
      <c r="WIS307" s="1140"/>
      <c r="WIT307" s="1131"/>
      <c r="WIU307" s="1133"/>
      <c r="WIV307" s="1133"/>
      <c r="WIW307" s="1133"/>
      <c r="WIX307" s="1188"/>
      <c r="WIY307" s="1135"/>
      <c r="WIZ307" s="1135"/>
      <c r="WJA307" s="1135"/>
      <c r="WJB307" s="1135"/>
      <c r="WJC307" s="1135"/>
      <c r="WJD307" s="1135"/>
      <c r="WJE307" s="1135"/>
      <c r="WJF307" s="1135"/>
      <c r="WJG307" s="1135"/>
      <c r="WJH307" s="1135"/>
      <c r="WJI307" s="1136"/>
      <c r="WJJ307" s="1131"/>
      <c r="WJK307" s="1143"/>
      <c r="WJL307" s="1133"/>
      <c r="WJM307" s="1133"/>
      <c r="WJN307" s="1133"/>
      <c r="WJO307" s="1140"/>
      <c r="WJP307" s="1131"/>
      <c r="WJQ307" s="1133"/>
      <c r="WJR307" s="1133"/>
      <c r="WJS307" s="1133"/>
      <c r="WJT307" s="1188"/>
      <c r="WJU307" s="1135"/>
      <c r="WJV307" s="1135"/>
      <c r="WJW307" s="1135"/>
      <c r="WJX307" s="1135"/>
      <c r="WJY307" s="1135"/>
      <c r="WJZ307" s="1135"/>
      <c r="WKA307" s="1135"/>
      <c r="WKB307" s="1135"/>
      <c r="WKC307" s="1135"/>
      <c r="WKD307" s="1135"/>
      <c r="WKE307" s="1136"/>
      <c r="WKF307" s="1131"/>
      <c r="WKG307" s="1143"/>
      <c r="WKH307" s="1133"/>
      <c r="WKI307" s="1133"/>
      <c r="WKJ307" s="1133"/>
      <c r="WKK307" s="1140"/>
      <c r="WKL307" s="1131"/>
      <c r="WKM307" s="1133"/>
      <c r="WKN307" s="1133"/>
      <c r="WKO307" s="1133"/>
      <c r="WKP307" s="1188"/>
      <c r="WKQ307" s="1135"/>
      <c r="WKR307" s="1135"/>
      <c r="WKS307" s="1135"/>
      <c r="WKT307" s="1135"/>
      <c r="WKU307" s="1135"/>
      <c r="WKV307" s="1135"/>
      <c r="WKW307" s="1135"/>
      <c r="WKX307" s="1135"/>
      <c r="WKY307" s="1135"/>
      <c r="WKZ307" s="1135"/>
      <c r="WLA307" s="1136"/>
      <c r="WLB307" s="1131"/>
      <c r="WLC307" s="1143"/>
      <c r="WLD307" s="1133"/>
      <c r="WLE307" s="1133"/>
      <c r="WLF307" s="1133"/>
      <c r="WLG307" s="1140"/>
      <c r="WLH307" s="1131"/>
      <c r="WLI307" s="1133"/>
      <c r="WLJ307" s="1133"/>
      <c r="WLK307" s="1133"/>
      <c r="WLL307" s="1188"/>
      <c r="WLM307" s="1135"/>
      <c r="WLN307" s="1135"/>
      <c r="WLO307" s="1135"/>
      <c r="WLP307" s="1135"/>
      <c r="WLQ307" s="1135"/>
      <c r="WLR307" s="1135"/>
      <c r="WLS307" s="1135"/>
      <c r="WLT307" s="1135"/>
      <c r="WLU307" s="1135"/>
      <c r="WLV307" s="1135"/>
      <c r="WLW307" s="1136"/>
      <c r="WLX307" s="1131"/>
      <c r="WLY307" s="1143"/>
      <c r="WLZ307" s="1133"/>
      <c r="WMA307" s="1133"/>
      <c r="WMB307" s="1133"/>
      <c r="WMC307" s="1140"/>
      <c r="WMD307" s="1131"/>
      <c r="WME307" s="1133"/>
      <c r="WMF307" s="1133"/>
      <c r="WMG307" s="1133"/>
      <c r="WMH307" s="1188"/>
      <c r="WMI307" s="1135"/>
      <c r="WMJ307" s="1135"/>
      <c r="WMK307" s="1135"/>
      <c r="WML307" s="1135"/>
      <c r="WMM307" s="1135"/>
      <c r="WMN307" s="1135"/>
      <c r="WMO307" s="1135"/>
      <c r="WMP307" s="1135"/>
      <c r="WMQ307" s="1135"/>
      <c r="WMR307" s="1135"/>
      <c r="WMS307" s="1136"/>
      <c r="WMT307" s="1131"/>
      <c r="WMU307" s="1143"/>
      <c r="WMV307" s="1133"/>
      <c r="WMW307" s="1133"/>
      <c r="WMX307" s="1133"/>
      <c r="WMY307" s="1140"/>
      <c r="WMZ307" s="1131"/>
      <c r="WNA307" s="1133"/>
      <c r="WNB307" s="1133"/>
      <c r="WNC307" s="1133"/>
      <c r="WND307" s="1188"/>
      <c r="WNE307" s="1135"/>
      <c r="WNF307" s="1135"/>
      <c r="WNG307" s="1135"/>
      <c r="WNH307" s="1135"/>
      <c r="WNI307" s="1135"/>
      <c r="WNJ307" s="1135"/>
      <c r="WNK307" s="1135"/>
      <c r="WNL307" s="1135"/>
      <c r="WNM307" s="1135"/>
      <c r="WNN307" s="1135"/>
      <c r="WNO307" s="1136"/>
      <c r="WNP307" s="1131"/>
      <c r="WNQ307" s="1143"/>
      <c r="WNR307" s="1133"/>
      <c r="WNS307" s="1133"/>
      <c r="WNT307" s="1133"/>
      <c r="WNU307" s="1140"/>
      <c r="WNV307" s="1131"/>
      <c r="WNW307" s="1133"/>
      <c r="WNX307" s="1133"/>
      <c r="WNY307" s="1133"/>
      <c r="WNZ307" s="1188"/>
      <c r="WOA307" s="1135"/>
      <c r="WOB307" s="1135"/>
      <c r="WOC307" s="1135"/>
      <c r="WOD307" s="1135"/>
      <c r="WOE307" s="1135"/>
      <c r="WOF307" s="1135"/>
      <c r="WOG307" s="1135"/>
      <c r="WOH307" s="1135"/>
      <c r="WOI307" s="1135"/>
      <c r="WOJ307" s="1135"/>
      <c r="WOK307" s="1136"/>
      <c r="WOL307" s="1131"/>
      <c r="WOM307" s="1143"/>
      <c r="WON307" s="1133"/>
      <c r="WOO307" s="1133"/>
      <c r="WOP307" s="1133"/>
      <c r="WOQ307" s="1140"/>
      <c r="WOR307" s="1131"/>
      <c r="WOS307" s="1133"/>
      <c r="WOT307" s="1133"/>
      <c r="WOU307" s="1133"/>
      <c r="WOV307" s="1188"/>
      <c r="WOW307" s="1135"/>
      <c r="WOX307" s="1135"/>
      <c r="WOY307" s="1135"/>
      <c r="WOZ307" s="1135"/>
      <c r="WPA307" s="1135"/>
      <c r="WPB307" s="1135"/>
      <c r="WPC307" s="1135"/>
      <c r="WPD307" s="1135"/>
      <c r="WPE307" s="1135"/>
      <c r="WPF307" s="1135"/>
      <c r="WPG307" s="1136"/>
      <c r="WPH307" s="1131"/>
      <c r="WPI307" s="1143"/>
      <c r="WPJ307" s="1133"/>
      <c r="WPK307" s="1133"/>
      <c r="WPL307" s="1133"/>
      <c r="WPM307" s="1140"/>
      <c r="WPN307" s="1131"/>
      <c r="WPO307" s="1133"/>
      <c r="WPP307" s="1133"/>
      <c r="WPQ307" s="1133"/>
      <c r="WPR307" s="1188"/>
      <c r="WPS307" s="1135"/>
      <c r="WPT307" s="1135"/>
      <c r="WPU307" s="1135"/>
      <c r="WPV307" s="1135"/>
      <c r="WPW307" s="1135"/>
      <c r="WPX307" s="1135"/>
      <c r="WPY307" s="1135"/>
      <c r="WPZ307" s="1135"/>
      <c r="WQA307" s="1135"/>
      <c r="WQB307" s="1135"/>
      <c r="WQC307" s="1136"/>
      <c r="WQD307" s="1131"/>
      <c r="WQE307" s="1143"/>
      <c r="WQF307" s="1133"/>
      <c r="WQG307" s="1133"/>
      <c r="WQH307" s="1133"/>
      <c r="WQI307" s="1140"/>
      <c r="WQJ307" s="1131"/>
      <c r="WQK307" s="1133"/>
      <c r="WQL307" s="1133"/>
      <c r="WQM307" s="1133"/>
      <c r="WQN307" s="1188"/>
      <c r="WQO307" s="1135"/>
      <c r="WQP307" s="1135"/>
      <c r="WQQ307" s="1135"/>
      <c r="WQR307" s="1135"/>
      <c r="WQS307" s="1135"/>
      <c r="WQT307" s="1135"/>
      <c r="WQU307" s="1135"/>
      <c r="WQV307" s="1135"/>
      <c r="WQW307" s="1135"/>
      <c r="WQX307" s="1135"/>
      <c r="WQY307" s="1136"/>
      <c r="WQZ307" s="1131"/>
      <c r="WRA307" s="1143"/>
      <c r="WRB307" s="1133"/>
      <c r="WRC307" s="1133"/>
      <c r="WRD307" s="1133"/>
      <c r="WRE307" s="1140"/>
      <c r="WRF307" s="1131"/>
      <c r="WRG307" s="1133"/>
      <c r="WRH307" s="1133"/>
      <c r="WRI307" s="1133"/>
      <c r="WRJ307" s="1188"/>
      <c r="WRK307" s="1135"/>
      <c r="WRL307" s="1135"/>
      <c r="WRM307" s="1135"/>
      <c r="WRN307" s="1135"/>
      <c r="WRO307" s="1135"/>
      <c r="WRP307" s="1135"/>
      <c r="WRQ307" s="1135"/>
      <c r="WRR307" s="1135"/>
      <c r="WRS307" s="1135"/>
      <c r="WRT307" s="1135"/>
      <c r="WRU307" s="1136"/>
      <c r="WRV307" s="1131"/>
      <c r="WRW307" s="1143"/>
      <c r="WRX307" s="1133"/>
      <c r="WRY307" s="1133"/>
      <c r="WRZ307" s="1133"/>
      <c r="WSA307" s="1140"/>
      <c r="WSB307" s="1131"/>
      <c r="WSC307" s="1133"/>
      <c r="WSD307" s="1133"/>
      <c r="WSE307" s="1133"/>
      <c r="WSF307" s="1188"/>
      <c r="WSG307" s="1135"/>
      <c r="WSH307" s="1135"/>
      <c r="WSI307" s="1135"/>
      <c r="WSJ307" s="1135"/>
      <c r="WSK307" s="1135"/>
      <c r="WSL307" s="1135"/>
      <c r="WSM307" s="1135"/>
      <c r="WSN307" s="1135"/>
      <c r="WSO307" s="1135"/>
      <c r="WSP307" s="1135"/>
      <c r="WSQ307" s="1136"/>
      <c r="WSR307" s="1131"/>
      <c r="WSS307" s="1143"/>
      <c r="WST307" s="1133"/>
      <c r="WSU307" s="1133"/>
      <c r="WSV307" s="1133"/>
      <c r="WSW307" s="1140"/>
      <c r="WSX307" s="1131"/>
      <c r="WSY307" s="1133"/>
      <c r="WSZ307" s="1133"/>
      <c r="WTA307" s="1133"/>
      <c r="WTB307" s="1188"/>
      <c r="WTC307" s="1135"/>
      <c r="WTD307" s="1135"/>
      <c r="WTE307" s="1135"/>
      <c r="WTF307" s="1135"/>
      <c r="WTG307" s="1135"/>
      <c r="WTH307" s="1135"/>
      <c r="WTI307" s="1135"/>
      <c r="WTJ307" s="1135"/>
      <c r="WTK307" s="1135"/>
      <c r="WTL307" s="1135"/>
      <c r="WTM307" s="1136"/>
      <c r="WTN307" s="1131"/>
      <c r="WTO307" s="1143"/>
      <c r="WTP307" s="1133"/>
      <c r="WTQ307" s="1133"/>
      <c r="WTR307" s="1133"/>
      <c r="WTS307" s="1140"/>
      <c r="WTT307" s="1131"/>
      <c r="WTU307" s="1133"/>
      <c r="WTV307" s="1133"/>
      <c r="WTW307" s="1133"/>
      <c r="WTX307" s="1188"/>
      <c r="WTY307" s="1135"/>
      <c r="WTZ307" s="1135"/>
      <c r="WUA307" s="1135"/>
      <c r="WUB307" s="1135"/>
      <c r="WUC307" s="1135"/>
      <c r="WUD307" s="1135"/>
      <c r="WUE307" s="1135"/>
      <c r="WUF307" s="1135"/>
      <c r="WUG307" s="1135"/>
      <c r="WUH307" s="1135"/>
      <c r="WUI307" s="1136"/>
      <c r="WUJ307" s="1131"/>
      <c r="WUK307" s="1143"/>
      <c r="WUL307" s="1133"/>
      <c r="WUM307" s="1133"/>
      <c r="WUN307" s="1133"/>
      <c r="WUO307" s="1140"/>
      <c r="WUP307" s="1131"/>
      <c r="WUQ307" s="1133"/>
      <c r="WUR307" s="1133"/>
      <c r="WUS307" s="1133"/>
      <c r="WUT307" s="1188"/>
      <c r="WUU307" s="1135"/>
      <c r="WUV307" s="1135"/>
      <c r="WUW307" s="1135"/>
      <c r="WUX307" s="1135"/>
      <c r="WUY307" s="1135"/>
      <c r="WUZ307" s="1135"/>
      <c r="WVA307" s="1135"/>
      <c r="WVB307" s="1135"/>
      <c r="WVC307" s="1135"/>
      <c r="WVD307" s="1135"/>
      <c r="WVE307" s="1136"/>
      <c r="WVF307" s="1131"/>
      <c r="WVG307" s="1143"/>
      <c r="WVH307" s="1133"/>
      <c r="WVI307" s="1133"/>
      <c r="WVJ307" s="1133"/>
      <c r="WVK307" s="1140"/>
      <c r="WVL307" s="1131"/>
      <c r="WVM307" s="1133"/>
      <c r="WVN307" s="1133"/>
      <c r="WVO307" s="1133"/>
      <c r="WVP307" s="1188"/>
      <c r="WVQ307" s="1135"/>
      <c r="WVR307" s="1135"/>
      <c r="WVS307" s="1135"/>
      <c r="WVT307" s="1135"/>
      <c r="WVU307" s="1135"/>
      <c r="WVV307" s="1135"/>
      <c r="WVW307" s="1135"/>
      <c r="WVX307" s="1135"/>
      <c r="WVY307" s="1135"/>
      <c r="WVZ307" s="1135"/>
      <c r="WWA307" s="1136"/>
      <c r="WWB307" s="1131"/>
      <c r="WWC307" s="1143"/>
      <c r="WWD307" s="1133"/>
      <c r="WWE307" s="1133"/>
      <c r="WWF307" s="1133"/>
      <c r="WWG307" s="1140"/>
      <c r="WWH307" s="1131"/>
      <c r="WWI307" s="1133"/>
      <c r="WWJ307" s="1133"/>
      <c r="WWK307" s="1133"/>
      <c r="WWL307" s="1188"/>
      <c r="WWM307" s="1135"/>
      <c r="WWN307" s="1135"/>
      <c r="WWO307" s="1135"/>
      <c r="WWP307" s="1135"/>
      <c r="WWQ307" s="1135"/>
      <c r="WWR307" s="1135"/>
      <c r="WWS307" s="1135"/>
      <c r="WWT307" s="1135"/>
      <c r="WWU307" s="1135"/>
      <c r="WWV307" s="1135"/>
      <c r="WWW307" s="1136"/>
      <c r="WWX307" s="1131"/>
      <c r="WWY307" s="1143"/>
      <c r="WWZ307" s="1133"/>
      <c r="WXA307" s="1133"/>
      <c r="WXB307" s="1133"/>
      <c r="WXC307" s="1140"/>
      <c r="WXD307" s="1131"/>
      <c r="WXE307" s="1133"/>
      <c r="WXF307" s="1133"/>
      <c r="WXG307" s="1133"/>
      <c r="WXH307" s="1188"/>
      <c r="WXI307" s="1135"/>
      <c r="WXJ307" s="1135"/>
      <c r="WXK307" s="1135"/>
      <c r="WXL307" s="1135"/>
      <c r="WXM307" s="1135"/>
      <c r="WXN307" s="1135"/>
      <c r="WXO307" s="1135"/>
      <c r="WXP307" s="1135"/>
      <c r="WXQ307" s="1135"/>
      <c r="WXR307" s="1135"/>
      <c r="WXS307" s="1136"/>
      <c r="WXT307" s="1131"/>
      <c r="WXU307" s="1143"/>
      <c r="WXV307" s="1133"/>
      <c r="WXW307" s="1133"/>
      <c r="WXX307" s="1133"/>
      <c r="WXY307" s="1140"/>
      <c r="WXZ307" s="1131"/>
      <c r="WYA307" s="1133"/>
      <c r="WYB307" s="1133"/>
      <c r="WYC307" s="1133"/>
      <c r="WYD307" s="1188"/>
      <c r="WYE307" s="1135"/>
      <c r="WYF307" s="1135"/>
      <c r="WYG307" s="1135"/>
      <c r="WYH307" s="1135"/>
      <c r="WYI307" s="1135"/>
      <c r="WYJ307" s="1135"/>
      <c r="WYK307" s="1135"/>
      <c r="WYL307" s="1135"/>
      <c r="WYM307" s="1135"/>
      <c r="WYN307" s="1135"/>
      <c r="WYO307" s="1136"/>
      <c r="WYP307" s="1131"/>
      <c r="WYQ307" s="1143"/>
      <c r="WYR307" s="1133"/>
      <c r="WYS307" s="1133"/>
      <c r="WYT307" s="1133"/>
      <c r="WYU307" s="1140"/>
      <c r="WYV307" s="1131"/>
      <c r="WYW307" s="1133"/>
      <c r="WYX307" s="1133"/>
      <c r="WYY307" s="1133"/>
      <c r="WYZ307" s="1188"/>
      <c r="WZA307" s="1135"/>
      <c r="WZB307" s="1135"/>
      <c r="WZC307" s="1135"/>
      <c r="WZD307" s="1135"/>
      <c r="WZE307" s="1135"/>
      <c r="WZF307" s="1135"/>
      <c r="WZG307" s="1135"/>
      <c r="WZH307" s="1135"/>
      <c r="WZI307" s="1135"/>
      <c r="WZJ307" s="1135"/>
      <c r="WZK307" s="1136"/>
      <c r="WZL307" s="1131"/>
      <c r="WZM307" s="1143"/>
      <c r="WZN307" s="1133"/>
      <c r="WZO307" s="1133"/>
      <c r="WZP307" s="1133"/>
      <c r="WZQ307" s="1140"/>
      <c r="WZR307" s="1131"/>
      <c r="WZS307" s="1133"/>
      <c r="WZT307" s="1133"/>
      <c r="WZU307" s="1133"/>
      <c r="WZV307" s="1188"/>
      <c r="WZW307" s="1135"/>
      <c r="WZX307" s="1135"/>
      <c r="WZY307" s="1135"/>
      <c r="WZZ307" s="1135"/>
      <c r="XAA307" s="1135"/>
      <c r="XAB307" s="1135"/>
      <c r="XAC307" s="1135"/>
      <c r="XAD307" s="1135"/>
      <c r="XAE307" s="1135"/>
      <c r="XAF307" s="1135"/>
      <c r="XAG307" s="1136"/>
      <c r="XAH307" s="1131"/>
      <c r="XAI307" s="1143"/>
      <c r="XAJ307" s="1133"/>
      <c r="XAK307" s="1133"/>
      <c r="XAL307" s="1133"/>
      <c r="XAM307" s="1140"/>
      <c r="XAN307" s="1131"/>
      <c r="XAO307" s="1133"/>
      <c r="XAP307" s="1133"/>
      <c r="XAQ307" s="1133"/>
      <c r="XAR307" s="1188"/>
      <c r="XAS307" s="1135"/>
      <c r="XAT307" s="1135"/>
      <c r="XAU307" s="1135"/>
      <c r="XAV307" s="1135"/>
      <c r="XAW307" s="1135"/>
      <c r="XAX307" s="1135"/>
      <c r="XAY307" s="1135"/>
      <c r="XAZ307" s="1135"/>
      <c r="XBA307" s="1135"/>
      <c r="XBB307" s="1135"/>
      <c r="XBC307" s="1136"/>
      <c r="XBD307" s="1131"/>
      <c r="XBE307" s="1143"/>
      <c r="XBF307" s="1133"/>
      <c r="XBG307" s="1133"/>
      <c r="XBH307" s="1133"/>
      <c r="XBI307" s="1140"/>
      <c r="XBJ307" s="1131"/>
      <c r="XBK307" s="1133"/>
      <c r="XBL307" s="1133"/>
      <c r="XBM307" s="1133"/>
      <c r="XBN307" s="1188"/>
      <c r="XBO307" s="1135"/>
      <c r="XBP307" s="1135"/>
      <c r="XBQ307" s="1135"/>
      <c r="XBR307" s="1135"/>
      <c r="XBS307" s="1135"/>
      <c r="XBT307" s="1135"/>
      <c r="XBU307" s="1135"/>
      <c r="XBV307" s="1135"/>
      <c r="XBW307" s="1135"/>
      <c r="XBX307" s="1135"/>
      <c r="XBY307" s="1136"/>
      <c r="XBZ307" s="1131"/>
      <c r="XCA307" s="1143"/>
      <c r="XCB307" s="1133"/>
      <c r="XCC307" s="1133"/>
      <c r="XCD307" s="1133"/>
      <c r="XCE307" s="1140"/>
      <c r="XCF307" s="1131"/>
      <c r="XCG307" s="1133"/>
      <c r="XCH307" s="1133"/>
      <c r="XCI307" s="1133"/>
      <c r="XCJ307" s="1188"/>
      <c r="XCK307" s="1135"/>
      <c r="XCL307" s="1135"/>
      <c r="XCM307" s="1135"/>
      <c r="XCN307" s="1135"/>
      <c r="XCO307" s="1135"/>
      <c r="XCP307" s="1135"/>
      <c r="XCQ307" s="1135"/>
      <c r="XCR307" s="1135"/>
      <c r="XCS307" s="1135"/>
      <c r="XCT307" s="1135"/>
      <c r="XCU307" s="1136"/>
      <c r="XCV307" s="1131"/>
      <c r="XCW307" s="1143"/>
      <c r="XCX307" s="1133"/>
      <c r="XCY307" s="1133"/>
      <c r="XCZ307" s="1133"/>
      <c r="XDA307" s="1140"/>
      <c r="XDB307" s="1131"/>
      <c r="XDC307" s="1133"/>
      <c r="XDD307" s="1133"/>
      <c r="XDE307" s="1133"/>
      <c r="XDF307" s="1188"/>
      <c r="XDG307" s="1135"/>
      <c r="XDH307" s="1135"/>
      <c r="XDI307" s="1135"/>
      <c r="XDJ307" s="1135"/>
      <c r="XDK307" s="1135"/>
      <c r="XDL307" s="1135"/>
      <c r="XDM307" s="1135"/>
      <c r="XDN307" s="1135"/>
      <c r="XDO307" s="1135"/>
      <c r="XDP307" s="1135"/>
      <c r="XDQ307" s="1136"/>
      <c r="XDR307" s="1131"/>
      <c r="XDS307" s="1143"/>
      <c r="XDT307" s="1133"/>
      <c r="XDU307" s="1133"/>
      <c r="XDV307" s="1133"/>
      <c r="XDW307" s="1140"/>
      <c r="XDX307" s="1131"/>
      <c r="XDY307" s="1133"/>
      <c r="XDZ307" s="1133"/>
      <c r="XEA307" s="1133"/>
      <c r="XEB307" s="1188"/>
      <c r="XEC307" s="1135"/>
      <c r="XED307" s="1135"/>
      <c r="XEE307" s="1135"/>
      <c r="XEF307" s="1135"/>
      <c r="XEG307" s="1135"/>
      <c r="XEH307" s="1135"/>
      <c r="XEI307" s="1135"/>
      <c r="XEJ307" s="1135"/>
      <c r="XEK307" s="1135"/>
      <c r="XEL307" s="1135"/>
      <c r="XEM307" s="1136"/>
      <c r="XEN307" s="1131"/>
      <c r="XEO307" s="1143"/>
      <c r="XEP307" s="1133"/>
      <c r="XEQ307" s="1133"/>
      <c r="XER307" s="1133"/>
      <c r="XES307" s="1140"/>
      <c r="XET307" s="1131"/>
      <c r="XEU307" s="1133"/>
      <c r="XEV307" s="1133"/>
      <c r="XEW307" s="1133"/>
      <c r="XEX307" s="1188"/>
      <c r="XEY307" s="1135"/>
      <c r="XEZ307" s="1135"/>
      <c r="XFA307" s="1135"/>
      <c r="XFB307" s="1135"/>
      <c r="XFC307" s="1135"/>
      <c r="XFD307" s="1135"/>
    </row>
    <row r="308" spans="1:16384" ht="36" customHeight="1" thickTop="1"/>
  </sheetData>
  <mergeCells count="16">
    <mergeCell ref="U5:U6"/>
    <mergeCell ref="V5:V6"/>
    <mergeCell ref="W5:W6"/>
    <mergeCell ref="X5:X6"/>
    <mergeCell ref="A1:V1"/>
    <mergeCell ref="A2:V2"/>
    <mergeCell ref="A3:V3"/>
    <mergeCell ref="A4:V4"/>
    <mergeCell ref="A5:I5"/>
    <mergeCell ref="J5:J6"/>
    <mergeCell ref="K5:K6"/>
    <mergeCell ref="L5:M5"/>
    <mergeCell ref="N5:N6"/>
    <mergeCell ref="O5:R5"/>
    <mergeCell ref="S5:S6"/>
    <mergeCell ref="T5:T6"/>
  </mergeCells>
  <printOptions horizontalCentered="1" verticalCentered="1"/>
  <pageMargins left="0.78740157480314965" right="0.78740157480314965" top="0.98425196850393704" bottom="0.98425196850393704" header="0" footer="0"/>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E8" sqref="E8"/>
    </sheetView>
  </sheetViews>
  <sheetFormatPr baseColWidth="10" defaultRowHeight="12.75"/>
  <cols>
    <col min="1" max="1" width="34.140625" style="643" customWidth="1"/>
    <col min="2" max="2" width="70.5703125" style="643" customWidth="1"/>
    <col min="3" max="16384" width="11.42578125" style="643"/>
  </cols>
  <sheetData>
    <row r="1" spans="1:2" ht="13.5" thickBot="1">
      <c r="A1" s="1499"/>
      <c r="B1" s="1499"/>
    </row>
    <row r="2" spans="1:2" ht="13.5" thickBot="1">
      <c r="A2" s="1406" t="s">
        <v>1897</v>
      </c>
      <c r="B2" s="1500"/>
    </row>
    <row r="3" spans="1:2" ht="13.5" thickBot="1">
      <c r="A3" s="1501" t="s">
        <v>1290</v>
      </c>
      <c r="B3" s="1502"/>
    </row>
    <row r="4" spans="1:2" ht="13.5" thickBot="1">
      <c r="A4" s="644" t="s">
        <v>1898</v>
      </c>
      <c r="B4" s="644" t="s">
        <v>1292</v>
      </c>
    </row>
    <row r="5" spans="1:2" ht="26.25" thickBot="1">
      <c r="A5" s="645" t="s">
        <v>1899</v>
      </c>
      <c r="B5" s="646" t="s">
        <v>1900</v>
      </c>
    </row>
    <row r="6" spans="1:2" ht="14.25" thickTop="1" thickBot="1">
      <c r="A6" s="647" t="s">
        <v>1901</v>
      </c>
      <c r="B6" s="646" t="s">
        <v>1902</v>
      </c>
    </row>
    <row r="7" spans="1:2" ht="27" thickTop="1" thickBot="1">
      <c r="A7" s="647" t="s">
        <v>1903</v>
      </c>
      <c r="B7" s="648" t="s">
        <v>1904</v>
      </c>
    </row>
    <row r="8" spans="1:2" ht="52.5" thickTop="1" thickBot="1">
      <c r="A8" s="647" t="s">
        <v>1905</v>
      </c>
      <c r="B8" s="646" t="s">
        <v>1906</v>
      </c>
    </row>
    <row r="9" spans="1:2" ht="52.5" thickTop="1" thickBot="1">
      <c r="A9" s="649" t="s">
        <v>1907</v>
      </c>
      <c r="B9" s="646" t="s">
        <v>1908</v>
      </c>
    </row>
    <row r="10" spans="1:2" ht="27" thickTop="1" thickBot="1">
      <c r="A10" s="649" t="s">
        <v>1909</v>
      </c>
      <c r="B10" s="646" t="s">
        <v>1910</v>
      </c>
    </row>
    <row r="11" spans="1:2" ht="27" thickTop="1" thickBot="1">
      <c r="A11" s="650" t="s">
        <v>1911</v>
      </c>
      <c r="B11" s="648" t="s">
        <v>1912</v>
      </c>
    </row>
    <row r="12" spans="1:2" ht="27" thickTop="1" thickBot="1">
      <c r="A12" s="647" t="s">
        <v>1913</v>
      </c>
      <c r="B12" s="648" t="s">
        <v>1914</v>
      </c>
    </row>
    <row r="13" spans="1:2" ht="90.75" thickTop="1" thickBot="1">
      <c r="A13" s="650" t="s">
        <v>1915</v>
      </c>
      <c r="B13" s="646" t="s">
        <v>1916</v>
      </c>
    </row>
    <row r="14" spans="1:2" ht="39.75" thickTop="1" thickBot="1">
      <c r="A14" s="650" t="s">
        <v>1917</v>
      </c>
      <c r="B14" s="646" t="s">
        <v>1918</v>
      </c>
    </row>
    <row r="15" spans="1:2" ht="78" thickTop="1" thickBot="1">
      <c r="A15" s="651" t="s">
        <v>1919</v>
      </c>
      <c r="B15" s="648" t="s">
        <v>1920</v>
      </c>
    </row>
    <row r="16" spans="1:2" ht="14.25" thickTop="1" thickBot="1">
      <c r="A16" s="647" t="s">
        <v>1921</v>
      </c>
      <c r="B16" s="648" t="s">
        <v>1922</v>
      </c>
    </row>
    <row r="17" spans="1:2" ht="27" thickTop="1" thickBot="1">
      <c r="A17" s="652" t="s">
        <v>1923</v>
      </c>
      <c r="B17" s="648" t="s">
        <v>1924</v>
      </c>
    </row>
    <row r="18" spans="1:2" ht="27" thickTop="1" thickBot="1">
      <c r="A18" s="647" t="s">
        <v>1925</v>
      </c>
      <c r="B18" s="653" t="s">
        <v>1926</v>
      </c>
    </row>
    <row r="19" spans="1:2" ht="13.5" thickTop="1"/>
  </sheetData>
  <mergeCells count="3">
    <mergeCell ref="A1:B1"/>
    <mergeCell ref="A2:B2"/>
    <mergeCell ref="A3:B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26"/>
  <sheetViews>
    <sheetView topLeftCell="H1" zoomScaleNormal="100" zoomScaleSheetLayoutView="100" workbookViewId="0">
      <pane xSplit="1" topLeftCell="I1" activePane="topRight" state="frozen"/>
      <selection activeCell="H1" sqref="H1"/>
      <selection pane="topRight" activeCell="AB43" sqref="AB1:AB1048576"/>
    </sheetView>
  </sheetViews>
  <sheetFormatPr baseColWidth="10" defaultColWidth="14.42578125" defaultRowHeight="15"/>
  <cols>
    <col min="1" max="1" width="16" style="579" customWidth="1"/>
    <col min="2" max="2" width="14.140625" style="579" customWidth="1"/>
    <col min="3" max="3" width="14.42578125" style="579" customWidth="1"/>
    <col min="4" max="4" width="14.5703125" style="579" customWidth="1"/>
    <col min="5" max="7" width="10.7109375" style="579" customWidth="1"/>
    <col min="8" max="8" width="72.42578125" style="579" customWidth="1"/>
    <col min="9" max="9" width="20.28515625" style="580" customWidth="1"/>
    <col min="10" max="28" width="20.28515625" style="579" customWidth="1"/>
    <col min="29" max="29" width="51.42578125" style="579" customWidth="1"/>
    <col min="30" max="16384" width="14.42578125" style="579"/>
  </cols>
  <sheetData>
    <row r="1" spans="1:29" ht="11.25" customHeight="1" thickBot="1"/>
    <row r="2" spans="1:29" ht="36" customHeight="1" thickTop="1" thickBot="1">
      <c r="A2" s="1508" t="s">
        <v>1389</v>
      </c>
      <c r="B2" s="1508" t="s">
        <v>1323</v>
      </c>
      <c r="C2" s="1506" t="s">
        <v>1390</v>
      </c>
      <c r="D2" s="1508" t="s">
        <v>1327</v>
      </c>
      <c r="E2" s="1508" t="s">
        <v>1391</v>
      </c>
      <c r="F2" s="1508" t="s">
        <v>1392</v>
      </c>
      <c r="G2" s="1508" t="s">
        <v>1393</v>
      </c>
      <c r="H2" s="1506" t="s">
        <v>1861</v>
      </c>
      <c r="I2" s="1503" t="s">
        <v>1810</v>
      </c>
      <c r="J2" s="1504"/>
      <c r="K2" s="1504"/>
      <c r="L2" s="1505"/>
      <c r="M2" s="1503" t="s">
        <v>1811</v>
      </c>
      <c r="N2" s="1504"/>
      <c r="O2" s="1504"/>
      <c r="P2" s="1505"/>
      <c r="Q2" s="1503" t="s">
        <v>1812</v>
      </c>
      <c r="R2" s="1504"/>
      <c r="S2" s="1504"/>
      <c r="T2" s="1505"/>
      <c r="U2" s="1503" t="s">
        <v>1813</v>
      </c>
      <c r="V2" s="1504"/>
      <c r="W2" s="1504"/>
      <c r="X2" s="1505"/>
      <c r="Y2" s="1503" t="s">
        <v>1814</v>
      </c>
      <c r="Z2" s="1504"/>
      <c r="AA2" s="1504"/>
      <c r="AB2" s="1505"/>
      <c r="AC2" s="581" t="s">
        <v>1815</v>
      </c>
    </row>
    <row r="3" spans="1:29" ht="16.5" thickTop="1" thickBot="1">
      <c r="A3" s="1509"/>
      <c r="B3" s="1509"/>
      <c r="C3" s="1507"/>
      <c r="D3" s="1509"/>
      <c r="E3" s="1509"/>
      <c r="F3" s="1509"/>
      <c r="G3" s="1509"/>
      <c r="H3" s="1507"/>
      <c r="I3" s="583" t="s">
        <v>1816</v>
      </c>
      <c r="J3" s="582" t="s">
        <v>1817</v>
      </c>
      <c r="K3" s="582" t="s">
        <v>1818</v>
      </c>
      <c r="L3" s="582" t="s">
        <v>1819</v>
      </c>
      <c r="M3" s="582" t="s">
        <v>1816</v>
      </c>
      <c r="N3" s="582" t="s">
        <v>1817</v>
      </c>
      <c r="O3" s="582" t="s">
        <v>1818</v>
      </c>
      <c r="P3" s="582" t="s">
        <v>1819</v>
      </c>
      <c r="Q3" s="582" t="s">
        <v>1816</v>
      </c>
      <c r="R3" s="582" t="s">
        <v>1817</v>
      </c>
      <c r="S3" s="582" t="s">
        <v>1818</v>
      </c>
      <c r="T3" s="582" t="s">
        <v>1819</v>
      </c>
      <c r="U3" s="582" t="s">
        <v>1816</v>
      </c>
      <c r="V3" s="582" t="s">
        <v>1817</v>
      </c>
      <c r="W3" s="582" t="s">
        <v>1818</v>
      </c>
      <c r="X3" s="582" t="s">
        <v>1819</v>
      </c>
      <c r="Y3" s="582" t="s">
        <v>1816</v>
      </c>
      <c r="Z3" s="582" t="s">
        <v>1817</v>
      </c>
      <c r="AA3" s="582" t="s">
        <v>1818</v>
      </c>
      <c r="AB3" s="582" t="s">
        <v>1820</v>
      </c>
      <c r="AC3" s="582"/>
    </row>
    <row r="4" spans="1:29" ht="16.5" thickTop="1" thickBot="1">
      <c r="A4" s="584" t="s">
        <v>1821</v>
      </c>
      <c r="B4" s="584" t="s">
        <v>1406</v>
      </c>
      <c r="C4" s="584"/>
      <c r="D4" s="584"/>
      <c r="E4" s="584"/>
      <c r="F4" s="584"/>
      <c r="G4" s="584"/>
      <c r="H4" s="585" t="s">
        <v>1822</v>
      </c>
      <c r="I4" s="586">
        <f>+I5+I6+I9+I24</f>
        <v>6197049000</v>
      </c>
      <c r="J4" s="587">
        <f t="shared" ref="J4:X4" si="0">+J5+J6+J9+J24</f>
        <v>2419965710.9200001</v>
      </c>
      <c r="K4" s="587">
        <f t="shared" si="0"/>
        <v>1205484686.25</v>
      </c>
      <c r="L4" s="587">
        <f t="shared" si="0"/>
        <v>1184572482.25</v>
      </c>
      <c r="M4" s="587">
        <f t="shared" si="0"/>
        <v>3579172000</v>
      </c>
      <c r="N4" s="587">
        <f t="shared" si="0"/>
        <v>1788797442</v>
      </c>
      <c r="O4" s="587">
        <f t="shared" si="0"/>
        <v>1394696125</v>
      </c>
      <c r="P4" s="587">
        <f t="shared" si="0"/>
        <v>1157476853</v>
      </c>
      <c r="Q4" s="587">
        <f t="shared" si="0"/>
        <v>0</v>
      </c>
      <c r="R4" s="587">
        <f t="shared" si="0"/>
        <v>0</v>
      </c>
      <c r="S4" s="587">
        <f t="shared" si="0"/>
        <v>0</v>
      </c>
      <c r="T4" s="587">
        <f t="shared" si="0"/>
        <v>0</v>
      </c>
      <c r="U4" s="587">
        <f t="shared" si="0"/>
        <v>317501611</v>
      </c>
      <c r="V4" s="587">
        <f t="shared" si="0"/>
        <v>259402316</v>
      </c>
      <c r="W4" s="587">
        <f t="shared" si="0"/>
        <v>114602316</v>
      </c>
      <c r="X4" s="587">
        <f t="shared" si="0"/>
        <v>114202316</v>
      </c>
      <c r="Y4" s="587">
        <f>+I4+M4+Q4+U4</f>
        <v>10093722611</v>
      </c>
      <c r="Z4" s="587">
        <f t="shared" ref="Z4:AB19" si="1">+J4+N4+R4+V4</f>
        <v>4468165468.9200001</v>
      </c>
      <c r="AA4" s="587">
        <f t="shared" si="1"/>
        <v>2714783127.25</v>
      </c>
      <c r="AB4" s="587">
        <f t="shared" si="1"/>
        <v>2456251651.25</v>
      </c>
      <c r="AC4" s="588"/>
    </row>
    <row r="5" spans="1:29" ht="16.5" thickTop="1" thickBot="1">
      <c r="A5" s="589" t="s">
        <v>1821</v>
      </c>
      <c r="B5" s="589" t="s">
        <v>1406</v>
      </c>
      <c r="C5" s="589" t="s">
        <v>1406</v>
      </c>
      <c r="D5" s="589"/>
      <c r="E5" s="589"/>
      <c r="F5" s="589"/>
      <c r="G5" s="589"/>
      <c r="H5" s="590" t="s">
        <v>1328</v>
      </c>
      <c r="I5" s="591">
        <v>974725180</v>
      </c>
      <c r="J5" s="592">
        <v>67011894</v>
      </c>
      <c r="K5" s="592">
        <v>64624894</v>
      </c>
      <c r="L5" s="592">
        <v>64624894</v>
      </c>
      <c r="M5" s="592">
        <v>3240656000</v>
      </c>
      <c r="N5" s="592">
        <v>1585373138</v>
      </c>
      <c r="O5" s="592">
        <v>1363076569</v>
      </c>
      <c r="P5" s="592">
        <v>1157476853</v>
      </c>
      <c r="Q5" s="592"/>
      <c r="R5" s="592"/>
      <c r="S5" s="592"/>
      <c r="T5" s="592"/>
      <c r="U5" s="592">
        <v>276350945</v>
      </c>
      <c r="V5" s="592">
        <v>229600000</v>
      </c>
      <c r="W5" s="592">
        <v>84800000</v>
      </c>
      <c r="X5" s="592">
        <v>84400000</v>
      </c>
      <c r="Y5" s="592">
        <f t="shared" ref="Y5:AB125" si="2">+I5+M5+Q5+U5</f>
        <v>4491732125</v>
      </c>
      <c r="Z5" s="592">
        <f t="shared" si="1"/>
        <v>1881985032</v>
      </c>
      <c r="AA5" s="592">
        <f t="shared" si="1"/>
        <v>1512501463</v>
      </c>
      <c r="AB5" s="592">
        <f t="shared" si="1"/>
        <v>1306501747</v>
      </c>
      <c r="AC5" s="588"/>
    </row>
    <row r="6" spans="1:29" ht="16.5" thickTop="1" thickBot="1">
      <c r="A6" s="593">
        <v>2</v>
      </c>
      <c r="B6" s="589" t="s">
        <v>1406</v>
      </c>
      <c r="C6" s="589" t="s">
        <v>1419</v>
      </c>
      <c r="D6" s="589"/>
      <c r="E6" s="589"/>
      <c r="F6" s="589"/>
      <c r="G6" s="589"/>
      <c r="H6" s="590" t="s">
        <v>1823</v>
      </c>
      <c r="I6" s="591">
        <f>+I7+I8</f>
        <v>3636311320</v>
      </c>
      <c r="J6" s="592">
        <f t="shared" ref="J6:X6" si="3">+J7+J8</f>
        <v>1792536903.9200001</v>
      </c>
      <c r="K6" s="592">
        <f t="shared" si="3"/>
        <v>580442879.25</v>
      </c>
      <c r="L6" s="592">
        <f t="shared" si="3"/>
        <v>574629741.25</v>
      </c>
      <c r="M6" s="592">
        <f t="shared" si="3"/>
        <v>308038000</v>
      </c>
      <c r="N6" s="592">
        <f t="shared" si="3"/>
        <v>203424304</v>
      </c>
      <c r="O6" s="592">
        <f t="shared" si="3"/>
        <v>31619556</v>
      </c>
      <c r="P6" s="592">
        <f t="shared" si="3"/>
        <v>0</v>
      </c>
      <c r="Q6" s="592">
        <f t="shared" si="3"/>
        <v>0</v>
      </c>
      <c r="R6" s="592">
        <f t="shared" si="3"/>
        <v>0</v>
      </c>
      <c r="S6" s="592">
        <f t="shared" si="3"/>
        <v>0</v>
      </c>
      <c r="T6" s="592">
        <f t="shared" si="3"/>
        <v>0</v>
      </c>
      <c r="U6" s="592">
        <f t="shared" si="3"/>
        <v>41150666</v>
      </c>
      <c r="V6" s="592">
        <f t="shared" si="3"/>
        <v>29802316</v>
      </c>
      <c r="W6" s="592">
        <f t="shared" si="3"/>
        <v>29802316</v>
      </c>
      <c r="X6" s="592">
        <f t="shared" si="3"/>
        <v>29802316</v>
      </c>
      <c r="Y6" s="592">
        <f t="shared" si="2"/>
        <v>3985499986</v>
      </c>
      <c r="Z6" s="592">
        <f t="shared" si="1"/>
        <v>2025763523.9200001</v>
      </c>
      <c r="AA6" s="592">
        <f t="shared" si="1"/>
        <v>641864751.25</v>
      </c>
      <c r="AB6" s="592">
        <f t="shared" si="1"/>
        <v>604432057.25</v>
      </c>
      <c r="AC6" s="588"/>
    </row>
    <row r="7" spans="1:29" ht="16.5" thickTop="1" thickBot="1">
      <c r="A7" s="594">
        <v>2</v>
      </c>
      <c r="B7" s="595" t="s">
        <v>1406</v>
      </c>
      <c r="C7" s="595" t="s">
        <v>1419</v>
      </c>
      <c r="D7" s="595" t="s">
        <v>1406</v>
      </c>
      <c r="E7" s="596"/>
      <c r="F7" s="596"/>
      <c r="G7" s="596"/>
      <c r="H7" s="597" t="s">
        <v>1824</v>
      </c>
      <c r="I7" s="598">
        <v>134083092</v>
      </c>
      <c r="J7" s="599">
        <v>14235518</v>
      </c>
      <c r="K7" s="599">
        <v>14235518</v>
      </c>
      <c r="L7" s="599">
        <v>14235518</v>
      </c>
      <c r="M7" s="599"/>
      <c r="N7" s="599"/>
      <c r="O7" s="599"/>
      <c r="P7" s="599"/>
      <c r="Q7" s="599"/>
      <c r="R7" s="599"/>
      <c r="S7" s="599"/>
      <c r="T7" s="599"/>
      <c r="U7" s="599"/>
      <c r="V7" s="599"/>
      <c r="W7" s="599"/>
      <c r="X7" s="599"/>
      <c r="Y7" s="599">
        <f t="shared" si="2"/>
        <v>134083092</v>
      </c>
      <c r="Z7" s="599">
        <f t="shared" si="1"/>
        <v>14235518</v>
      </c>
      <c r="AA7" s="599">
        <f t="shared" si="1"/>
        <v>14235518</v>
      </c>
      <c r="AB7" s="599">
        <f t="shared" si="1"/>
        <v>14235518</v>
      </c>
      <c r="AC7" s="588"/>
    </row>
    <row r="8" spans="1:29" ht="16.5" thickTop="1" thickBot="1">
      <c r="A8" s="594">
        <v>2</v>
      </c>
      <c r="B8" s="595" t="s">
        <v>1406</v>
      </c>
      <c r="C8" s="595" t="s">
        <v>1419</v>
      </c>
      <c r="D8" s="595" t="s">
        <v>1406</v>
      </c>
      <c r="E8" s="596"/>
      <c r="F8" s="596"/>
      <c r="G8" s="596"/>
      <c r="H8" s="597" t="s">
        <v>1825</v>
      </c>
      <c r="I8" s="598">
        <v>3502228228</v>
      </c>
      <c r="J8" s="599">
        <v>1778301385.9200001</v>
      </c>
      <c r="K8" s="599">
        <v>566207361.25</v>
      </c>
      <c r="L8" s="599">
        <v>560394223.25</v>
      </c>
      <c r="M8" s="599">
        <v>308038000</v>
      </c>
      <c r="N8" s="599">
        <v>203424304</v>
      </c>
      <c r="O8" s="599">
        <v>31619556</v>
      </c>
      <c r="P8" s="599">
        <v>0</v>
      </c>
      <c r="Q8" s="599"/>
      <c r="R8" s="599"/>
      <c r="S8" s="599"/>
      <c r="T8" s="599"/>
      <c r="U8" s="599">
        <v>41150666</v>
      </c>
      <c r="V8" s="599">
        <v>29802316</v>
      </c>
      <c r="W8" s="599">
        <v>29802316</v>
      </c>
      <c r="X8" s="599">
        <v>29802316</v>
      </c>
      <c r="Y8" s="599">
        <f t="shared" si="2"/>
        <v>3851416894</v>
      </c>
      <c r="Z8" s="599">
        <f t="shared" si="1"/>
        <v>2011528005.9200001</v>
      </c>
      <c r="AA8" s="599">
        <f t="shared" si="1"/>
        <v>627629233.25</v>
      </c>
      <c r="AB8" s="599">
        <f t="shared" si="1"/>
        <v>590196539.25</v>
      </c>
      <c r="AC8" s="588"/>
    </row>
    <row r="9" spans="1:29" s="600" customFormat="1" ht="16.5" thickTop="1" thickBot="1">
      <c r="A9" s="593">
        <v>2</v>
      </c>
      <c r="B9" s="589" t="s">
        <v>1406</v>
      </c>
      <c r="C9" s="589" t="s">
        <v>1443</v>
      </c>
      <c r="D9" s="589"/>
      <c r="E9" s="589"/>
      <c r="F9" s="589"/>
      <c r="G9" s="589"/>
      <c r="H9" s="590" t="s">
        <v>1329</v>
      </c>
      <c r="I9" s="591">
        <f>+I10+I17+I21</f>
        <v>1492728274</v>
      </c>
      <c r="J9" s="592">
        <f>+J10+J17+J21</f>
        <v>549552913</v>
      </c>
      <c r="K9" s="592">
        <f>+K10+K17+K21</f>
        <v>549552913</v>
      </c>
      <c r="L9" s="592">
        <f>+L10+L17+L21</f>
        <v>545317847</v>
      </c>
      <c r="M9" s="592">
        <f t="shared" ref="M9:X9" si="4">+M10+M15+M21</f>
        <v>0</v>
      </c>
      <c r="N9" s="592">
        <f t="shared" si="4"/>
        <v>0</v>
      </c>
      <c r="O9" s="592">
        <f t="shared" si="4"/>
        <v>0</v>
      </c>
      <c r="P9" s="592">
        <f t="shared" si="4"/>
        <v>0</v>
      </c>
      <c r="Q9" s="592">
        <f t="shared" si="4"/>
        <v>0</v>
      </c>
      <c r="R9" s="592">
        <f t="shared" si="4"/>
        <v>0</v>
      </c>
      <c r="S9" s="592">
        <f t="shared" si="4"/>
        <v>0</v>
      </c>
      <c r="T9" s="592">
        <f t="shared" si="4"/>
        <v>0</v>
      </c>
      <c r="U9" s="592">
        <f t="shared" si="4"/>
        <v>0</v>
      </c>
      <c r="V9" s="592">
        <f t="shared" si="4"/>
        <v>0</v>
      </c>
      <c r="W9" s="592">
        <f t="shared" si="4"/>
        <v>0</v>
      </c>
      <c r="X9" s="592">
        <f t="shared" si="4"/>
        <v>0</v>
      </c>
      <c r="Y9" s="592">
        <f t="shared" si="2"/>
        <v>1492728274</v>
      </c>
      <c r="Z9" s="592">
        <f t="shared" si="1"/>
        <v>549552913</v>
      </c>
      <c r="AA9" s="592">
        <f t="shared" si="1"/>
        <v>549552913</v>
      </c>
      <c r="AB9" s="592">
        <f t="shared" si="1"/>
        <v>545317847</v>
      </c>
      <c r="AC9" s="588"/>
    </row>
    <row r="10" spans="1:29" s="600" customFormat="1" ht="16.5" thickTop="1" thickBot="1">
      <c r="A10" s="601">
        <v>2</v>
      </c>
      <c r="B10" s="602" t="s">
        <v>1406</v>
      </c>
      <c r="C10" s="602" t="s">
        <v>1443</v>
      </c>
      <c r="D10" s="602" t="s">
        <v>1406</v>
      </c>
      <c r="E10" s="602"/>
      <c r="F10" s="602"/>
      <c r="G10" s="602"/>
      <c r="H10" s="603" t="s">
        <v>1826</v>
      </c>
      <c r="I10" s="604">
        <f>+I11+I15</f>
        <v>1483156274</v>
      </c>
      <c r="J10" s="605">
        <f t="shared" ref="J10:X10" si="5">+J11+J15</f>
        <v>543265004</v>
      </c>
      <c r="K10" s="605">
        <f t="shared" si="5"/>
        <v>543265004</v>
      </c>
      <c r="L10" s="605">
        <f t="shared" si="5"/>
        <v>543265004</v>
      </c>
      <c r="M10" s="605">
        <f t="shared" si="5"/>
        <v>0</v>
      </c>
      <c r="N10" s="605">
        <f t="shared" si="5"/>
        <v>0</v>
      </c>
      <c r="O10" s="605">
        <f t="shared" si="5"/>
        <v>0</v>
      </c>
      <c r="P10" s="605">
        <f t="shared" si="5"/>
        <v>0</v>
      </c>
      <c r="Q10" s="605">
        <f t="shared" si="5"/>
        <v>0</v>
      </c>
      <c r="R10" s="605">
        <f t="shared" si="5"/>
        <v>0</v>
      </c>
      <c r="S10" s="605">
        <f t="shared" si="5"/>
        <v>0</v>
      </c>
      <c r="T10" s="605">
        <f t="shared" si="5"/>
        <v>0</v>
      </c>
      <c r="U10" s="605">
        <f t="shared" si="5"/>
        <v>0</v>
      </c>
      <c r="V10" s="605">
        <f t="shared" si="5"/>
        <v>0</v>
      </c>
      <c r="W10" s="605">
        <f t="shared" si="5"/>
        <v>0</v>
      </c>
      <c r="X10" s="605">
        <f t="shared" si="5"/>
        <v>0</v>
      </c>
      <c r="Y10" s="605">
        <f t="shared" si="2"/>
        <v>1483156274</v>
      </c>
      <c r="Z10" s="605">
        <f t="shared" si="1"/>
        <v>543265004</v>
      </c>
      <c r="AA10" s="605">
        <f t="shared" si="1"/>
        <v>543265004</v>
      </c>
      <c r="AB10" s="605">
        <f t="shared" si="1"/>
        <v>543265004</v>
      </c>
      <c r="AC10" s="588"/>
    </row>
    <row r="11" spans="1:29" s="611" customFormat="1" ht="16.5" thickTop="1" thickBot="1">
      <c r="A11" s="606"/>
      <c r="B11" s="607" t="s">
        <v>1406</v>
      </c>
      <c r="C11" s="607" t="s">
        <v>1443</v>
      </c>
      <c r="D11" s="607" t="s">
        <v>1406</v>
      </c>
      <c r="E11" s="607" t="s">
        <v>1406</v>
      </c>
      <c r="F11" s="607"/>
      <c r="G11" s="607"/>
      <c r="H11" s="608" t="s">
        <v>1827</v>
      </c>
      <c r="I11" s="609">
        <f>+I12</f>
        <v>1461940100</v>
      </c>
      <c r="J11" s="610">
        <f t="shared" ref="J11:X11" si="6">+J12</f>
        <v>522048830</v>
      </c>
      <c r="K11" s="610">
        <f t="shared" si="6"/>
        <v>522048830</v>
      </c>
      <c r="L11" s="610">
        <f t="shared" si="6"/>
        <v>522048830</v>
      </c>
      <c r="M11" s="610">
        <f t="shared" si="6"/>
        <v>0</v>
      </c>
      <c r="N11" s="610">
        <f t="shared" si="6"/>
        <v>0</v>
      </c>
      <c r="O11" s="610">
        <f t="shared" si="6"/>
        <v>0</v>
      </c>
      <c r="P11" s="610">
        <f t="shared" si="6"/>
        <v>0</v>
      </c>
      <c r="Q11" s="610">
        <f t="shared" si="6"/>
        <v>0</v>
      </c>
      <c r="R11" s="610">
        <f t="shared" si="6"/>
        <v>0</v>
      </c>
      <c r="S11" s="610">
        <f t="shared" si="6"/>
        <v>0</v>
      </c>
      <c r="T11" s="610">
        <f t="shared" si="6"/>
        <v>0</v>
      </c>
      <c r="U11" s="610">
        <f t="shared" si="6"/>
        <v>0</v>
      </c>
      <c r="V11" s="610">
        <f t="shared" si="6"/>
        <v>0</v>
      </c>
      <c r="W11" s="610">
        <f t="shared" si="6"/>
        <v>0</v>
      </c>
      <c r="X11" s="610">
        <f t="shared" si="6"/>
        <v>0</v>
      </c>
      <c r="Y11" s="610">
        <f t="shared" si="2"/>
        <v>1461940100</v>
      </c>
      <c r="Z11" s="610">
        <f t="shared" si="1"/>
        <v>522048830</v>
      </c>
      <c r="AA11" s="610">
        <f t="shared" si="1"/>
        <v>522048830</v>
      </c>
      <c r="AB11" s="610">
        <f t="shared" si="1"/>
        <v>522048830</v>
      </c>
      <c r="AC11" s="588"/>
    </row>
    <row r="12" spans="1:29" ht="16.5" thickTop="1" thickBot="1">
      <c r="A12" s="594">
        <v>2</v>
      </c>
      <c r="B12" s="595" t="s">
        <v>1406</v>
      </c>
      <c r="C12" s="595" t="s">
        <v>1443</v>
      </c>
      <c r="D12" s="595" t="s">
        <v>1406</v>
      </c>
      <c r="E12" s="595" t="s">
        <v>1406</v>
      </c>
      <c r="F12" s="595" t="s">
        <v>1406</v>
      </c>
      <c r="G12" s="596"/>
      <c r="H12" s="612" t="s">
        <v>1828</v>
      </c>
      <c r="I12" s="598">
        <f>+I13+I14</f>
        <v>1461940100</v>
      </c>
      <c r="J12" s="599">
        <f t="shared" ref="J12:X12" si="7">+J13+J14</f>
        <v>522048830</v>
      </c>
      <c r="K12" s="599">
        <f t="shared" si="7"/>
        <v>522048830</v>
      </c>
      <c r="L12" s="599">
        <f t="shared" si="7"/>
        <v>522048830</v>
      </c>
      <c r="M12" s="599">
        <f t="shared" si="7"/>
        <v>0</v>
      </c>
      <c r="N12" s="599">
        <f t="shared" si="7"/>
        <v>0</v>
      </c>
      <c r="O12" s="599">
        <f t="shared" si="7"/>
        <v>0</v>
      </c>
      <c r="P12" s="599">
        <f t="shared" si="7"/>
        <v>0</v>
      </c>
      <c r="Q12" s="599">
        <f t="shared" si="7"/>
        <v>0</v>
      </c>
      <c r="R12" s="599">
        <f t="shared" si="7"/>
        <v>0</v>
      </c>
      <c r="S12" s="599">
        <f t="shared" si="7"/>
        <v>0</v>
      </c>
      <c r="T12" s="599">
        <f t="shared" si="7"/>
        <v>0</v>
      </c>
      <c r="U12" s="599">
        <f t="shared" si="7"/>
        <v>0</v>
      </c>
      <c r="V12" s="599">
        <f t="shared" si="7"/>
        <v>0</v>
      </c>
      <c r="W12" s="599">
        <f t="shared" si="7"/>
        <v>0</v>
      </c>
      <c r="X12" s="599">
        <f t="shared" si="7"/>
        <v>0</v>
      </c>
      <c r="Y12" s="599">
        <f t="shared" si="2"/>
        <v>1461940100</v>
      </c>
      <c r="Z12" s="599">
        <f t="shared" si="1"/>
        <v>522048830</v>
      </c>
      <c r="AA12" s="599">
        <f t="shared" si="1"/>
        <v>522048830</v>
      </c>
      <c r="AB12" s="599">
        <f t="shared" si="1"/>
        <v>522048830</v>
      </c>
      <c r="AC12" s="588"/>
    </row>
    <row r="13" spans="1:29" ht="16.5" thickTop="1" thickBot="1">
      <c r="A13" s="594">
        <v>2</v>
      </c>
      <c r="B13" s="595" t="s">
        <v>1406</v>
      </c>
      <c r="C13" s="595" t="s">
        <v>1443</v>
      </c>
      <c r="D13" s="595" t="s">
        <v>1406</v>
      </c>
      <c r="E13" s="595" t="s">
        <v>1406</v>
      </c>
      <c r="F13" s="595" t="s">
        <v>1406</v>
      </c>
      <c r="G13" s="595" t="s">
        <v>1406</v>
      </c>
      <c r="H13" s="612" t="s">
        <v>1829</v>
      </c>
      <c r="I13" s="598">
        <v>717634000</v>
      </c>
      <c r="J13" s="599">
        <v>443059228</v>
      </c>
      <c r="K13" s="599">
        <v>443059228</v>
      </c>
      <c r="L13" s="599">
        <v>443059228</v>
      </c>
      <c r="M13" s="599"/>
      <c r="N13" s="599"/>
      <c r="O13" s="599"/>
      <c r="P13" s="599"/>
      <c r="Q13" s="599"/>
      <c r="R13" s="599"/>
      <c r="S13" s="599"/>
      <c r="T13" s="599"/>
      <c r="U13" s="599"/>
      <c r="V13" s="599"/>
      <c r="W13" s="599"/>
      <c r="X13" s="599"/>
      <c r="Y13" s="599">
        <f t="shared" si="2"/>
        <v>717634000</v>
      </c>
      <c r="Z13" s="599">
        <f t="shared" si="1"/>
        <v>443059228</v>
      </c>
      <c r="AA13" s="599">
        <f t="shared" si="1"/>
        <v>443059228</v>
      </c>
      <c r="AB13" s="599">
        <f t="shared" si="1"/>
        <v>443059228</v>
      </c>
      <c r="AC13" s="588"/>
    </row>
    <row r="14" spans="1:29" ht="16.5" thickTop="1" thickBot="1">
      <c r="A14" s="594">
        <v>2</v>
      </c>
      <c r="B14" s="595" t="s">
        <v>1406</v>
      </c>
      <c r="C14" s="595" t="s">
        <v>1443</v>
      </c>
      <c r="D14" s="595" t="s">
        <v>1406</v>
      </c>
      <c r="E14" s="595" t="s">
        <v>1406</v>
      </c>
      <c r="F14" s="595" t="s">
        <v>1406</v>
      </c>
      <c r="G14" s="595" t="s">
        <v>1419</v>
      </c>
      <c r="H14" s="612" t="s">
        <v>1830</v>
      </c>
      <c r="I14" s="598">
        <v>744306100</v>
      </c>
      <c r="J14" s="599">
        <v>78989602</v>
      </c>
      <c r="K14" s="599">
        <v>78989602</v>
      </c>
      <c r="L14" s="599">
        <v>78989602</v>
      </c>
      <c r="M14" s="599"/>
      <c r="N14" s="599"/>
      <c r="O14" s="599"/>
      <c r="P14" s="599"/>
      <c r="Q14" s="599"/>
      <c r="R14" s="599"/>
      <c r="S14" s="599"/>
      <c r="T14" s="599"/>
      <c r="U14" s="599"/>
      <c r="V14" s="599"/>
      <c r="W14" s="599"/>
      <c r="X14" s="599"/>
      <c r="Y14" s="599">
        <f t="shared" si="2"/>
        <v>744306100</v>
      </c>
      <c r="Z14" s="599">
        <f t="shared" si="1"/>
        <v>78989602</v>
      </c>
      <c r="AA14" s="599">
        <f t="shared" si="1"/>
        <v>78989602</v>
      </c>
      <c r="AB14" s="599">
        <f t="shared" si="1"/>
        <v>78989602</v>
      </c>
      <c r="AC14" s="588"/>
    </row>
    <row r="15" spans="1:29" ht="16.5" thickTop="1" thickBot="1">
      <c r="A15" s="594">
        <v>2</v>
      </c>
      <c r="B15" s="595" t="s">
        <v>1406</v>
      </c>
      <c r="C15" s="595" t="s">
        <v>1443</v>
      </c>
      <c r="D15" s="595" t="s">
        <v>1406</v>
      </c>
      <c r="E15" s="595" t="s">
        <v>1419</v>
      </c>
      <c r="F15" s="596"/>
      <c r="G15" s="596"/>
      <c r="H15" s="612" t="s">
        <v>1831</v>
      </c>
      <c r="I15" s="598">
        <f>+I16</f>
        <v>21216174</v>
      </c>
      <c r="J15" s="599">
        <f t="shared" ref="J15:X15" si="8">+J16</f>
        <v>21216174</v>
      </c>
      <c r="K15" s="599">
        <f t="shared" si="8"/>
        <v>21216174</v>
      </c>
      <c r="L15" s="599">
        <f t="shared" si="8"/>
        <v>21216174</v>
      </c>
      <c r="M15" s="599">
        <f t="shared" si="8"/>
        <v>0</v>
      </c>
      <c r="N15" s="599">
        <f t="shared" si="8"/>
        <v>0</v>
      </c>
      <c r="O15" s="599">
        <f t="shared" si="8"/>
        <v>0</v>
      </c>
      <c r="P15" s="599">
        <f t="shared" si="8"/>
        <v>0</v>
      </c>
      <c r="Q15" s="599">
        <f t="shared" si="8"/>
        <v>0</v>
      </c>
      <c r="R15" s="599">
        <f t="shared" si="8"/>
        <v>0</v>
      </c>
      <c r="S15" s="599">
        <f t="shared" si="8"/>
        <v>0</v>
      </c>
      <c r="T15" s="599">
        <f t="shared" si="8"/>
        <v>0</v>
      </c>
      <c r="U15" s="599">
        <f t="shared" si="8"/>
        <v>0</v>
      </c>
      <c r="V15" s="599">
        <f t="shared" si="8"/>
        <v>0</v>
      </c>
      <c r="W15" s="599">
        <f t="shared" si="8"/>
        <v>0</v>
      </c>
      <c r="X15" s="599">
        <f t="shared" si="8"/>
        <v>0</v>
      </c>
      <c r="Y15" s="599">
        <f t="shared" si="2"/>
        <v>21216174</v>
      </c>
      <c r="Z15" s="599">
        <f t="shared" si="1"/>
        <v>21216174</v>
      </c>
      <c r="AA15" s="599">
        <f t="shared" si="1"/>
        <v>21216174</v>
      </c>
      <c r="AB15" s="599">
        <f t="shared" si="1"/>
        <v>21216174</v>
      </c>
      <c r="AC15" s="588"/>
    </row>
    <row r="16" spans="1:29" ht="16.5" thickTop="1" thickBot="1">
      <c r="A16" s="594">
        <v>2</v>
      </c>
      <c r="B16" s="595" t="s">
        <v>1406</v>
      </c>
      <c r="C16" s="595" t="s">
        <v>1443</v>
      </c>
      <c r="D16" s="595" t="s">
        <v>1406</v>
      </c>
      <c r="E16" s="595" t="s">
        <v>1419</v>
      </c>
      <c r="F16" s="595" t="s">
        <v>1406</v>
      </c>
      <c r="G16" s="595"/>
      <c r="H16" s="612" t="s">
        <v>1832</v>
      </c>
      <c r="I16" s="598">
        <v>21216174</v>
      </c>
      <c r="J16" s="599">
        <v>21216174</v>
      </c>
      <c r="K16" s="599">
        <v>21216174</v>
      </c>
      <c r="L16" s="599">
        <v>21216174</v>
      </c>
      <c r="M16" s="599"/>
      <c r="N16" s="599"/>
      <c r="O16" s="599"/>
      <c r="P16" s="599"/>
      <c r="Q16" s="599"/>
      <c r="R16" s="599"/>
      <c r="S16" s="599"/>
      <c r="T16" s="599"/>
      <c r="U16" s="599"/>
      <c r="V16" s="599"/>
      <c r="W16" s="599"/>
      <c r="X16" s="599"/>
      <c r="Y16" s="599">
        <f t="shared" si="2"/>
        <v>21216174</v>
      </c>
      <c r="Z16" s="599">
        <f t="shared" si="1"/>
        <v>21216174</v>
      </c>
      <c r="AA16" s="599">
        <f t="shared" si="1"/>
        <v>21216174</v>
      </c>
      <c r="AB16" s="599">
        <f t="shared" si="1"/>
        <v>21216174</v>
      </c>
      <c r="AC16" s="588"/>
    </row>
    <row r="17" spans="1:29" s="600" customFormat="1" ht="16.5" thickTop="1" thickBot="1">
      <c r="A17" s="601">
        <v>2</v>
      </c>
      <c r="B17" s="602" t="s">
        <v>1406</v>
      </c>
      <c r="C17" s="602" t="s">
        <v>1443</v>
      </c>
      <c r="D17" s="602" t="s">
        <v>1419</v>
      </c>
      <c r="E17" s="602"/>
      <c r="F17" s="602"/>
      <c r="G17" s="602"/>
      <c r="H17" s="603" t="s">
        <v>1833</v>
      </c>
      <c r="I17" s="604">
        <f>+I18</f>
        <v>0</v>
      </c>
      <c r="J17" s="605">
        <f t="shared" ref="J17:X17" si="9">+J18</f>
        <v>0</v>
      </c>
      <c r="K17" s="605">
        <f t="shared" si="9"/>
        <v>0</v>
      </c>
      <c r="L17" s="605">
        <f t="shared" si="9"/>
        <v>0</v>
      </c>
      <c r="M17" s="605">
        <f t="shared" si="9"/>
        <v>0</v>
      </c>
      <c r="N17" s="605">
        <f t="shared" si="9"/>
        <v>0</v>
      </c>
      <c r="O17" s="605">
        <f t="shared" si="9"/>
        <v>0</v>
      </c>
      <c r="P17" s="605">
        <f t="shared" si="9"/>
        <v>0</v>
      </c>
      <c r="Q17" s="605">
        <f t="shared" si="9"/>
        <v>0</v>
      </c>
      <c r="R17" s="605">
        <f t="shared" si="9"/>
        <v>0</v>
      </c>
      <c r="S17" s="605">
        <f t="shared" si="9"/>
        <v>0</v>
      </c>
      <c r="T17" s="605">
        <f t="shared" si="9"/>
        <v>0</v>
      </c>
      <c r="U17" s="605">
        <f t="shared" si="9"/>
        <v>0</v>
      </c>
      <c r="V17" s="605">
        <f t="shared" si="9"/>
        <v>0</v>
      </c>
      <c r="W17" s="605">
        <f t="shared" si="9"/>
        <v>0</v>
      </c>
      <c r="X17" s="605">
        <f t="shared" si="9"/>
        <v>0</v>
      </c>
      <c r="Y17" s="605">
        <f t="shared" si="2"/>
        <v>0</v>
      </c>
      <c r="Z17" s="605">
        <f t="shared" si="1"/>
        <v>0</v>
      </c>
      <c r="AA17" s="605">
        <f t="shared" si="1"/>
        <v>0</v>
      </c>
      <c r="AB17" s="605">
        <f t="shared" si="1"/>
        <v>0</v>
      </c>
      <c r="AC17" s="588"/>
    </row>
    <row r="18" spans="1:29" ht="16.5" thickTop="1" thickBot="1">
      <c r="A18" s="594">
        <v>2</v>
      </c>
      <c r="B18" s="595" t="s">
        <v>1406</v>
      </c>
      <c r="C18" s="595" t="s">
        <v>1443</v>
      </c>
      <c r="D18" s="595" t="s">
        <v>1419</v>
      </c>
      <c r="E18" s="595" t="s">
        <v>1406</v>
      </c>
      <c r="F18" s="595"/>
      <c r="G18" s="595"/>
      <c r="H18" s="612" t="s">
        <v>1834</v>
      </c>
      <c r="I18" s="598">
        <f>+I19+I20</f>
        <v>0</v>
      </c>
      <c r="J18" s="599">
        <f t="shared" ref="J18:X18" si="10">+J19+J20</f>
        <v>0</v>
      </c>
      <c r="K18" s="599">
        <f t="shared" si="10"/>
        <v>0</v>
      </c>
      <c r="L18" s="599">
        <f t="shared" si="10"/>
        <v>0</v>
      </c>
      <c r="M18" s="599">
        <f t="shared" si="10"/>
        <v>0</v>
      </c>
      <c r="N18" s="599">
        <f t="shared" si="10"/>
        <v>0</v>
      </c>
      <c r="O18" s="599">
        <f t="shared" si="10"/>
        <v>0</v>
      </c>
      <c r="P18" s="599">
        <f t="shared" si="10"/>
        <v>0</v>
      </c>
      <c r="Q18" s="599">
        <f t="shared" si="10"/>
        <v>0</v>
      </c>
      <c r="R18" s="599">
        <f t="shared" si="10"/>
        <v>0</v>
      </c>
      <c r="S18" s="599">
        <f t="shared" si="10"/>
        <v>0</v>
      </c>
      <c r="T18" s="599">
        <f t="shared" si="10"/>
        <v>0</v>
      </c>
      <c r="U18" s="599">
        <f t="shared" si="10"/>
        <v>0</v>
      </c>
      <c r="V18" s="599">
        <f t="shared" si="10"/>
        <v>0</v>
      </c>
      <c r="W18" s="599">
        <f t="shared" si="10"/>
        <v>0</v>
      </c>
      <c r="X18" s="599">
        <f t="shared" si="10"/>
        <v>0</v>
      </c>
      <c r="Y18" s="599">
        <f t="shared" si="2"/>
        <v>0</v>
      </c>
      <c r="Z18" s="599">
        <f t="shared" si="1"/>
        <v>0</v>
      </c>
      <c r="AA18" s="599">
        <f t="shared" si="1"/>
        <v>0</v>
      </c>
      <c r="AB18" s="599">
        <f t="shared" si="1"/>
        <v>0</v>
      </c>
      <c r="AC18" s="588"/>
    </row>
    <row r="19" spans="1:29" ht="16.5" thickTop="1" thickBot="1">
      <c r="A19" s="594">
        <v>2</v>
      </c>
      <c r="B19" s="595" t="s">
        <v>1406</v>
      </c>
      <c r="C19" s="595" t="s">
        <v>1443</v>
      </c>
      <c r="D19" s="595" t="s">
        <v>1419</v>
      </c>
      <c r="E19" s="595" t="s">
        <v>1406</v>
      </c>
      <c r="F19" s="595" t="s">
        <v>1406</v>
      </c>
      <c r="G19" s="595"/>
      <c r="H19" s="612" t="s">
        <v>1835</v>
      </c>
      <c r="I19" s="598">
        <v>0</v>
      </c>
      <c r="J19" s="599"/>
      <c r="K19" s="599"/>
      <c r="L19" s="599"/>
      <c r="M19" s="599"/>
      <c r="N19" s="599"/>
      <c r="O19" s="599"/>
      <c r="P19" s="599"/>
      <c r="Q19" s="599"/>
      <c r="R19" s="599"/>
      <c r="S19" s="599"/>
      <c r="T19" s="599"/>
      <c r="U19" s="599"/>
      <c r="V19" s="599"/>
      <c r="W19" s="599"/>
      <c r="X19" s="599"/>
      <c r="Y19" s="599">
        <f t="shared" si="2"/>
        <v>0</v>
      </c>
      <c r="Z19" s="599">
        <f t="shared" si="1"/>
        <v>0</v>
      </c>
      <c r="AA19" s="599">
        <f t="shared" si="1"/>
        <v>0</v>
      </c>
      <c r="AB19" s="599">
        <f t="shared" si="1"/>
        <v>0</v>
      </c>
      <c r="AC19" s="588"/>
    </row>
    <row r="20" spans="1:29" ht="16.5" thickTop="1" thickBot="1">
      <c r="A20" s="594">
        <v>2</v>
      </c>
      <c r="B20" s="595" t="s">
        <v>1406</v>
      </c>
      <c r="C20" s="595" t="s">
        <v>1443</v>
      </c>
      <c r="D20" s="595" t="s">
        <v>1419</v>
      </c>
      <c r="E20" s="595" t="s">
        <v>1406</v>
      </c>
      <c r="F20" s="595" t="s">
        <v>1419</v>
      </c>
      <c r="G20" s="595"/>
      <c r="H20" s="612" t="s">
        <v>1836</v>
      </c>
      <c r="I20" s="598">
        <v>0</v>
      </c>
      <c r="J20" s="599"/>
      <c r="K20" s="599"/>
      <c r="L20" s="599"/>
      <c r="M20" s="599"/>
      <c r="N20" s="599"/>
      <c r="O20" s="599"/>
      <c r="P20" s="599"/>
      <c r="Q20" s="599"/>
      <c r="R20" s="599"/>
      <c r="S20" s="599"/>
      <c r="T20" s="599"/>
      <c r="U20" s="599"/>
      <c r="V20" s="599"/>
      <c r="W20" s="599"/>
      <c r="X20" s="599"/>
      <c r="Y20" s="599">
        <f t="shared" si="2"/>
        <v>0</v>
      </c>
      <c r="Z20" s="599">
        <f t="shared" si="2"/>
        <v>0</v>
      </c>
      <c r="AA20" s="599">
        <f t="shared" si="2"/>
        <v>0</v>
      </c>
      <c r="AB20" s="599">
        <f t="shared" si="2"/>
        <v>0</v>
      </c>
      <c r="AC20" s="588"/>
    </row>
    <row r="21" spans="1:29" s="600" customFormat="1" ht="16.5" thickTop="1" thickBot="1">
      <c r="A21" s="601">
        <v>2</v>
      </c>
      <c r="B21" s="602" t="s">
        <v>1406</v>
      </c>
      <c r="C21" s="602" t="s">
        <v>1443</v>
      </c>
      <c r="D21" s="602" t="s">
        <v>1443</v>
      </c>
      <c r="E21" s="602"/>
      <c r="F21" s="602"/>
      <c r="G21" s="602"/>
      <c r="H21" s="603" t="s">
        <v>1330</v>
      </c>
      <c r="I21" s="604">
        <f>+I22+I23</f>
        <v>9572000</v>
      </c>
      <c r="J21" s="605">
        <f t="shared" ref="J21:X21" si="11">+J22+J23</f>
        <v>6287909</v>
      </c>
      <c r="K21" s="605">
        <f t="shared" si="11"/>
        <v>6287909</v>
      </c>
      <c r="L21" s="605">
        <f t="shared" si="11"/>
        <v>2052843</v>
      </c>
      <c r="M21" s="605">
        <f t="shared" si="11"/>
        <v>0</v>
      </c>
      <c r="N21" s="605">
        <f t="shared" si="11"/>
        <v>0</v>
      </c>
      <c r="O21" s="605">
        <f t="shared" si="11"/>
        <v>0</v>
      </c>
      <c r="P21" s="605">
        <f t="shared" si="11"/>
        <v>0</v>
      </c>
      <c r="Q21" s="605">
        <f t="shared" si="11"/>
        <v>0</v>
      </c>
      <c r="R21" s="605">
        <f t="shared" si="11"/>
        <v>0</v>
      </c>
      <c r="S21" s="605">
        <f t="shared" si="11"/>
        <v>0</v>
      </c>
      <c r="T21" s="605">
        <f t="shared" si="11"/>
        <v>0</v>
      </c>
      <c r="U21" s="605">
        <f t="shared" si="11"/>
        <v>0</v>
      </c>
      <c r="V21" s="605">
        <f t="shared" si="11"/>
        <v>0</v>
      </c>
      <c r="W21" s="605">
        <f t="shared" si="11"/>
        <v>0</v>
      </c>
      <c r="X21" s="605">
        <f t="shared" si="11"/>
        <v>0</v>
      </c>
      <c r="Y21" s="605">
        <f t="shared" si="2"/>
        <v>9572000</v>
      </c>
      <c r="Z21" s="605">
        <f t="shared" si="2"/>
        <v>6287909</v>
      </c>
      <c r="AA21" s="605">
        <f t="shared" si="2"/>
        <v>6287909</v>
      </c>
      <c r="AB21" s="605">
        <f t="shared" si="2"/>
        <v>2052843</v>
      </c>
      <c r="AC21" s="588"/>
    </row>
    <row r="22" spans="1:29" ht="16.5" thickTop="1" thickBot="1">
      <c r="A22" s="594">
        <v>2</v>
      </c>
      <c r="B22" s="595" t="s">
        <v>1406</v>
      </c>
      <c r="C22" s="595" t="s">
        <v>1443</v>
      </c>
      <c r="D22" s="595" t="s">
        <v>1443</v>
      </c>
      <c r="E22" s="595" t="s">
        <v>1406</v>
      </c>
      <c r="F22" s="595"/>
      <c r="G22" s="595"/>
      <c r="H22" s="597" t="s">
        <v>1837</v>
      </c>
      <c r="I22" s="598">
        <v>9572000</v>
      </c>
      <c r="J22" s="599">
        <v>6287909</v>
      </c>
      <c r="K22" s="599">
        <v>6287909</v>
      </c>
      <c r="L22" s="599">
        <v>2052843</v>
      </c>
      <c r="M22" s="599"/>
      <c r="N22" s="599"/>
      <c r="O22" s="599"/>
      <c r="P22" s="599"/>
      <c r="Q22" s="599"/>
      <c r="R22" s="599"/>
      <c r="S22" s="599"/>
      <c r="T22" s="599"/>
      <c r="U22" s="599"/>
      <c r="V22" s="599"/>
      <c r="W22" s="599"/>
      <c r="X22" s="599"/>
      <c r="Y22" s="599">
        <f t="shared" si="2"/>
        <v>9572000</v>
      </c>
      <c r="Z22" s="599">
        <f t="shared" si="2"/>
        <v>6287909</v>
      </c>
      <c r="AA22" s="599">
        <f t="shared" si="2"/>
        <v>6287909</v>
      </c>
      <c r="AB22" s="599">
        <f t="shared" si="2"/>
        <v>2052843</v>
      </c>
      <c r="AC22" s="588"/>
    </row>
    <row r="23" spans="1:29" ht="16.5" thickTop="1" thickBot="1">
      <c r="A23" s="594">
        <v>2</v>
      </c>
      <c r="B23" s="595" t="s">
        <v>1406</v>
      </c>
      <c r="C23" s="595" t="s">
        <v>1443</v>
      </c>
      <c r="D23" s="595" t="s">
        <v>1443</v>
      </c>
      <c r="E23" s="595" t="s">
        <v>1419</v>
      </c>
      <c r="F23" s="595"/>
      <c r="G23" s="595"/>
      <c r="H23" s="612" t="s">
        <v>1838</v>
      </c>
      <c r="I23" s="598"/>
      <c r="J23" s="599"/>
      <c r="K23" s="599"/>
      <c r="L23" s="599"/>
      <c r="M23" s="599"/>
      <c r="N23" s="599"/>
      <c r="O23" s="599"/>
      <c r="P23" s="599"/>
      <c r="Q23" s="599"/>
      <c r="R23" s="599"/>
      <c r="S23" s="599"/>
      <c r="T23" s="599"/>
      <c r="U23" s="599"/>
      <c r="V23" s="599"/>
      <c r="W23" s="599"/>
      <c r="X23" s="599"/>
      <c r="Y23" s="599">
        <f t="shared" si="2"/>
        <v>0</v>
      </c>
      <c r="Z23" s="599">
        <f t="shared" si="2"/>
        <v>0</v>
      </c>
      <c r="AA23" s="599">
        <f t="shared" si="2"/>
        <v>0</v>
      </c>
      <c r="AB23" s="599">
        <f t="shared" si="2"/>
        <v>0</v>
      </c>
      <c r="AC23" s="588"/>
    </row>
    <row r="24" spans="1:29" ht="16.5" thickTop="1" thickBot="1">
      <c r="A24" s="593">
        <v>2</v>
      </c>
      <c r="B24" s="589" t="s">
        <v>1406</v>
      </c>
      <c r="C24" s="589" t="s">
        <v>1447</v>
      </c>
      <c r="D24" s="589"/>
      <c r="E24" s="589"/>
      <c r="F24" s="589"/>
      <c r="G24" s="589"/>
      <c r="H24" s="590" t="s">
        <v>1839</v>
      </c>
      <c r="I24" s="591">
        <f t="shared" ref="I24:X24" si="12">+I25+I29+I31+I33</f>
        <v>93284226</v>
      </c>
      <c r="J24" s="592">
        <f t="shared" si="12"/>
        <v>10864000</v>
      </c>
      <c r="K24" s="592">
        <f t="shared" si="12"/>
        <v>10864000</v>
      </c>
      <c r="L24" s="592">
        <f t="shared" si="12"/>
        <v>0</v>
      </c>
      <c r="M24" s="592">
        <f t="shared" si="12"/>
        <v>30478000</v>
      </c>
      <c r="N24" s="592">
        <f t="shared" si="12"/>
        <v>0</v>
      </c>
      <c r="O24" s="592">
        <f t="shared" si="12"/>
        <v>0</v>
      </c>
      <c r="P24" s="592">
        <f t="shared" si="12"/>
        <v>0</v>
      </c>
      <c r="Q24" s="592">
        <f t="shared" si="12"/>
        <v>0</v>
      </c>
      <c r="R24" s="592">
        <f t="shared" si="12"/>
        <v>0</v>
      </c>
      <c r="S24" s="592">
        <f t="shared" si="12"/>
        <v>0</v>
      </c>
      <c r="T24" s="592">
        <f t="shared" si="12"/>
        <v>0</v>
      </c>
      <c r="U24" s="592">
        <f t="shared" si="12"/>
        <v>0</v>
      </c>
      <c r="V24" s="592">
        <f t="shared" si="12"/>
        <v>0</v>
      </c>
      <c r="W24" s="592">
        <f t="shared" si="12"/>
        <v>0</v>
      </c>
      <c r="X24" s="592">
        <f t="shared" si="12"/>
        <v>0</v>
      </c>
      <c r="Y24" s="592">
        <f t="shared" si="2"/>
        <v>123762226</v>
      </c>
      <c r="Z24" s="592">
        <f t="shared" si="2"/>
        <v>10864000</v>
      </c>
      <c r="AA24" s="592">
        <f t="shared" si="2"/>
        <v>10864000</v>
      </c>
      <c r="AB24" s="592">
        <f t="shared" si="2"/>
        <v>0</v>
      </c>
      <c r="AC24" s="588"/>
    </row>
    <row r="25" spans="1:29" s="600" customFormat="1" ht="16.5" thickTop="1" thickBot="1">
      <c r="A25" s="601">
        <v>2</v>
      </c>
      <c r="B25" s="602" t="s">
        <v>1406</v>
      </c>
      <c r="C25" s="602" t="s">
        <v>1447</v>
      </c>
      <c r="D25" s="602" t="s">
        <v>1406</v>
      </c>
      <c r="E25" s="602"/>
      <c r="F25" s="602"/>
      <c r="G25" s="602"/>
      <c r="H25" s="603" t="s">
        <v>1840</v>
      </c>
      <c r="I25" s="604">
        <f>+I26</f>
        <v>29018826</v>
      </c>
      <c r="J25" s="605">
        <f t="shared" ref="J25:X25" si="13">+J26</f>
        <v>0</v>
      </c>
      <c r="K25" s="605">
        <f t="shared" si="13"/>
        <v>0</v>
      </c>
      <c r="L25" s="605">
        <f t="shared" si="13"/>
        <v>0</v>
      </c>
      <c r="M25" s="605">
        <f t="shared" si="13"/>
        <v>30478000</v>
      </c>
      <c r="N25" s="605">
        <f t="shared" si="13"/>
        <v>0</v>
      </c>
      <c r="O25" s="605">
        <f t="shared" si="13"/>
        <v>0</v>
      </c>
      <c r="P25" s="605">
        <f t="shared" si="13"/>
        <v>0</v>
      </c>
      <c r="Q25" s="605">
        <f t="shared" si="13"/>
        <v>0</v>
      </c>
      <c r="R25" s="605">
        <f t="shared" si="13"/>
        <v>0</v>
      </c>
      <c r="S25" s="605">
        <f t="shared" si="13"/>
        <v>0</v>
      </c>
      <c r="T25" s="605">
        <f t="shared" si="13"/>
        <v>0</v>
      </c>
      <c r="U25" s="605">
        <f t="shared" si="13"/>
        <v>0</v>
      </c>
      <c r="V25" s="605">
        <f t="shared" si="13"/>
        <v>0</v>
      </c>
      <c r="W25" s="605">
        <f t="shared" si="13"/>
        <v>0</v>
      </c>
      <c r="X25" s="605">
        <f t="shared" si="13"/>
        <v>0</v>
      </c>
      <c r="Y25" s="605">
        <f t="shared" si="2"/>
        <v>59496826</v>
      </c>
      <c r="Z25" s="605">
        <f t="shared" si="2"/>
        <v>0</v>
      </c>
      <c r="AA25" s="605">
        <f t="shared" si="2"/>
        <v>0</v>
      </c>
      <c r="AB25" s="605">
        <f t="shared" si="2"/>
        <v>0</v>
      </c>
      <c r="AC25" s="588"/>
    </row>
    <row r="26" spans="1:29" s="618" customFormat="1" ht="16.5" thickTop="1" thickBot="1">
      <c r="A26" s="613">
        <v>2</v>
      </c>
      <c r="B26" s="614" t="s">
        <v>1406</v>
      </c>
      <c r="C26" s="614" t="s">
        <v>1447</v>
      </c>
      <c r="D26" s="614" t="s">
        <v>1406</v>
      </c>
      <c r="E26" s="614" t="s">
        <v>1406</v>
      </c>
      <c r="F26" s="614"/>
      <c r="G26" s="614"/>
      <c r="H26" s="615" t="s">
        <v>1841</v>
      </c>
      <c r="I26" s="616">
        <f>+I27+I28</f>
        <v>29018826</v>
      </c>
      <c r="J26" s="617">
        <f t="shared" ref="J26:X26" si="14">+J27+J28</f>
        <v>0</v>
      </c>
      <c r="K26" s="617">
        <f t="shared" si="14"/>
        <v>0</v>
      </c>
      <c r="L26" s="617">
        <f t="shared" si="14"/>
        <v>0</v>
      </c>
      <c r="M26" s="617">
        <f t="shared" si="14"/>
        <v>30478000</v>
      </c>
      <c r="N26" s="617">
        <f t="shared" si="14"/>
        <v>0</v>
      </c>
      <c r="O26" s="617">
        <f t="shared" si="14"/>
        <v>0</v>
      </c>
      <c r="P26" s="617">
        <f t="shared" si="14"/>
        <v>0</v>
      </c>
      <c r="Q26" s="617">
        <f t="shared" si="14"/>
        <v>0</v>
      </c>
      <c r="R26" s="617">
        <f t="shared" si="14"/>
        <v>0</v>
      </c>
      <c r="S26" s="617">
        <f t="shared" si="14"/>
        <v>0</v>
      </c>
      <c r="T26" s="617">
        <f t="shared" si="14"/>
        <v>0</v>
      </c>
      <c r="U26" s="617">
        <f t="shared" si="14"/>
        <v>0</v>
      </c>
      <c r="V26" s="617">
        <f t="shared" si="14"/>
        <v>0</v>
      </c>
      <c r="W26" s="617">
        <f t="shared" si="14"/>
        <v>0</v>
      </c>
      <c r="X26" s="617">
        <f t="shared" si="14"/>
        <v>0</v>
      </c>
      <c r="Y26" s="617">
        <f t="shared" si="2"/>
        <v>59496826</v>
      </c>
      <c r="Z26" s="617">
        <f t="shared" si="2"/>
        <v>0</v>
      </c>
      <c r="AA26" s="617">
        <f t="shared" si="2"/>
        <v>0</v>
      </c>
      <c r="AB26" s="617">
        <f t="shared" si="2"/>
        <v>0</v>
      </c>
      <c r="AC26" s="588"/>
    </row>
    <row r="27" spans="1:29" s="611" customFormat="1" ht="16.5" thickTop="1" thickBot="1">
      <c r="A27" s="606">
        <v>2</v>
      </c>
      <c r="B27" s="607" t="s">
        <v>1406</v>
      </c>
      <c r="C27" s="607" t="s">
        <v>1447</v>
      </c>
      <c r="D27" s="607" t="s">
        <v>1406</v>
      </c>
      <c r="E27" s="607" t="s">
        <v>1406</v>
      </c>
      <c r="F27" s="607" t="s">
        <v>1406</v>
      </c>
      <c r="G27" s="607"/>
      <c r="H27" s="608" t="s">
        <v>1842</v>
      </c>
      <c r="I27" s="609">
        <v>19018826</v>
      </c>
      <c r="J27" s="610">
        <v>0</v>
      </c>
      <c r="K27" s="610"/>
      <c r="L27" s="610"/>
      <c r="M27" s="610">
        <v>30478000</v>
      </c>
      <c r="N27" s="610"/>
      <c r="O27" s="610"/>
      <c r="P27" s="610"/>
      <c r="Q27" s="610"/>
      <c r="R27" s="610"/>
      <c r="S27" s="610"/>
      <c r="T27" s="610"/>
      <c r="U27" s="610"/>
      <c r="V27" s="610"/>
      <c r="W27" s="610"/>
      <c r="X27" s="610"/>
      <c r="Y27" s="610">
        <f t="shared" si="2"/>
        <v>49496826</v>
      </c>
      <c r="Z27" s="610">
        <f t="shared" si="2"/>
        <v>0</v>
      </c>
      <c r="AA27" s="610">
        <f t="shared" si="2"/>
        <v>0</v>
      </c>
      <c r="AB27" s="610">
        <f t="shared" si="2"/>
        <v>0</v>
      </c>
      <c r="AC27" s="588"/>
    </row>
    <row r="28" spans="1:29" s="611" customFormat="1" ht="16.5" thickTop="1" thickBot="1">
      <c r="A28" s="606">
        <v>2</v>
      </c>
      <c r="B28" s="607" t="s">
        <v>1406</v>
      </c>
      <c r="C28" s="607" t="s">
        <v>1447</v>
      </c>
      <c r="D28" s="607" t="s">
        <v>1406</v>
      </c>
      <c r="E28" s="607" t="s">
        <v>1406</v>
      </c>
      <c r="F28" s="607" t="s">
        <v>1419</v>
      </c>
      <c r="G28" s="607"/>
      <c r="H28" s="608" t="s">
        <v>1843</v>
      </c>
      <c r="I28" s="609">
        <v>10000000</v>
      </c>
      <c r="J28" s="610"/>
      <c r="K28" s="610"/>
      <c r="L28" s="610"/>
      <c r="M28" s="610"/>
      <c r="N28" s="610"/>
      <c r="O28" s="610"/>
      <c r="P28" s="610"/>
      <c r="Q28" s="610"/>
      <c r="R28" s="610"/>
      <c r="S28" s="610"/>
      <c r="T28" s="610"/>
      <c r="U28" s="610"/>
      <c r="V28" s="610"/>
      <c r="W28" s="610"/>
      <c r="X28" s="610"/>
      <c r="Y28" s="610">
        <f t="shared" si="2"/>
        <v>10000000</v>
      </c>
      <c r="Z28" s="610">
        <f t="shared" si="2"/>
        <v>0</v>
      </c>
      <c r="AA28" s="610">
        <f t="shared" si="2"/>
        <v>0</v>
      </c>
      <c r="AB28" s="610">
        <f t="shared" si="2"/>
        <v>0</v>
      </c>
      <c r="AC28" s="588"/>
    </row>
    <row r="29" spans="1:29" s="600" customFormat="1" ht="16.5" thickTop="1" thickBot="1">
      <c r="A29" s="601">
        <v>2</v>
      </c>
      <c r="B29" s="602" t="s">
        <v>1406</v>
      </c>
      <c r="C29" s="602" t="s">
        <v>1447</v>
      </c>
      <c r="D29" s="602" t="s">
        <v>1419</v>
      </c>
      <c r="E29" s="602"/>
      <c r="F29" s="602"/>
      <c r="G29" s="602"/>
      <c r="H29" s="603" t="s">
        <v>1844</v>
      </c>
      <c r="I29" s="604">
        <f>+I30</f>
        <v>0</v>
      </c>
      <c r="J29" s="605">
        <f t="shared" ref="J29:X29" si="15">+J30</f>
        <v>0</v>
      </c>
      <c r="K29" s="605">
        <f t="shared" si="15"/>
        <v>0</v>
      </c>
      <c r="L29" s="605">
        <f t="shared" si="15"/>
        <v>0</v>
      </c>
      <c r="M29" s="605">
        <f t="shared" si="15"/>
        <v>0</v>
      </c>
      <c r="N29" s="605">
        <f t="shared" si="15"/>
        <v>0</v>
      </c>
      <c r="O29" s="605">
        <f t="shared" si="15"/>
        <v>0</v>
      </c>
      <c r="P29" s="605">
        <f t="shared" si="15"/>
        <v>0</v>
      </c>
      <c r="Q29" s="605">
        <f t="shared" si="15"/>
        <v>0</v>
      </c>
      <c r="R29" s="605">
        <f t="shared" si="15"/>
        <v>0</v>
      </c>
      <c r="S29" s="605">
        <f t="shared" si="15"/>
        <v>0</v>
      </c>
      <c r="T29" s="605">
        <f t="shared" si="15"/>
        <v>0</v>
      </c>
      <c r="U29" s="605">
        <f t="shared" si="15"/>
        <v>0</v>
      </c>
      <c r="V29" s="605">
        <f t="shared" si="15"/>
        <v>0</v>
      </c>
      <c r="W29" s="605">
        <f t="shared" si="15"/>
        <v>0</v>
      </c>
      <c r="X29" s="605">
        <f t="shared" si="15"/>
        <v>0</v>
      </c>
      <c r="Y29" s="605">
        <f t="shared" si="2"/>
        <v>0</v>
      </c>
      <c r="Z29" s="605">
        <f t="shared" si="2"/>
        <v>0</v>
      </c>
      <c r="AA29" s="605">
        <f t="shared" si="2"/>
        <v>0</v>
      </c>
      <c r="AB29" s="605">
        <f t="shared" si="2"/>
        <v>0</v>
      </c>
      <c r="AC29" s="588"/>
    </row>
    <row r="30" spans="1:29" s="611" customFormat="1" ht="16.5" thickTop="1" thickBot="1">
      <c r="A30" s="606">
        <v>2</v>
      </c>
      <c r="B30" s="607" t="s">
        <v>1406</v>
      </c>
      <c r="C30" s="607" t="s">
        <v>1447</v>
      </c>
      <c r="D30" s="607" t="s">
        <v>1419</v>
      </c>
      <c r="E30" s="607" t="s">
        <v>1406</v>
      </c>
      <c r="F30" s="607"/>
      <c r="G30" s="607"/>
      <c r="H30" s="608" t="s">
        <v>1845</v>
      </c>
      <c r="I30" s="609"/>
      <c r="J30" s="610"/>
      <c r="K30" s="610"/>
      <c r="L30" s="610"/>
      <c r="M30" s="610"/>
      <c r="N30" s="610"/>
      <c r="O30" s="610"/>
      <c r="P30" s="610"/>
      <c r="Q30" s="610"/>
      <c r="R30" s="610"/>
      <c r="S30" s="610"/>
      <c r="T30" s="610"/>
      <c r="U30" s="610"/>
      <c r="V30" s="610"/>
      <c r="W30" s="610"/>
      <c r="X30" s="610"/>
      <c r="Y30" s="610">
        <f t="shared" si="2"/>
        <v>0</v>
      </c>
      <c r="Z30" s="610">
        <f t="shared" si="2"/>
        <v>0</v>
      </c>
      <c r="AA30" s="610">
        <f t="shared" si="2"/>
        <v>0</v>
      </c>
      <c r="AB30" s="610">
        <f t="shared" si="2"/>
        <v>0</v>
      </c>
      <c r="AC30" s="588"/>
    </row>
    <row r="31" spans="1:29" s="600" customFormat="1" ht="16.5" thickTop="1" thickBot="1">
      <c r="A31" s="601">
        <v>2</v>
      </c>
      <c r="B31" s="602" t="s">
        <v>1406</v>
      </c>
      <c r="C31" s="602" t="s">
        <v>1447</v>
      </c>
      <c r="D31" s="602" t="s">
        <v>1443</v>
      </c>
      <c r="E31" s="602"/>
      <c r="F31" s="602"/>
      <c r="G31" s="602"/>
      <c r="H31" s="603" t="s">
        <v>1846</v>
      </c>
      <c r="I31" s="604">
        <f>+I32</f>
        <v>53401400</v>
      </c>
      <c r="J31" s="605">
        <f t="shared" ref="J31:X31" si="16">+J32</f>
        <v>0</v>
      </c>
      <c r="K31" s="605">
        <f t="shared" si="16"/>
        <v>0</v>
      </c>
      <c r="L31" s="605">
        <f t="shared" si="16"/>
        <v>0</v>
      </c>
      <c r="M31" s="605">
        <f t="shared" si="16"/>
        <v>0</v>
      </c>
      <c r="N31" s="605">
        <f t="shared" si="16"/>
        <v>0</v>
      </c>
      <c r="O31" s="605">
        <f t="shared" si="16"/>
        <v>0</v>
      </c>
      <c r="P31" s="605">
        <f t="shared" si="16"/>
        <v>0</v>
      </c>
      <c r="Q31" s="605">
        <f t="shared" si="16"/>
        <v>0</v>
      </c>
      <c r="R31" s="605">
        <f t="shared" si="16"/>
        <v>0</v>
      </c>
      <c r="S31" s="605">
        <f t="shared" si="16"/>
        <v>0</v>
      </c>
      <c r="T31" s="605">
        <f t="shared" si="16"/>
        <v>0</v>
      </c>
      <c r="U31" s="605">
        <f t="shared" si="16"/>
        <v>0</v>
      </c>
      <c r="V31" s="605">
        <f t="shared" si="16"/>
        <v>0</v>
      </c>
      <c r="W31" s="605">
        <f t="shared" si="16"/>
        <v>0</v>
      </c>
      <c r="X31" s="605">
        <f t="shared" si="16"/>
        <v>0</v>
      </c>
      <c r="Y31" s="605">
        <f t="shared" si="2"/>
        <v>53401400</v>
      </c>
      <c r="Z31" s="605">
        <f t="shared" si="2"/>
        <v>0</v>
      </c>
      <c r="AA31" s="605">
        <f t="shared" si="2"/>
        <v>0</v>
      </c>
      <c r="AB31" s="605">
        <f t="shared" si="2"/>
        <v>0</v>
      </c>
      <c r="AC31" s="588"/>
    </row>
    <row r="32" spans="1:29" s="619" customFormat="1" ht="16.5" thickTop="1" thickBot="1">
      <c r="A32" s="594">
        <v>2</v>
      </c>
      <c r="B32" s="595" t="s">
        <v>1406</v>
      </c>
      <c r="C32" s="595" t="s">
        <v>1447</v>
      </c>
      <c r="D32" s="595" t="s">
        <v>1443</v>
      </c>
      <c r="E32" s="595" t="s">
        <v>1406</v>
      </c>
      <c r="F32" s="595"/>
      <c r="G32" s="595"/>
      <c r="H32" s="597" t="s">
        <v>1847</v>
      </c>
      <c r="I32" s="598">
        <v>53401400</v>
      </c>
      <c r="J32" s="599"/>
      <c r="K32" s="599"/>
      <c r="L32" s="599"/>
      <c r="M32" s="599"/>
      <c r="N32" s="599"/>
      <c r="O32" s="599"/>
      <c r="P32" s="599"/>
      <c r="Q32" s="599"/>
      <c r="R32" s="599"/>
      <c r="S32" s="599"/>
      <c r="T32" s="599"/>
      <c r="U32" s="599"/>
      <c r="V32" s="599"/>
      <c r="W32" s="599"/>
      <c r="X32" s="599"/>
      <c r="Y32" s="599">
        <f t="shared" si="2"/>
        <v>53401400</v>
      </c>
      <c r="Z32" s="599">
        <f t="shared" si="2"/>
        <v>0</v>
      </c>
      <c r="AA32" s="599">
        <f t="shared" si="2"/>
        <v>0</v>
      </c>
      <c r="AB32" s="599">
        <f t="shared" si="2"/>
        <v>0</v>
      </c>
      <c r="AC32" s="588"/>
    </row>
    <row r="33" spans="1:29" ht="16.5" thickTop="1" thickBot="1">
      <c r="A33" s="620">
        <v>2</v>
      </c>
      <c r="B33" s="621" t="s">
        <v>1406</v>
      </c>
      <c r="C33" s="602" t="s">
        <v>1447</v>
      </c>
      <c r="D33" s="602" t="s">
        <v>1447</v>
      </c>
      <c r="E33" s="620"/>
      <c r="F33" s="620"/>
      <c r="G33" s="620"/>
      <c r="H33" s="603" t="s">
        <v>1507</v>
      </c>
      <c r="I33" s="622">
        <f>+I34+I35+I36</f>
        <v>10864000</v>
      </c>
      <c r="J33" s="623">
        <f t="shared" ref="J33:X33" si="17">+J34+J35+J36</f>
        <v>10864000</v>
      </c>
      <c r="K33" s="623">
        <f t="shared" si="17"/>
        <v>10864000</v>
      </c>
      <c r="L33" s="623">
        <f t="shared" si="17"/>
        <v>0</v>
      </c>
      <c r="M33" s="623">
        <f t="shared" si="17"/>
        <v>0</v>
      </c>
      <c r="N33" s="623">
        <f t="shared" si="17"/>
        <v>0</v>
      </c>
      <c r="O33" s="623">
        <f t="shared" si="17"/>
        <v>0</v>
      </c>
      <c r="P33" s="623">
        <f t="shared" si="17"/>
        <v>0</v>
      </c>
      <c r="Q33" s="623">
        <f t="shared" si="17"/>
        <v>0</v>
      </c>
      <c r="R33" s="623">
        <f t="shared" si="17"/>
        <v>0</v>
      </c>
      <c r="S33" s="623">
        <f t="shared" si="17"/>
        <v>0</v>
      </c>
      <c r="T33" s="623">
        <f t="shared" si="17"/>
        <v>0</v>
      </c>
      <c r="U33" s="623">
        <f t="shared" si="17"/>
        <v>0</v>
      </c>
      <c r="V33" s="623">
        <f t="shared" si="17"/>
        <v>0</v>
      </c>
      <c r="W33" s="623">
        <f t="shared" si="17"/>
        <v>0</v>
      </c>
      <c r="X33" s="623">
        <f t="shared" si="17"/>
        <v>0</v>
      </c>
      <c r="Y33" s="623">
        <f t="shared" si="2"/>
        <v>10864000</v>
      </c>
      <c r="Z33" s="623">
        <f t="shared" si="2"/>
        <v>10864000</v>
      </c>
      <c r="AA33" s="623">
        <f t="shared" si="2"/>
        <v>10864000</v>
      </c>
      <c r="AB33" s="623">
        <f t="shared" si="2"/>
        <v>0</v>
      </c>
      <c r="AC33" s="588"/>
    </row>
    <row r="34" spans="1:29" s="619" customFormat="1" ht="16.5" thickTop="1" thickBot="1">
      <c r="A34" s="594">
        <v>2</v>
      </c>
      <c r="B34" s="595" t="s">
        <v>1406</v>
      </c>
      <c r="C34" s="595" t="s">
        <v>1447</v>
      </c>
      <c r="D34" s="595" t="s">
        <v>1447</v>
      </c>
      <c r="E34" s="595" t="s">
        <v>1406</v>
      </c>
      <c r="F34" s="595"/>
      <c r="G34" s="595"/>
      <c r="H34" s="597" t="s">
        <v>1848</v>
      </c>
      <c r="I34" s="598"/>
      <c r="J34" s="599"/>
      <c r="K34" s="599"/>
      <c r="L34" s="599"/>
      <c r="M34" s="599"/>
      <c r="N34" s="599"/>
      <c r="O34" s="599"/>
      <c r="P34" s="599"/>
      <c r="Q34" s="599"/>
      <c r="R34" s="599"/>
      <c r="S34" s="599"/>
      <c r="T34" s="599"/>
      <c r="U34" s="599"/>
      <c r="V34" s="599"/>
      <c r="W34" s="599"/>
      <c r="X34" s="599"/>
      <c r="Y34" s="599">
        <f t="shared" si="2"/>
        <v>0</v>
      </c>
      <c r="Z34" s="599">
        <f t="shared" si="2"/>
        <v>0</v>
      </c>
      <c r="AA34" s="599">
        <f t="shared" si="2"/>
        <v>0</v>
      </c>
      <c r="AB34" s="599">
        <f t="shared" si="2"/>
        <v>0</v>
      </c>
      <c r="AC34" s="588"/>
    </row>
    <row r="35" spans="1:29" s="619" customFormat="1" ht="16.5" thickTop="1" thickBot="1">
      <c r="A35" s="594">
        <v>2</v>
      </c>
      <c r="B35" s="595" t="s">
        <v>1406</v>
      </c>
      <c r="C35" s="595" t="s">
        <v>1447</v>
      </c>
      <c r="D35" s="595" t="s">
        <v>1447</v>
      </c>
      <c r="E35" s="595" t="s">
        <v>1419</v>
      </c>
      <c r="F35" s="595"/>
      <c r="G35" s="595"/>
      <c r="H35" s="597" t="s">
        <v>1849</v>
      </c>
      <c r="I35" s="598">
        <v>10864000</v>
      </c>
      <c r="J35" s="599">
        <v>10864000</v>
      </c>
      <c r="K35" s="599">
        <v>10864000</v>
      </c>
      <c r="L35" s="599"/>
      <c r="M35" s="599"/>
      <c r="N35" s="599"/>
      <c r="O35" s="599"/>
      <c r="P35" s="599"/>
      <c r="Q35" s="599"/>
      <c r="R35" s="599"/>
      <c r="S35" s="599"/>
      <c r="T35" s="599"/>
      <c r="U35" s="599"/>
      <c r="V35" s="599"/>
      <c r="W35" s="599"/>
      <c r="X35" s="599"/>
      <c r="Y35" s="599">
        <f t="shared" si="2"/>
        <v>10864000</v>
      </c>
      <c r="Z35" s="599">
        <f t="shared" si="2"/>
        <v>10864000</v>
      </c>
      <c r="AA35" s="599">
        <f t="shared" si="2"/>
        <v>10864000</v>
      </c>
      <c r="AB35" s="599">
        <f t="shared" si="2"/>
        <v>0</v>
      </c>
      <c r="AC35" s="588"/>
    </row>
    <row r="36" spans="1:29" s="619" customFormat="1" ht="16.5" thickTop="1" thickBot="1">
      <c r="A36" s="594">
        <v>2</v>
      </c>
      <c r="B36" s="595" t="s">
        <v>1406</v>
      </c>
      <c r="C36" s="595" t="s">
        <v>1447</v>
      </c>
      <c r="D36" s="595" t="s">
        <v>1447</v>
      </c>
      <c r="E36" s="595" t="s">
        <v>1443</v>
      </c>
      <c r="F36" s="595"/>
      <c r="G36" s="595"/>
      <c r="H36" s="597" t="s">
        <v>1517</v>
      </c>
      <c r="I36" s="598"/>
      <c r="J36" s="599"/>
      <c r="K36" s="599"/>
      <c r="L36" s="599"/>
      <c r="M36" s="599"/>
      <c r="N36" s="599"/>
      <c r="O36" s="599"/>
      <c r="P36" s="599"/>
      <c r="Q36" s="599"/>
      <c r="R36" s="599"/>
      <c r="S36" s="599"/>
      <c r="T36" s="599"/>
      <c r="U36" s="599"/>
      <c r="V36" s="599"/>
      <c r="W36" s="599"/>
      <c r="X36" s="599"/>
      <c r="Y36" s="599">
        <f t="shared" si="2"/>
        <v>0</v>
      </c>
      <c r="Z36" s="599">
        <f t="shared" si="2"/>
        <v>0</v>
      </c>
      <c r="AA36" s="599">
        <f t="shared" si="2"/>
        <v>0</v>
      </c>
      <c r="AB36" s="599">
        <f t="shared" si="2"/>
        <v>0</v>
      </c>
      <c r="AC36" s="588"/>
    </row>
    <row r="37" spans="1:29" ht="16.5" thickTop="1" thickBot="1">
      <c r="A37" s="593">
        <v>2</v>
      </c>
      <c r="B37" s="589" t="s">
        <v>1419</v>
      </c>
      <c r="C37" s="589"/>
      <c r="D37" s="589"/>
      <c r="E37" s="589"/>
      <c r="F37" s="589"/>
      <c r="G37" s="589"/>
      <c r="H37" s="590" t="s">
        <v>1850</v>
      </c>
      <c r="I37" s="624">
        <f>+I38+I42</f>
        <v>0</v>
      </c>
      <c r="J37" s="625">
        <f t="shared" ref="J37:X37" si="18">+J38+J42</f>
        <v>0</v>
      </c>
      <c r="K37" s="625">
        <f t="shared" si="18"/>
        <v>0</v>
      </c>
      <c r="L37" s="625">
        <f t="shared" si="18"/>
        <v>0</v>
      </c>
      <c r="M37" s="625">
        <f t="shared" si="18"/>
        <v>0</v>
      </c>
      <c r="N37" s="625">
        <f t="shared" si="18"/>
        <v>0</v>
      </c>
      <c r="O37" s="625">
        <f t="shared" si="18"/>
        <v>0</v>
      </c>
      <c r="P37" s="625">
        <f t="shared" si="18"/>
        <v>0</v>
      </c>
      <c r="Q37" s="625">
        <f t="shared" si="18"/>
        <v>0</v>
      </c>
      <c r="R37" s="625">
        <f t="shared" si="18"/>
        <v>0</v>
      </c>
      <c r="S37" s="625">
        <f t="shared" si="18"/>
        <v>0</v>
      </c>
      <c r="T37" s="625">
        <f t="shared" si="18"/>
        <v>0</v>
      </c>
      <c r="U37" s="625">
        <f t="shared" si="18"/>
        <v>0</v>
      </c>
      <c r="V37" s="625">
        <f t="shared" si="18"/>
        <v>0</v>
      </c>
      <c r="W37" s="625">
        <f t="shared" si="18"/>
        <v>0</v>
      </c>
      <c r="X37" s="625">
        <f t="shared" si="18"/>
        <v>0</v>
      </c>
      <c r="Y37" s="625">
        <f t="shared" si="2"/>
        <v>0</v>
      </c>
      <c r="Z37" s="625">
        <f t="shared" si="2"/>
        <v>0</v>
      </c>
      <c r="AA37" s="625">
        <f t="shared" si="2"/>
        <v>0</v>
      </c>
      <c r="AB37" s="625">
        <f t="shared" si="2"/>
        <v>0</v>
      </c>
      <c r="AC37" s="588"/>
    </row>
    <row r="38" spans="1:29" ht="16.5" thickTop="1" thickBot="1">
      <c r="A38" s="620">
        <v>2</v>
      </c>
      <c r="B38" s="621" t="s">
        <v>1419</v>
      </c>
      <c r="C38" s="602" t="s">
        <v>1406</v>
      </c>
      <c r="D38" s="601"/>
      <c r="E38" s="602"/>
      <c r="F38" s="602"/>
      <c r="G38" s="602"/>
      <c r="H38" s="603" t="s">
        <v>1851</v>
      </c>
      <c r="I38" s="626">
        <f>+I39+I40+I41</f>
        <v>0</v>
      </c>
      <c r="J38" s="627">
        <f t="shared" ref="J38:X38" si="19">+J39+J40+J41</f>
        <v>0</v>
      </c>
      <c r="K38" s="627">
        <f t="shared" si="19"/>
        <v>0</v>
      </c>
      <c r="L38" s="627">
        <f t="shared" si="19"/>
        <v>0</v>
      </c>
      <c r="M38" s="627">
        <f t="shared" si="19"/>
        <v>0</v>
      </c>
      <c r="N38" s="627">
        <f t="shared" si="19"/>
        <v>0</v>
      </c>
      <c r="O38" s="627">
        <f t="shared" si="19"/>
        <v>0</v>
      </c>
      <c r="P38" s="627">
        <f t="shared" si="19"/>
        <v>0</v>
      </c>
      <c r="Q38" s="627">
        <f t="shared" si="19"/>
        <v>0</v>
      </c>
      <c r="R38" s="627">
        <f t="shared" si="19"/>
        <v>0</v>
      </c>
      <c r="S38" s="627">
        <f t="shared" si="19"/>
        <v>0</v>
      </c>
      <c r="T38" s="627">
        <f t="shared" si="19"/>
        <v>0</v>
      </c>
      <c r="U38" s="627">
        <f t="shared" si="19"/>
        <v>0</v>
      </c>
      <c r="V38" s="627">
        <f t="shared" si="19"/>
        <v>0</v>
      </c>
      <c r="W38" s="627">
        <f t="shared" si="19"/>
        <v>0</v>
      </c>
      <c r="X38" s="627">
        <f t="shared" si="19"/>
        <v>0</v>
      </c>
      <c r="Y38" s="627">
        <f t="shared" si="2"/>
        <v>0</v>
      </c>
      <c r="Z38" s="627">
        <f t="shared" si="2"/>
        <v>0</v>
      </c>
      <c r="AA38" s="627">
        <f t="shared" si="2"/>
        <v>0</v>
      </c>
      <c r="AB38" s="627">
        <f t="shared" si="2"/>
        <v>0</v>
      </c>
      <c r="AC38" s="588"/>
    </row>
    <row r="39" spans="1:29" ht="16.5" thickTop="1" thickBot="1">
      <c r="A39" s="594">
        <v>2</v>
      </c>
      <c r="B39" s="595" t="s">
        <v>1419</v>
      </c>
      <c r="C39" s="595" t="s">
        <v>1406</v>
      </c>
      <c r="D39" s="596" t="s">
        <v>1406</v>
      </c>
      <c r="E39" s="594"/>
      <c r="F39" s="594"/>
      <c r="G39" s="594"/>
      <c r="H39" s="597" t="s">
        <v>1851</v>
      </c>
      <c r="I39" s="628"/>
      <c r="J39" s="629"/>
      <c r="K39" s="629"/>
      <c r="L39" s="629"/>
      <c r="M39" s="629"/>
      <c r="N39" s="629"/>
      <c r="O39" s="629"/>
      <c r="P39" s="629"/>
      <c r="Q39" s="629"/>
      <c r="R39" s="629"/>
      <c r="S39" s="629"/>
      <c r="T39" s="629"/>
      <c r="U39" s="629"/>
      <c r="V39" s="629"/>
      <c r="W39" s="629"/>
      <c r="X39" s="629"/>
      <c r="Y39" s="629">
        <f t="shared" si="2"/>
        <v>0</v>
      </c>
      <c r="Z39" s="629">
        <f t="shared" si="2"/>
        <v>0</v>
      </c>
      <c r="AA39" s="629">
        <f t="shared" si="2"/>
        <v>0</v>
      </c>
      <c r="AB39" s="629">
        <f t="shared" si="2"/>
        <v>0</v>
      </c>
      <c r="AC39" s="588"/>
    </row>
    <row r="40" spans="1:29" ht="16.5" thickTop="1" thickBot="1">
      <c r="A40" s="594">
        <v>2</v>
      </c>
      <c r="B40" s="595" t="s">
        <v>1419</v>
      </c>
      <c r="C40" s="595" t="s">
        <v>1406</v>
      </c>
      <c r="D40" s="596" t="s">
        <v>1419</v>
      </c>
      <c r="E40" s="594"/>
      <c r="F40" s="594"/>
      <c r="G40" s="594"/>
      <c r="H40" s="597" t="s">
        <v>1852</v>
      </c>
      <c r="I40" s="628"/>
      <c r="J40" s="629"/>
      <c r="K40" s="629"/>
      <c r="L40" s="629"/>
      <c r="M40" s="629"/>
      <c r="N40" s="629"/>
      <c r="O40" s="629"/>
      <c r="P40" s="629"/>
      <c r="Q40" s="629"/>
      <c r="R40" s="629"/>
      <c r="S40" s="629"/>
      <c r="T40" s="629"/>
      <c r="U40" s="629"/>
      <c r="V40" s="629"/>
      <c r="W40" s="629"/>
      <c r="X40" s="629"/>
      <c r="Y40" s="629">
        <f t="shared" si="2"/>
        <v>0</v>
      </c>
      <c r="Z40" s="629">
        <f t="shared" si="2"/>
        <v>0</v>
      </c>
      <c r="AA40" s="629">
        <f t="shared" si="2"/>
        <v>0</v>
      </c>
      <c r="AB40" s="629">
        <f t="shared" si="2"/>
        <v>0</v>
      </c>
      <c r="AC40" s="588"/>
    </row>
    <row r="41" spans="1:29" ht="16.5" thickTop="1" thickBot="1">
      <c r="A41" s="594">
        <v>2</v>
      </c>
      <c r="B41" s="595" t="s">
        <v>1419</v>
      </c>
      <c r="C41" s="595" t="s">
        <v>1406</v>
      </c>
      <c r="D41" s="596" t="s">
        <v>1443</v>
      </c>
      <c r="E41" s="594"/>
      <c r="F41" s="594"/>
      <c r="G41" s="594"/>
      <c r="H41" s="597" t="s">
        <v>1837</v>
      </c>
      <c r="I41" s="628"/>
      <c r="J41" s="629"/>
      <c r="K41" s="629"/>
      <c r="L41" s="629"/>
      <c r="M41" s="629"/>
      <c r="N41" s="629"/>
      <c r="O41" s="629"/>
      <c r="P41" s="629"/>
      <c r="Q41" s="629"/>
      <c r="R41" s="629"/>
      <c r="S41" s="629"/>
      <c r="T41" s="629"/>
      <c r="U41" s="629"/>
      <c r="V41" s="629"/>
      <c r="W41" s="629"/>
      <c r="X41" s="629"/>
      <c r="Y41" s="629">
        <f t="shared" si="2"/>
        <v>0</v>
      </c>
      <c r="Z41" s="629">
        <f t="shared" si="2"/>
        <v>0</v>
      </c>
      <c r="AA41" s="629">
        <f t="shared" si="2"/>
        <v>0</v>
      </c>
      <c r="AB41" s="629">
        <f t="shared" si="2"/>
        <v>0</v>
      </c>
      <c r="AC41" s="588"/>
    </row>
    <row r="42" spans="1:29" ht="16.5" thickTop="1" thickBot="1">
      <c r="A42" s="620">
        <v>2</v>
      </c>
      <c r="B42" s="621" t="s">
        <v>1419</v>
      </c>
      <c r="C42" s="602" t="s">
        <v>1419</v>
      </c>
      <c r="D42" s="601"/>
      <c r="E42" s="602"/>
      <c r="F42" s="602"/>
      <c r="G42" s="602"/>
      <c r="H42" s="603" t="s">
        <v>1853</v>
      </c>
      <c r="I42" s="626">
        <f>+I43+I44+I45+I46</f>
        <v>0</v>
      </c>
      <c r="J42" s="627">
        <f t="shared" ref="J42:X42" si="20">+J43+J44+J45+J46</f>
        <v>0</v>
      </c>
      <c r="K42" s="627">
        <f t="shared" si="20"/>
        <v>0</v>
      </c>
      <c r="L42" s="627">
        <f t="shared" si="20"/>
        <v>0</v>
      </c>
      <c r="M42" s="627">
        <f t="shared" si="20"/>
        <v>0</v>
      </c>
      <c r="N42" s="627">
        <f t="shared" si="20"/>
        <v>0</v>
      </c>
      <c r="O42" s="627">
        <f t="shared" si="20"/>
        <v>0</v>
      </c>
      <c r="P42" s="627">
        <f t="shared" si="20"/>
        <v>0</v>
      </c>
      <c r="Q42" s="627">
        <f t="shared" si="20"/>
        <v>0</v>
      </c>
      <c r="R42" s="627">
        <f t="shared" si="20"/>
        <v>0</v>
      </c>
      <c r="S42" s="627">
        <f t="shared" si="20"/>
        <v>0</v>
      </c>
      <c r="T42" s="627">
        <f t="shared" si="20"/>
        <v>0</v>
      </c>
      <c r="U42" s="627">
        <f t="shared" si="20"/>
        <v>0</v>
      </c>
      <c r="V42" s="627">
        <f t="shared" si="20"/>
        <v>0</v>
      </c>
      <c r="W42" s="627">
        <f t="shared" si="20"/>
        <v>0</v>
      </c>
      <c r="X42" s="627">
        <f t="shared" si="20"/>
        <v>0</v>
      </c>
      <c r="Y42" s="627">
        <f t="shared" si="2"/>
        <v>0</v>
      </c>
      <c r="Z42" s="627">
        <f t="shared" si="2"/>
        <v>0</v>
      </c>
      <c r="AA42" s="627">
        <f t="shared" si="2"/>
        <v>0</v>
      </c>
      <c r="AB42" s="627">
        <f t="shared" si="2"/>
        <v>0</v>
      </c>
      <c r="AC42" s="588"/>
    </row>
    <row r="43" spans="1:29" ht="16.5" thickTop="1" thickBot="1">
      <c r="A43" s="594">
        <v>2</v>
      </c>
      <c r="B43" s="595" t="s">
        <v>1419</v>
      </c>
      <c r="C43" s="595" t="s">
        <v>1419</v>
      </c>
      <c r="D43" s="595" t="s">
        <v>1406</v>
      </c>
      <c r="E43" s="594"/>
      <c r="F43" s="594"/>
      <c r="G43" s="594"/>
      <c r="H43" s="597" t="s">
        <v>1853</v>
      </c>
      <c r="I43" s="598"/>
      <c r="J43" s="599"/>
      <c r="K43" s="599"/>
      <c r="L43" s="599"/>
      <c r="M43" s="599"/>
      <c r="N43" s="599"/>
      <c r="O43" s="599"/>
      <c r="P43" s="599"/>
      <c r="Q43" s="599"/>
      <c r="R43" s="599"/>
      <c r="S43" s="599"/>
      <c r="T43" s="599"/>
      <c r="U43" s="599"/>
      <c r="V43" s="599"/>
      <c r="W43" s="599"/>
      <c r="X43" s="599"/>
      <c r="Y43" s="599">
        <f t="shared" si="2"/>
        <v>0</v>
      </c>
      <c r="Z43" s="599">
        <f t="shared" si="2"/>
        <v>0</v>
      </c>
      <c r="AA43" s="599">
        <f t="shared" si="2"/>
        <v>0</v>
      </c>
      <c r="AB43" s="599">
        <f t="shared" si="2"/>
        <v>0</v>
      </c>
      <c r="AC43" s="588"/>
    </row>
    <row r="44" spans="1:29" ht="16.5" thickTop="1" thickBot="1">
      <c r="A44" s="594">
        <v>2</v>
      </c>
      <c r="B44" s="595" t="s">
        <v>1419</v>
      </c>
      <c r="C44" s="595" t="s">
        <v>1419</v>
      </c>
      <c r="D44" s="595" t="s">
        <v>1419</v>
      </c>
      <c r="E44" s="594"/>
      <c r="F44" s="594"/>
      <c r="G44" s="594"/>
      <c r="H44" s="597" t="s">
        <v>1854</v>
      </c>
      <c r="I44" s="598"/>
      <c r="J44" s="599"/>
      <c r="K44" s="599"/>
      <c r="L44" s="599"/>
      <c r="M44" s="599"/>
      <c r="N44" s="599"/>
      <c r="O44" s="599"/>
      <c r="P44" s="599"/>
      <c r="Q44" s="599"/>
      <c r="R44" s="599"/>
      <c r="S44" s="599"/>
      <c r="T44" s="599"/>
      <c r="U44" s="599"/>
      <c r="V44" s="599"/>
      <c r="W44" s="599"/>
      <c r="X44" s="599"/>
      <c r="Y44" s="599">
        <f t="shared" si="2"/>
        <v>0</v>
      </c>
      <c r="Z44" s="599">
        <f t="shared" si="2"/>
        <v>0</v>
      </c>
      <c r="AA44" s="599">
        <f t="shared" si="2"/>
        <v>0</v>
      </c>
      <c r="AB44" s="599">
        <f t="shared" si="2"/>
        <v>0</v>
      </c>
      <c r="AC44" s="588"/>
    </row>
    <row r="45" spans="1:29" ht="16.5" thickTop="1" thickBot="1">
      <c r="A45" s="594">
        <v>2</v>
      </c>
      <c r="B45" s="595" t="s">
        <v>1419</v>
      </c>
      <c r="C45" s="595" t="s">
        <v>1419</v>
      </c>
      <c r="D45" s="595" t="s">
        <v>1443</v>
      </c>
      <c r="E45" s="594"/>
      <c r="F45" s="594"/>
      <c r="G45" s="594"/>
      <c r="H45" s="597" t="s">
        <v>1837</v>
      </c>
      <c r="I45" s="598"/>
      <c r="J45" s="599"/>
      <c r="K45" s="599"/>
      <c r="L45" s="599"/>
      <c r="M45" s="599"/>
      <c r="N45" s="599"/>
      <c r="O45" s="599"/>
      <c r="P45" s="599"/>
      <c r="Q45" s="599"/>
      <c r="R45" s="599"/>
      <c r="S45" s="599"/>
      <c r="T45" s="599"/>
      <c r="U45" s="599"/>
      <c r="V45" s="599"/>
      <c r="W45" s="599"/>
      <c r="X45" s="599"/>
      <c r="Y45" s="599">
        <f t="shared" si="2"/>
        <v>0</v>
      </c>
      <c r="Z45" s="599">
        <f t="shared" si="2"/>
        <v>0</v>
      </c>
      <c r="AA45" s="599">
        <f t="shared" si="2"/>
        <v>0</v>
      </c>
      <c r="AB45" s="599">
        <f t="shared" si="2"/>
        <v>0</v>
      </c>
      <c r="AC45" s="588"/>
    </row>
    <row r="46" spans="1:29" s="618" customFormat="1" ht="16.5" thickTop="1" thickBot="1">
      <c r="A46" s="606">
        <v>2</v>
      </c>
      <c r="B46" s="607" t="s">
        <v>1419</v>
      </c>
      <c r="C46" s="607" t="s">
        <v>1419</v>
      </c>
      <c r="D46" s="607" t="s">
        <v>1447</v>
      </c>
      <c r="E46" s="606"/>
      <c r="F46" s="606"/>
      <c r="G46" s="606"/>
      <c r="H46" s="608" t="s">
        <v>1855</v>
      </c>
      <c r="I46" s="609"/>
      <c r="J46" s="610"/>
      <c r="K46" s="610"/>
      <c r="L46" s="610"/>
      <c r="M46" s="610"/>
      <c r="N46" s="610"/>
      <c r="O46" s="610"/>
      <c r="P46" s="610"/>
      <c r="Q46" s="610"/>
      <c r="R46" s="610"/>
      <c r="S46" s="610"/>
      <c r="T46" s="610"/>
      <c r="U46" s="610"/>
      <c r="V46" s="610"/>
      <c r="W46" s="610"/>
      <c r="X46" s="610"/>
      <c r="Y46" s="610">
        <f t="shared" si="2"/>
        <v>0</v>
      </c>
      <c r="Z46" s="610">
        <f t="shared" si="2"/>
        <v>0</v>
      </c>
      <c r="AA46" s="610">
        <f t="shared" si="2"/>
        <v>0</v>
      </c>
      <c r="AB46" s="610">
        <f t="shared" si="2"/>
        <v>0</v>
      </c>
      <c r="AC46" s="588"/>
    </row>
    <row r="47" spans="1:29" ht="16.5" thickTop="1" thickBot="1">
      <c r="A47" s="584">
        <v>2</v>
      </c>
      <c r="B47" s="584" t="s">
        <v>1443</v>
      </c>
      <c r="C47" s="584"/>
      <c r="D47" s="584"/>
      <c r="E47" s="584"/>
      <c r="F47" s="584"/>
      <c r="G47" s="584"/>
      <c r="H47" s="585" t="s">
        <v>1856</v>
      </c>
      <c r="I47" s="586">
        <f>+I48+I61+I70+I87+I96+I105</f>
        <v>10328939751</v>
      </c>
      <c r="J47" s="586">
        <f t="shared" ref="J47:L47" si="21">+J48+J61+J70+J87+J96+J105</f>
        <v>2750498811</v>
      </c>
      <c r="K47" s="586">
        <f t="shared" si="21"/>
        <v>1954508977.8199999</v>
      </c>
      <c r="L47" s="586">
        <f t="shared" si="21"/>
        <v>1634167445.4200001</v>
      </c>
      <c r="M47" s="586">
        <f t="shared" ref="M47" si="22">+M48+M61+M70+M87+M96+M105</f>
        <v>0</v>
      </c>
      <c r="N47" s="586">
        <f t="shared" ref="N47" si="23">+N48+N61+N70+N87+N96+N105</f>
        <v>0</v>
      </c>
      <c r="O47" s="586">
        <f t="shared" ref="O47" si="24">+O48+O61+O70+O87+O96+O105</f>
        <v>0</v>
      </c>
      <c r="P47" s="586">
        <f t="shared" ref="P47" si="25">+P48+P61+P70+P87+P96+P105</f>
        <v>0</v>
      </c>
      <c r="Q47" s="586">
        <f t="shared" ref="Q47" si="26">+Q48+Q61+Q70+Q87+Q96+Q105</f>
        <v>2507845249</v>
      </c>
      <c r="R47" s="586">
        <f t="shared" ref="R47" si="27">+R48+R61+R70+R87+R96+R105</f>
        <v>0</v>
      </c>
      <c r="S47" s="586">
        <f t="shared" ref="S47" si="28">+S48+S61+S70+S87+S96+S105</f>
        <v>0</v>
      </c>
      <c r="T47" s="586">
        <f t="shared" ref="T47" si="29">+T48+T61+T70+T87+T96+T105</f>
        <v>0</v>
      </c>
      <c r="U47" s="586">
        <f t="shared" ref="U47" si="30">+U48+U61+U70+U87+U96+U105</f>
        <v>55955237047.879997</v>
      </c>
      <c r="V47" s="926">
        <f t="shared" ref="V47" si="31">+V48+V61+V70+V87+V96+V105</f>
        <v>52340235789.489998</v>
      </c>
      <c r="W47" s="926">
        <f t="shared" ref="W47" si="32">+W48+W61+W70+W87+W96+W105</f>
        <v>27420354376</v>
      </c>
      <c r="X47" s="926">
        <f t="shared" ref="X47" si="33">+X48+X61+X70+X87+X96+X105</f>
        <v>22751487547</v>
      </c>
      <c r="Y47" s="926">
        <f>+Y48+Y61+Y70+Y87+Y96+Y105</f>
        <v>68792022047.880005</v>
      </c>
      <c r="Z47" s="926">
        <f t="shared" ref="Z47" si="34">+Z48+Z61+Z70+Z87+Z96+Z105</f>
        <v>55090734600.489998</v>
      </c>
      <c r="AA47" s="926">
        <f t="shared" ref="AA47" si="35">+AA48+AA61+AA70+AA87+AA96+AA105</f>
        <v>29374863353.82</v>
      </c>
      <c r="AB47" s="926">
        <f t="shared" ref="AB47" si="36">+AB48+AB61+AB70+AB87+AB96+AB105</f>
        <v>24385654992.419998</v>
      </c>
      <c r="AC47" s="588"/>
    </row>
    <row r="48" spans="1:29" ht="16.5" thickTop="1" thickBot="1">
      <c r="A48" s="630">
        <v>2</v>
      </c>
      <c r="B48" s="589" t="s">
        <v>1443</v>
      </c>
      <c r="C48" s="589" t="s">
        <v>1406</v>
      </c>
      <c r="D48" s="589"/>
      <c r="E48" s="630"/>
      <c r="F48" s="630"/>
      <c r="G48" s="874"/>
      <c r="H48" s="875" t="s">
        <v>2075</v>
      </c>
      <c r="I48" s="591">
        <f>+I49+I53+I57</f>
        <v>1008072976</v>
      </c>
      <c r="J48" s="631">
        <f>+J49+J53+J57</f>
        <v>335451154</v>
      </c>
      <c r="K48" s="631">
        <f t="shared" ref="K48:L48" si="37">+K49+K53+K57</f>
        <v>208668229</v>
      </c>
      <c r="L48" s="631">
        <f t="shared" si="37"/>
        <v>179380546</v>
      </c>
      <c r="M48" s="631">
        <f t="shared" ref="M48:X48" si="38">+M49+M53</f>
        <v>0</v>
      </c>
      <c r="N48" s="631">
        <f t="shared" si="38"/>
        <v>0</v>
      </c>
      <c r="O48" s="631">
        <f t="shared" si="38"/>
        <v>0</v>
      </c>
      <c r="P48" s="631">
        <f t="shared" si="38"/>
        <v>0</v>
      </c>
      <c r="Q48" s="631">
        <f t="shared" si="38"/>
        <v>1408415700</v>
      </c>
      <c r="R48" s="631">
        <f t="shared" si="38"/>
        <v>0</v>
      </c>
      <c r="S48" s="631">
        <f t="shared" si="38"/>
        <v>0</v>
      </c>
      <c r="T48" s="631">
        <f t="shared" si="38"/>
        <v>0</v>
      </c>
      <c r="U48" s="591">
        <f t="shared" si="38"/>
        <v>4575645143.4899998</v>
      </c>
      <c r="V48" s="927">
        <f t="shared" si="38"/>
        <v>4188443492.1700001</v>
      </c>
      <c r="W48" s="927">
        <f t="shared" si="38"/>
        <v>1565162306</v>
      </c>
      <c r="X48" s="927">
        <f t="shared" si="38"/>
        <v>1565162306</v>
      </c>
      <c r="Y48" s="896">
        <f t="shared" si="2"/>
        <v>6992133819.4899998</v>
      </c>
      <c r="Z48" s="896">
        <f t="shared" si="2"/>
        <v>4523894646.1700001</v>
      </c>
      <c r="AA48" s="896">
        <f t="shared" si="2"/>
        <v>1773830535</v>
      </c>
      <c r="AB48" s="896">
        <f t="shared" si="2"/>
        <v>1744542852</v>
      </c>
      <c r="AC48" s="588"/>
    </row>
    <row r="49" spans="1:59" ht="15.75" customHeight="1" thickTop="1" thickBot="1">
      <c r="A49" s="620">
        <v>2</v>
      </c>
      <c r="B49" s="620" t="s">
        <v>1443</v>
      </c>
      <c r="C49" s="620" t="s">
        <v>1406</v>
      </c>
      <c r="D49" s="620" t="s">
        <v>1406</v>
      </c>
      <c r="E49" s="620"/>
      <c r="F49" s="620"/>
      <c r="G49" s="620"/>
      <c r="H49" s="876" t="s">
        <v>2076</v>
      </c>
      <c r="I49" s="604">
        <f>+I50</f>
        <v>236893656</v>
      </c>
      <c r="J49" s="604">
        <f t="shared" ref="J49:Y51" si="39">+J50</f>
        <v>62891097</v>
      </c>
      <c r="K49" s="604">
        <f t="shared" si="39"/>
        <v>48579445</v>
      </c>
      <c r="L49" s="604">
        <f t="shared" si="39"/>
        <v>41480241</v>
      </c>
      <c r="M49" s="622">
        <f t="shared" si="39"/>
        <v>0</v>
      </c>
      <c r="N49" s="622">
        <f t="shared" si="39"/>
        <v>0</v>
      </c>
      <c r="O49" s="622">
        <f t="shared" si="39"/>
        <v>0</v>
      </c>
      <c r="P49" s="622">
        <f t="shared" si="39"/>
        <v>0</v>
      </c>
      <c r="Q49" s="622">
        <f t="shared" si="39"/>
        <v>1408415700</v>
      </c>
      <c r="R49" s="622">
        <f t="shared" si="39"/>
        <v>0</v>
      </c>
      <c r="S49" s="622">
        <f t="shared" si="39"/>
        <v>0</v>
      </c>
      <c r="T49" s="622">
        <f t="shared" si="39"/>
        <v>0</v>
      </c>
      <c r="U49" s="604">
        <f t="shared" si="39"/>
        <v>4028421981.4000001</v>
      </c>
      <c r="V49" s="897">
        <f t="shared" si="39"/>
        <v>3641720545.0799999</v>
      </c>
      <c r="W49" s="897">
        <f t="shared" si="39"/>
        <v>1351204106</v>
      </c>
      <c r="X49" s="897">
        <f t="shared" si="39"/>
        <v>1351204106</v>
      </c>
      <c r="Y49" s="904">
        <f t="shared" si="2"/>
        <v>5673731337.3999996</v>
      </c>
      <c r="Z49" s="897">
        <f t="shared" si="2"/>
        <v>3704611642.0799999</v>
      </c>
      <c r="AA49" s="897">
        <f t="shared" si="2"/>
        <v>1399783551</v>
      </c>
      <c r="AB49" s="897">
        <f t="shared" si="2"/>
        <v>1392684347</v>
      </c>
      <c r="AC49" s="588"/>
    </row>
    <row r="50" spans="1:59" ht="15.75" customHeight="1" thickTop="1" thickBot="1">
      <c r="A50" s="620">
        <v>3</v>
      </c>
      <c r="B50" s="620" t="s">
        <v>1443</v>
      </c>
      <c r="C50" s="620" t="s">
        <v>1406</v>
      </c>
      <c r="D50" s="620" t="s">
        <v>1406</v>
      </c>
      <c r="E50" s="620" t="s">
        <v>1406</v>
      </c>
      <c r="F50" s="620"/>
      <c r="G50" s="620"/>
      <c r="H50" s="632" t="s">
        <v>1857</v>
      </c>
      <c r="I50" s="622">
        <f>+I51</f>
        <v>236893656</v>
      </c>
      <c r="J50" s="622">
        <f t="shared" si="39"/>
        <v>62891097</v>
      </c>
      <c r="K50" s="622">
        <f t="shared" si="39"/>
        <v>48579445</v>
      </c>
      <c r="L50" s="622">
        <f t="shared" si="39"/>
        <v>41480241</v>
      </c>
      <c r="M50" s="622">
        <f t="shared" si="39"/>
        <v>0</v>
      </c>
      <c r="N50" s="622">
        <f t="shared" si="39"/>
        <v>0</v>
      </c>
      <c r="O50" s="622">
        <f t="shared" si="39"/>
        <v>0</v>
      </c>
      <c r="P50" s="622">
        <f t="shared" si="39"/>
        <v>0</v>
      </c>
      <c r="Q50" s="622">
        <f t="shared" si="39"/>
        <v>1408415700</v>
      </c>
      <c r="R50" s="622">
        <f t="shared" si="39"/>
        <v>0</v>
      </c>
      <c r="S50" s="622">
        <f t="shared" si="39"/>
        <v>0</v>
      </c>
      <c r="T50" s="622">
        <f t="shared" si="39"/>
        <v>0</v>
      </c>
      <c r="U50" s="622">
        <f t="shared" si="39"/>
        <v>4028421981.4000001</v>
      </c>
      <c r="V50" s="897">
        <f t="shared" si="39"/>
        <v>3641720545.0799999</v>
      </c>
      <c r="W50" s="897">
        <f t="shared" si="39"/>
        <v>1351204106</v>
      </c>
      <c r="X50" s="897">
        <f t="shared" si="39"/>
        <v>1351204106</v>
      </c>
      <c r="Y50" s="897">
        <f t="shared" si="39"/>
        <v>5673731337.3999996</v>
      </c>
      <c r="Z50" s="897">
        <f t="shared" ref="Z50:AB50" si="40">+Z51</f>
        <v>3704611642.0799999</v>
      </c>
      <c r="AA50" s="897">
        <f t="shared" si="40"/>
        <v>1399783551</v>
      </c>
      <c r="AB50" s="897">
        <f t="shared" si="40"/>
        <v>1392684347</v>
      </c>
      <c r="AC50" s="588"/>
    </row>
    <row r="51" spans="1:59" ht="15.75" customHeight="1" thickTop="1" thickBot="1">
      <c r="A51" s="594">
        <v>2</v>
      </c>
      <c r="B51" s="594" t="s">
        <v>1443</v>
      </c>
      <c r="C51" s="594" t="s">
        <v>1406</v>
      </c>
      <c r="D51" s="594" t="s">
        <v>1406</v>
      </c>
      <c r="E51" s="595" t="s">
        <v>1406</v>
      </c>
      <c r="F51" s="595" t="s">
        <v>1406</v>
      </c>
      <c r="G51" s="594"/>
      <c r="H51" s="633" t="s">
        <v>1858</v>
      </c>
      <c r="I51" s="598">
        <f>+I52</f>
        <v>236893656</v>
      </c>
      <c r="J51" s="598">
        <f t="shared" si="39"/>
        <v>62891097</v>
      </c>
      <c r="K51" s="598">
        <f t="shared" si="39"/>
        <v>48579445</v>
      </c>
      <c r="L51" s="598">
        <f t="shared" si="39"/>
        <v>41480241</v>
      </c>
      <c r="M51" s="598">
        <f t="shared" si="39"/>
        <v>0</v>
      </c>
      <c r="N51" s="598">
        <f t="shared" si="39"/>
        <v>0</v>
      </c>
      <c r="O51" s="598">
        <f t="shared" si="39"/>
        <v>0</v>
      </c>
      <c r="P51" s="598">
        <f t="shared" si="39"/>
        <v>0</v>
      </c>
      <c r="Q51" s="598">
        <f t="shared" si="39"/>
        <v>1408415700</v>
      </c>
      <c r="R51" s="598">
        <f t="shared" si="39"/>
        <v>0</v>
      </c>
      <c r="S51" s="598">
        <f t="shared" si="39"/>
        <v>0</v>
      </c>
      <c r="T51" s="598">
        <f t="shared" si="39"/>
        <v>0</v>
      </c>
      <c r="U51" s="598">
        <f t="shared" si="39"/>
        <v>4028421981.4000001</v>
      </c>
      <c r="V51" s="898">
        <f t="shared" si="39"/>
        <v>3641720545.0799999</v>
      </c>
      <c r="W51" s="898">
        <f t="shared" si="39"/>
        <v>1351204106</v>
      </c>
      <c r="X51" s="898">
        <f t="shared" si="39"/>
        <v>1351204106</v>
      </c>
      <c r="Y51" s="898">
        <f t="shared" si="2"/>
        <v>5673731337.3999996</v>
      </c>
      <c r="Z51" s="898">
        <f t="shared" si="2"/>
        <v>3704611642.0799999</v>
      </c>
      <c r="AA51" s="898">
        <f t="shared" si="2"/>
        <v>1399783551</v>
      </c>
      <c r="AB51" s="898">
        <f t="shared" si="2"/>
        <v>1392684347</v>
      </c>
      <c r="AC51" s="588"/>
    </row>
    <row r="52" spans="1:59" ht="15.75" customHeight="1" thickTop="1" thickBot="1">
      <c r="A52" s="594">
        <v>2</v>
      </c>
      <c r="B52" s="594" t="s">
        <v>1443</v>
      </c>
      <c r="C52" s="594" t="s">
        <v>1406</v>
      </c>
      <c r="D52" s="594" t="s">
        <v>1406</v>
      </c>
      <c r="E52" s="595" t="s">
        <v>1406</v>
      </c>
      <c r="F52" s="595" t="s">
        <v>1406</v>
      </c>
      <c r="G52" s="595" t="s">
        <v>1406</v>
      </c>
      <c r="H52" s="633" t="s">
        <v>1859</v>
      </c>
      <c r="I52" s="873">
        <f>276742356-39848700</f>
        <v>236893656</v>
      </c>
      <c r="J52" s="598">
        <v>62891097</v>
      </c>
      <c r="K52" s="598">
        <v>48579445</v>
      </c>
      <c r="L52" s="598">
        <v>41480241</v>
      </c>
      <c r="M52" s="598"/>
      <c r="N52" s="598"/>
      <c r="O52" s="598"/>
      <c r="P52" s="598"/>
      <c r="Q52" s="598">
        <v>1408415700</v>
      </c>
      <c r="R52" s="598"/>
      <c r="S52" s="598"/>
      <c r="T52" s="598"/>
      <c r="U52" s="598">
        <v>4028421981.4000001</v>
      </c>
      <c r="V52" s="898">
        <v>3641720545.0799999</v>
      </c>
      <c r="W52" s="898">
        <v>1351204106</v>
      </c>
      <c r="X52" s="898">
        <v>1351204106</v>
      </c>
      <c r="Y52" s="898">
        <f t="shared" si="2"/>
        <v>5673731337.3999996</v>
      </c>
      <c r="Z52" s="898">
        <f t="shared" si="2"/>
        <v>3704611642.0799999</v>
      </c>
      <c r="AA52" s="898">
        <f t="shared" si="2"/>
        <v>1399783551</v>
      </c>
      <c r="AB52" s="898">
        <f t="shared" si="2"/>
        <v>1392684347</v>
      </c>
      <c r="AC52" s="588"/>
    </row>
    <row r="53" spans="1:59" ht="15.75" customHeight="1" thickTop="1" thickBot="1">
      <c r="A53" s="620">
        <v>2</v>
      </c>
      <c r="B53" s="620" t="s">
        <v>1443</v>
      </c>
      <c r="C53" s="620" t="s">
        <v>1406</v>
      </c>
      <c r="D53" s="620" t="s">
        <v>1419</v>
      </c>
      <c r="E53" s="620"/>
      <c r="F53" s="620"/>
      <c r="G53" s="620"/>
      <c r="H53" s="877" t="s">
        <v>2077</v>
      </c>
      <c r="I53" s="604">
        <f>+I54</f>
        <v>520096952</v>
      </c>
      <c r="J53" s="604">
        <f t="shared" ref="J53:Y55" si="41">+J54</f>
        <v>200753080</v>
      </c>
      <c r="K53" s="604">
        <f t="shared" si="41"/>
        <v>105139726</v>
      </c>
      <c r="L53" s="604">
        <f t="shared" si="41"/>
        <v>91311966</v>
      </c>
      <c r="M53" s="622">
        <f t="shared" si="41"/>
        <v>0</v>
      </c>
      <c r="N53" s="622">
        <f t="shared" si="41"/>
        <v>0</v>
      </c>
      <c r="O53" s="622">
        <f t="shared" si="41"/>
        <v>0</v>
      </c>
      <c r="P53" s="622">
        <f t="shared" si="41"/>
        <v>0</v>
      </c>
      <c r="Q53" s="622">
        <f t="shared" si="41"/>
        <v>0</v>
      </c>
      <c r="R53" s="622">
        <f t="shared" si="41"/>
        <v>0</v>
      </c>
      <c r="S53" s="622">
        <f t="shared" si="41"/>
        <v>0</v>
      </c>
      <c r="T53" s="622">
        <f t="shared" si="41"/>
        <v>0</v>
      </c>
      <c r="U53" s="604">
        <f t="shared" si="41"/>
        <v>547223162.09000003</v>
      </c>
      <c r="V53" s="897">
        <f t="shared" si="41"/>
        <v>546722947.09000003</v>
      </c>
      <c r="W53" s="897">
        <f t="shared" si="41"/>
        <v>213958200</v>
      </c>
      <c r="X53" s="897">
        <f t="shared" si="41"/>
        <v>213958200</v>
      </c>
      <c r="Y53" s="904">
        <f t="shared" si="2"/>
        <v>1067320114.09</v>
      </c>
      <c r="Z53" s="897">
        <f t="shared" si="2"/>
        <v>747476027.09000003</v>
      </c>
      <c r="AA53" s="897">
        <f t="shared" si="2"/>
        <v>319097926</v>
      </c>
      <c r="AB53" s="897">
        <f t="shared" si="2"/>
        <v>305270166</v>
      </c>
      <c r="AC53" s="588"/>
    </row>
    <row r="54" spans="1:59" ht="15.75" customHeight="1" thickTop="1" thickBot="1">
      <c r="A54" s="620">
        <v>2</v>
      </c>
      <c r="B54" s="620" t="s">
        <v>1443</v>
      </c>
      <c r="C54" s="620" t="s">
        <v>1406</v>
      </c>
      <c r="D54" s="620">
        <v>2</v>
      </c>
      <c r="E54" s="620" t="s">
        <v>1406</v>
      </c>
      <c r="F54" s="620"/>
      <c r="G54" s="620"/>
      <c r="H54" s="632" t="s">
        <v>1857</v>
      </c>
      <c r="I54" s="622">
        <f>+I55</f>
        <v>520096952</v>
      </c>
      <c r="J54" s="622">
        <f t="shared" si="41"/>
        <v>200753080</v>
      </c>
      <c r="K54" s="622">
        <f t="shared" si="41"/>
        <v>105139726</v>
      </c>
      <c r="L54" s="622">
        <f t="shared" si="41"/>
        <v>91311966</v>
      </c>
      <c r="M54" s="622">
        <f t="shared" si="41"/>
        <v>0</v>
      </c>
      <c r="N54" s="622">
        <f t="shared" si="41"/>
        <v>0</v>
      </c>
      <c r="O54" s="622">
        <f t="shared" si="41"/>
        <v>0</v>
      </c>
      <c r="P54" s="622">
        <f t="shared" si="41"/>
        <v>0</v>
      </c>
      <c r="Q54" s="622">
        <f t="shared" si="41"/>
        <v>0</v>
      </c>
      <c r="R54" s="622">
        <f t="shared" si="41"/>
        <v>0</v>
      </c>
      <c r="S54" s="622">
        <f t="shared" si="41"/>
        <v>0</v>
      </c>
      <c r="T54" s="622">
        <f t="shared" si="41"/>
        <v>0</v>
      </c>
      <c r="U54" s="622">
        <f t="shared" si="41"/>
        <v>547223162.09000003</v>
      </c>
      <c r="V54" s="897">
        <f t="shared" si="41"/>
        <v>546722947.09000003</v>
      </c>
      <c r="W54" s="897">
        <f t="shared" si="41"/>
        <v>213958200</v>
      </c>
      <c r="X54" s="897">
        <f t="shared" si="41"/>
        <v>213958200</v>
      </c>
      <c r="Y54" s="897">
        <f t="shared" si="41"/>
        <v>1067320114.09</v>
      </c>
      <c r="Z54" s="897">
        <f t="shared" ref="Z54:AB54" si="42">+Z55</f>
        <v>747476027.09000003</v>
      </c>
      <c r="AA54" s="897">
        <f t="shared" si="42"/>
        <v>319097926</v>
      </c>
      <c r="AB54" s="897">
        <f t="shared" si="42"/>
        <v>305270166</v>
      </c>
      <c r="AC54" s="588"/>
    </row>
    <row r="55" spans="1:59" ht="15.75" customHeight="1" thickTop="1" thickBot="1">
      <c r="A55" s="594">
        <v>2</v>
      </c>
      <c r="B55" s="594" t="s">
        <v>1443</v>
      </c>
      <c r="C55" s="594" t="s">
        <v>1406</v>
      </c>
      <c r="D55" s="594" t="s">
        <v>1419</v>
      </c>
      <c r="E55" s="595" t="s">
        <v>1406</v>
      </c>
      <c r="F55" s="595" t="s">
        <v>1406</v>
      </c>
      <c r="G55" s="594"/>
      <c r="H55" s="633" t="s">
        <v>1858</v>
      </c>
      <c r="I55" s="598">
        <f>+I56</f>
        <v>520096952</v>
      </c>
      <c r="J55" s="598">
        <f t="shared" si="41"/>
        <v>200753080</v>
      </c>
      <c r="K55" s="598">
        <f t="shared" si="41"/>
        <v>105139726</v>
      </c>
      <c r="L55" s="598">
        <f t="shared" si="41"/>
        <v>91311966</v>
      </c>
      <c r="M55" s="598">
        <f t="shared" si="41"/>
        <v>0</v>
      </c>
      <c r="N55" s="598">
        <f t="shared" si="41"/>
        <v>0</v>
      </c>
      <c r="O55" s="598">
        <f t="shared" si="41"/>
        <v>0</v>
      </c>
      <c r="P55" s="598">
        <f t="shared" si="41"/>
        <v>0</v>
      </c>
      <c r="Q55" s="598">
        <f t="shared" si="41"/>
        <v>0</v>
      </c>
      <c r="R55" s="598">
        <f t="shared" si="41"/>
        <v>0</v>
      </c>
      <c r="S55" s="598">
        <f t="shared" si="41"/>
        <v>0</v>
      </c>
      <c r="T55" s="598">
        <f t="shared" si="41"/>
        <v>0</v>
      </c>
      <c r="U55" s="598">
        <f t="shared" si="41"/>
        <v>547223162.09000003</v>
      </c>
      <c r="V55" s="898">
        <f t="shared" si="41"/>
        <v>546722947.09000003</v>
      </c>
      <c r="W55" s="898">
        <f t="shared" si="41"/>
        <v>213958200</v>
      </c>
      <c r="X55" s="898">
        <f t="shared" si="41"/>
        <v>213958200</v>
      </c>
      <c r="Y55" s="898">
        <f t="shared" si="2"/>
        <v>1067320114.09</v>
      </c>
      <c r="Z55" s="898">
        <f t="shared" si="2"/>
        <v>747476027.09000003</v>
      </c>
      <c r="AA55" s="898">
        <f t="shared" si="2"/>
        <v>319097926</v>
      </c>
      <c r="AB55" s="898">
        <f t="shared" si="2"/>
        <v>305270166</v>
      </c>
      <c r="AC55" s="588"/>
    </row>
    <row r="56" spans="1:59" ht="15.75" customHeight="1" thickTop="1" thickBot="1">
      <c r="A56" s="594">
        <v>2</v>
      </c>
      <c r="B56" s="594" t="s">
        <v>1443</v>
      </c>
      <c r="C56" s="594" t="s">
        <v>1406</v>
      </c>
      <c r="D56" s="594" t="s">
        <v>1419</v>
      </c>
      <c r="E56" s="595" t="s">
        <v>1406</v>
      </c>
      <c r="F56" s="595" t="s">
        <v>1406</v>
      </c>
      <c r="G56" s="594"/>
      <c r="H56" s="633" t="s">
        <v>1859</v>
      </c>
      <c r="I56" s="878">
        <f>375248252+39848700+105000000</f>
        <v>520096952</v>
      </c>
      <c r="J56" s="598">
        <v>200753080</v>
      </c>
      <c r="K56" s="598">
        <v>105139726</v>
      </c>
      <c r="L56" s="598">
        <v>91311966</v>
      </c>
      <c r="M56" s="598"/>
      <c r="N56" s="598"/>
      <c r="O56" s="598"/>
      <c r="P56" s="598"/>
      <c r="Q56" s="598"/>
      <c r="R56" s="598"/>
      <c r="S56" s="598"/>
      <c r="T56" s="598"/>
      <c r="U56" s="598">
        <v>547223162.09000003</v>
      </c>
      <c r="V56" s="898">
        <v>546722947.09000003</v>
      </c>
      <c r="W56" s="898">
        <v>213958200</v>
      </c>
      <c r="X56" s="898">
        <v>213958200</v>
      </c>
      <c r="Y56" s="919">
        <f t="shared" si="2"/>
        <v>1067320114.09</v>
      </c>
      <c r="Z56" s="898">
        <f t="shared" si="2"/>
        <v>747476027.09000003</v>
      </c>
      <c r="AA56" s="898">
        <f t="shared" si="2"/>
        <v>319097926</v>
      </c>
      <c r="AB56" s="898">
        <f t="shared" si="2"/>
        <v>305270166</v>
      </c>
      <c r="AC56" s="588"/>
    </row>
    <row r="57" spans="1:59" ht="15.75" customHeight="1" thickTop="1" thickBot="1">
      <c r="A57" s="879"/>
      <c r="B57" s="879"/>
      <c r="C57" s="879"/>
      <c r="D57" s="879"/>
      <c r="E57" s="880"/>
      <c r="F57" s="880"/>
      <c r="G57" s="879"/>
      <c r="H57" s="891" t="s">
        <v>2325</v>
      </c>
      <c r="I57" s="910">
        <f t="shared" ref="I57:J59" si="43">I58</f>
        <v>251082368</v>
      </c>
      <c r="J57" s="910">
        <f t="shared" si="43"/>
        <v>71806977</v>
      </c>
      <c r="K57" s="910">
        <f t="shared" ref="K57:L57" si="44">K58</f>
        <v>54949058</v>
      </c>
      <c r="L57" s="910">
        <f t="shared" si="44"/>
        <v>46588339</v>
      </c>
      <c r="M57" s="881"/>
      <c r="N57" s="881"/>
      <c r="O57" s="881"/>
      <c r="P57" s="881"/>
      <c r="Q57" s="881"/>
      <c r="R57" s="881"/>
      <c r="S57" s="881"/>
      <c r="T57" s="881"/>
      <c r="U57" s="881"/>
      <c r="V57" s="928"/>
      <c r="W57" s="928"/>
      <c r="X57" s="928"/>
      <c r="Y57" s="904">
        <f t="shared" si="2"/>
        <v>251082368</v>
      </c>
      <c r="Z57" s="904">
        <f t="shared" ref="Z57" si="45">+J57+N57+R57+V57</f>
        <v>71806977</v>
      </c>
      <c r="AA57" s="904">
        <f t="shared" ref="AA57" si="46">+K57+O57+S57+W57</f>
        <v>54949058</v>
      </c>
      <c r="AB57" s="904">
        <f t="shared" ref="AB57" si="47">+L57+P57+T57+X57</f>
        <v>46588339</v>
      </c>
      <c r="AC57" s="588"/>
    </row>
    <row r="58" spans="1:59" ht="15.75" customHeight="1" thickTop="1" thickBot="1">
      <c r="A58" s="879"/>
      <c r="B58" s="879"/>
      <c r="C58" s="879"/>
      <c r="D58" s="879"/>
      <c r="E58" s="880"/>
      <c r="F58" s="880"/>
      <c r="G58" s="879"/>
      <c r="H58" s="632" t="s">
        <v>1857</v>
      </c>
      <c r="I58" s="884">
        <f t="shared" si="43"/>
        <v>251082368</v>
      </c>
      <c r="J58" s="884">
        <f t="shared" si="43"/>
        <v>71806977</v>
      </c>
      <c r="K58" s="884">
        <f>K59</f>
        <v>54949058</v>
      </c>
      <c r="L58" s="884">
        <f>L59</f>
        <v>46588339</v>
      </c>
      <c r="M58" s="881"/>
      <c r="N58" s="881"/>
      <c r="O58" s="881"/>
      <c r="P58" s="881"/>
      <c r="Q58" s="881"/>
      <c r="R58" s="881"/>
      <c r="S58" s="881"/>
      <c r="T58" s="881"/>
      <c r="U58" s="881"/>
      <c r="V58" s="928"/>
      <c r="W58" s="928"/>
      <c r="X58" s="928"/>
      <c r="Y58" s="897">
        <f t="shared" ref="Y58:AB58" si="48">+Y59</f>
        <v>251082368</v>
      </c>
      <c r="Z58" s="897">
        <f t="shared" si="48"/>
        <v>71806977</v>
      </c>
      <c r="AA58" s="897">
        <f t="shared" si="48"/>
        <v>54949058</v>
      </c>
      <c r="AB58" s="897">
        <f t="shared" si="48"/>
        <v>46588339</v>
      </c>
      <c r="AC58" s="588"/>
    </row>
    <row r="59" spans="1:59" ht="15.75" customHeight="1" thickTop="1" thickBot="1">
      <c r="A59" s="594"/>
      <c r="B59" s="594"/>
      <c r="C59" s="594"/>
      <c r="D59" s="594"/>
      <c r="E59" s="595"/>
      <c r="F59" s="595"/>
      <c r="G59" s="594"/>
      <c r="H59" s="882" t="s">
        <v>1858</v>
      </c>
      <c r="I59" s="878">
        <f t="shared" si="43"/>
        <v>251082368</v>
      </c>
      <c r="J59" s="878">
        <f t="shared" si="43"/>
        <v>71806977</v>
      </c>
      <c r="K59" s="878">
        <f>K60</f>
        <v>54949058</v>
      </c>
      <c r="L59" s="878">
        <f>L60</f>
        <v>46588339</v>
      </c>
      <c r="M59" s="598"/>
      <c r="N59" s="598"/>
      <c r="O59" s="598"/>
      <c r="P59" s="598"/>
      <c r="Q59" s="598"/>
      <c r="R59" s="598"/>
      <c r="S59" s="598"/>
      <c r="T59" s="598"/>
      <c r="U59" s="598"/>
      <c r="V59" s="898"/>
      <c r="W59" s="898"/>
      <c r="X59" s="898"/>
      <c r="Y59" s="898">
        <f t="shared" si="2"/>
        <v>251082368</v>
      </c>
      <c r="Z59" s="898">
        <f t="shared" ref="Z59:Z60" si="49">+J59+N59+R59+V59</f>
        <v>71806977</v>
      </c>
      <c r="AA59" s="898">
        <f t="shared" ref="AA59:AA60" si="50">+K59+O59+S59+W59</f>
        <v>54949058</v>
      </c>
      <c r="AB59" s="898">
        <f t="shared" ref="AB59:AB60" si="51">+L59+P59+T59+X59</f>
        <v>46588339</v>
      </c>
      <c r="AC59" s="588"/>
    </row>
    <row r="60" spans="1:59" ht="15.75" customHeight="1" thickTop="1" thickBot="1">
      <c r="A60" s="594"/>
      <c r="B60" s="594"/>
      <c r="C60" s="594"/>
      <c r="D60" s="594"/>
      <c r="E60" s="595"/>
      <c r="F60" s="595"/>
      <c r="G60" s="594"/>
      <c r="H60" s="633" t="s">
        <v>1859</v>
      </c>
      <c r="I60" s="885">
        <v>251082368</v>
      </c>
      <c r="J60" s="598">
        <v>71806977</v>
      </c>
      <c r="K60" s="598">
        <v>54949058</v>
      </c>
      <c r="L60" s="598">
        <v>46588339</v>
      </c>
      <c r="M60" s="598"/>
      <c r="N60" s="598"/>
      <c r="O60" s="598"/>
      <c r="P60" s="598"/>
      <c r="Q60" s="598"/>
      <c r="R60" s="598"/>
      <c r="S60" s="598"/>
      <c r="T60" s="598"/>
      <c r="U60" s="598"/>
      <c r="V60" s="898"/>
      <c r="W60" s="898"/>
      <c r="X60" s="898"/>
      <c r="Y60" s="898">
        <f t="shared" si="2"/>
        <v>251082368</v>
      </c>
      <c r="Z60" s="898">
        <f t="shared" si="49"/>
        <v>71806977</v>
      </c>
      <c r="AA60" s="898">
        <f t="shared" si="50"/>
        <v>54949058</v>
      </c>
      <c r="AB60" s="898">
        <f t="shared" si="51"/>
        <v>46588339</v>
      </c>
      <c r="AC60" s="588"/>
    </row>
    <row r="61" spans="1:59" s="630" customFormat="1" ht="15.75" customHeight="1" thickTop="1" thickBot="1">
      <c r="A61" s="630">
        <v>2</v>
      </c>
      <c r="B61" s="630" t="s">
        <v>1443</v>
      </c>
      <c r="C61" s="630" t="s">
        <v>1419</v>
      </c>
      <c r="H61" s="886" t="s">
        <v>2078</v>
      </c>
      <c r="I61" s="888">
        <f>+I62+I66</f>
        <v>1895466402</v>
      </c>
      <c r="J61" s="888">
        <f t="shared" ref="J61:X61" si="52">+J62+J66</f>
        <v>475437710</v>
      </c>
      <c r="K61" s="888">
        <f t="shared" si="52"/>
        <v>331708226</v>
      </c>
      <c r="L61" s="888">
        <f t="shared" si="52"/>
        <v>275918973</v>
      </c>
      <c r="M61" s="634">
        <f t="shared" si="52"/>
        <v>0</v>
      </c>
      <c r="N61" s="634">
        <f t="shared" si="52"/>
        <v>0</v>
      </c>
      <c r="O61" s="634">
        <f t="shared" si="52"/>
        <v>0</v>
      </c>
      <c r="P61" s="634">
        <f t="shared" si="52"/>
        <v>0</v>
      </c>
      <c r="Q61" s="634">
        <f t="shared" si="52"/>
        <v>0</v>
      </c>
      <c r="R61" s="634">
        <f t="shared" si="52"/>
        <v>0</v>
      </c>
      <c r="S61" s="634">
        <f t="shared" si="52"/>
        <v>0</v>
      </c>
      <c r="T61" s="634">
        <f t="shared" si="52"/>
        <v>0</v>
      </c>
      <c r="U61" s="889">
        <f t="shared" si="52"/>
        <v>29724810600.459999</v>
      </c>
      <c r="V61" s="929">
        <f t="shared" si="52"/>
        <v>28434847646.459999</v>
      </c>
      <c r="W61" s="929">
        <f t="shared" si="52"/>
        <v>11995905578</v>
      </c>
      <c r="X61" s="929">
        <f t="shared" si="52"/>
        <v>10161417681</v>
      </c>
      <c r="Y61" s="890">
        <f t="shared" si="2"/>
        <v>31620277002.459999</v>
      </c>
      <c r="Z61" s="890">
        <f t="shared" si="2"/>
        <v>28910285356.459999</v>
      </c>
      <c r="AA61" s="890">
        <f t="shared" si="2"/>
        <v>12327613804</v>
      </c>
      <c r="AB61" s="890">
        <f t="shared" si="2"/>
        <v>10437336654</v>
      </c>
      <c r="AC61" s="588"/>
      <c r="AD61" s="579"/>
      <c r="AE61" s="579"/>
      <c r="AF61" s="579"/>
      <c r="AG61" s="579"/>
      <c r="AH61" s="579"/>
      <c r="AI61" s="579"/>
      <c r="AJ61" s="579"/>
      <c r="AK61" s="579"/>
      <c r="AL61" s="579"/>
      <c r="AM61" s="579"/>
      <c r="AN61" s="579"/>
      <c r="AO61" s="579"/>
      <c r="AP61" s="579"/>
      <c r="AQ61" s="579"/>
      <c r="AR61" s="579"/>
      <c r="AS61" s="579"/>
      <c r="AT61" s="579"/>
      <c r="AU61" s="579"/>
      <c r="AV61" s="579"/>
      <c r="AW61" s="579"/>
      <c r="AX61" s="579"/>
      <c r="AY61" s="579"/>
      <c r="AZ61" s="579"/>
      <c r="BA61" s="579"/>
      <c r="BB61" s="579"/>
      <c r="BC61" s="579"/>
      <c r="BD61" s="579"/>
      <c r="BE61" s="579"/>
      <c r="BF61" s="579"/>
      <c r="BG61" s="579"/>
    </row>
    <row r="62" spans="1:59" s="620" customFormat="1" ht="15.75" customHeight="1" thickTop="1" thickBot="1">
      <c r="A62" s="620">
        <v>2</v>
      </c>
      <c r="B62" s="620" t="s">
        <v>1443</v>
      </c>
      <c r="C62" s="620" t="s">
        <v>1419</v>
      </c>
      <c r="D62" s="620" t="s">
        <v>1406</v>
      </c>
      <c r="H62" s="887" t="s">
        <v>2079</v>
      </c>
      <c r="I62" s="622">
        <f>+I63</f>
        <v>986363867</v>
      </c>
      <c r="J62" s="622">
        <f t="shared" ref="J62:X64" si="53">+J63</f>
        <v>265387119</v>
      </c>
      <c r="K62" s="622">
        <f t="shared" si="53"/>
        <v>207867778</v>
      </c>
      <c r="L62" s="622">
        <f t="shared" si="53"/>
        <v>168663622</v>
      </c>
      <c r="M62" s="622">
        <f t="shared" si="53"/>
        <v>0</v>
      </c>
      <c r="N62" s="622">
        <f t="shared" si="53"/>
        <v>0</v>
      </c>
      <c r="O62" s="622">
        <f t="shared" si="53"/>
        <v>0</v>
      </c>
      <c r="P62" s="622">
        <f t="shared" si="53"/>
        <v>0</v>
      </c>
      <c r="Q62" s="622">
        <f t="shared" si="53"/>
        <v>0</v>
      </c>
      <c r="R62" s="622">
        <f t="shared" si="53"/>
        <v>0</v>
      </c>
      <c r="S62" s="622">
        <f t="shared" si="53"/>
        <v>0</v>
      </c>
      <c r="T62" s="622">
        <f t="shared" si="53"/>
        <v>0</v>
      </c>
      <c r="U62" s="622">
        <f t="shared" si="53"/>
        <v>29724810600.459999</v>
      </c>
      <c r="V62" s="897">
        <f t="shared" si="53"/>
        <v>28434847646.459999</v>
      </c>
      <c r="W62" s="897">
        <f t="shared" si="53"/>
        <v>11995905578</v>
      </c>
      <c r="X62" s="897">
        <f t="shared" si="53"/>
        <v>10161417681</v>
      </c>
      <c r="Y62" s="897">
        <f t="shared" si="2"/>
        <v>30711174467.459999</v>
      </c>
      <c r="Z62" s="897">
        <f t="shared" si="2"/>
        <v>28700234765.459999</v>
      </c>
      <c r="AA62" s="897">
        <f t="shared" si="2"/>
        <v>12203773356</v>
      </c>
      <c r="AB62" s="897">
        <f t="shared" si="2"/>
        <v>10330081303</v>
      </c>
      <c r="AC62" s="588"/>
      <c r="AD62" s="579"/>
      <c r="AE62" s="579"/>
      <c r="AF62" s="579"/>
      <c r="AG62" s="579"/>
      <c r="AH62" s="579"/>
      <c r="AI62" s="579"/>
      <c r="AJ62" s="579"/>
      <c r="AK62" s="579"/>
      <c r="AL62" s="579"/>
      <c r="AM62" s="579"/>
      <c r="AN62" s="579"/>
      <c r="AO62" s="579"/>
      <c r="AP62" s="579"/>
      <c r="AQ62" s="579"/>
      <c r="AR62" s="579"/>
      <c r="AS62" s="579"/>
      <c r="AT62" s="579"/>
      <c r="AU62" s="579"/>
      <c r="AV62" s="579"/>
      <c r="AW62" s="579"/>
      <c r="AX62" s="579"/>
      <c r="AY62" s="579"/>
      <c r="AZ62" s="579"/>
      <c r="BA62" s="579"/>
      <c r="BB62" s="579"/>
      <c r="BC62" s="579"/>
      <c r="BD62" s="579"/>
      <c r="BE62" s="579"/>
      <c r="BF62" s="579"/>
      <c r="BG62" s="579"/>
    </row>
    <row r="63" spans="1:59" ht="15.75" customHeight="1" thickTop="1" thickBot="1">
      <c r="A63" s="620">
        <v>2</v>
      </c>
      <c r="B63" s="620" t="s">
        <v>1443</v>
      </c>
      <c r="C63" s="620" t="s">
        <v>1419</v>
      </c>
      <c r="D63" s="620" t="s">
        <v>1406</v>
      </c>
      <c r="E63" s="620" t="s">
        <v>1406</v>
      </c>
      <c r="F63" s="620"/>
      <c r="G63" s="620"/>
      <c r="H63" s="632" t="s">
        <v>1857</v>
      </c>
      <c r="I63" s="622">
        <f>+I64</f>
        <v>986363867</v>
      </c>
      <c r="J63" s="622">
        <f t="shared" si="53"/>
        <v>265387119</v>
      </c>
      <c r="K63" s="622">
        <f t="shared" si="53"/>
        <v>207867778</v>
      </c>
      <c r="L63" s="622">
        <f t="shared" si="53"/>
        <v>168663622</v>
      </c>
      <c r="M63" s="622">
        <f t="shared" si="53"/>
        <v>0</v>
      </c>
      <c r="N63" s="622">
        <f t="shared" si="53"/>
        <v>0</v>
      </c>
      <c r="O63" s="622">
        <f t="shared" si="53"/>
        <v>0</v>
      </c>
      <c r="P63" s="622">
        <f t="shared" si="53"/>
        <v>0</v>
      </c>
      <c r="Q63" s="622">
        <f t="shared" si="53"/>
        <v>0</v>
      </c>
      <c r="R63" s="622">
        <f t="shared" si="53"/>
        <v>0</v>
      </c>
      <c r="S63" s="622">
        <f t="shared" si="53"/>
        <v>0</v>
      </c>
      <c r="T63" s="622">
        <f t="shared" si="53"/>
        <v>0</v>
      </c>
      <c r="U63" s="622">
        <f t="shared" si="53"/>
        <v>29724810600.459999</v>
      </c>
      <c r="V63" s="897">
        <f t="shared" si="53"/>
        <v>28434847646.459999</v>
      </c>
      <c r="W63" s="897">
        <f t="shared" si="53"/>
        <v>11995905578</v>
      </c>
      <c r="X63" s="897">
        <f t="shared" si="53"/>
        <v>10161417681</v>
      </c>
      <c r="Y63" s="897">
        <f t="shared" si="2"/>
        <v>30711174467.459999</v>
      </c>
      <c r="Z63" s="897">
        <f t="shared" si="2"/>
        <v>28700234765.459999</v>
      </c>
      <c r="AA63" s="897">
        <f t="shared" si="2"/>
        <v>12203773356</v>
      </c>
      <c r="AB63" s="897">
        <f t="shared" si="2"/>
        <v>10330081303</v>
      </c>
      <c r="AC63" s="588"/>
    </row>
    <row r="64" spans="1:59" ht="15.75" customHeight="1" thickTop="1" thickBot="1">
      <c r="A64" s="594">
        <v>2</v>
      </c>
      <c r="B64" s="594" t="s">
        <v>1443</v>
      </c>
      <c r="C64" s="596" t="s">
        <v>1419</v>
      </c>
      <c r="D64" s="594" t="s">
        <v>1406</v>
      </c>
      <c r="E64" s="595" t="s">
        <v>1406</v>
      </c>
      <c r="F64" s="594"/>
      <c r="G64" s="594"/>
      <c r="H64" s="633" t="s">
        <v>1858</v>
      </c>
      <c r="I64" s="598">
        <f>+I65</f>
        <v>986363867</v>
      </c>
      <c r="J64" s="598">
        <f t="shared" si="53"/>
        <v>265387119</v>
      </c>
      <c r="K64" s="598">
        <f t="shared" si="53"/>
        <v>207867778</v>
      </c>
      <c r="L64" s="598">
        <f t="shared" si="53"/>
        <v>168663622</v>
      </c>
      <c r="M64" s="598">
        <f t="shared" si="53"/>
        <v>0</v>
      </c>
      <c r="N64" s="598">
        <f t="shared" si="53"/>
        <v>0</v>
      </c>
      <c r="O64" s="598">
        <f t="shared" si="53"/>
        <v>0</v>
      </c>
      <c r="P64" s="598">
        <f t="shared" si="53"/>
        <v>0</v>
      </c>
      <c r="Q64" s="598">
        <f t="shared" si="53"/>
        <v>0</v>
      </c>
      <c r="R64" s="598">
        <f t="shared" si="53"/>
        <v>0</v>
      </c>
      <c r="S64" s="598">
        <f t="shared" si="53"/>
        <v>0</v>
      </c>
      <c r="T64" s="598">
        <f t="shared" si="53"/>
        <v>0</v>
      </c>
      <c r="U64" s="598">
        <f t="shared" si="53"/>
        <v>29724810600.459999</v>
      </c>
      <c r="V64" s="898">
        <f t="shared" si="53"/>
        <v>28434847646.459999</v>
      </c>
      <c r="W64" s="898">
        <f t="shared" si="53"/>
        <v>11995905578</v>
      </c>
      <c r="X64" s="898">
        <f t="shared" si="53"/>
        <v>10161417681</v>
      </c>
      <c r="Y64" s="898">
        <f t="shared" si="2"/>
        <v>30711174467.459999</v>
      </c>
      <c r="Z64" s="898">
        <f t="shared" si="2"/>
        <v>28700234765.459999</v>
      </c>
      <c r="AA64" s="898">
        <f t="shared" si="2"/>
        <v>12203773356</v>
      </c>
      <c r="AB64" s="898">
        <f t="shared" si="2"/>
        <v>10330081303</v>
      </c>
      <c r="AC64" s="588"/>
    </row>
    <row r="65" spans="1:59" ht="15.75" customHeight="1" thickTop="1" thickBot="1">
      <c r="A65" s="594">
        <v>2</v>
      </c>
      <c r="B65" s="594" t="s">
        <v>1443</v>
      </c>
      <c r="C65" s="596" t="s">
        <v>1419</v>
      </c>
      <c r="D65" s="594" t="s">
        <v>1406</v>
      </c>
      <c r="E65" s="595" t="s">
        <v>1406</v>
      </c>
      <c r="F65" s="595" t="s">
        <v>1406</v>
      </c>
      <c r="G65" s="594"/>
      <c r="H65" s="633" t="s">
        <v>1859</v>
      </c>
      <c r="I65" s="873">
        <f>785073867+201290000</f>
        <v>986363867</v>
      </c>
      <c r="J65" s="598">
        <v>265387119</v>
      </c>
      <c r="K65" s="598">
        <v>207867778</v>
      </c>
      <c r="L65" s="598">
        <v>168663622</v>
      </c>
      <c r="M65" s="598"/>
      <c r="N65" s="598"/>
      <c r="O65" s="598"/>
      <c r="P65" s="598"/>
      <c r="Q65" s="598"/>
      <c r="R65" s="598"/>
      <c r="S65" s="598"/>
      <c r="T65" s="598"/>
      <c r="U65" s="920">
        <f>4798903943.46+24925906657</f>
        <v>29724810600.459999</v>
      </c>
      <c r="V65" s="920">
        <v>28434847646.459999</v>
      </c>
      <c r="W65" s="898">
        <v>11995905578</v>
      </c>
      <c r="X65" s="898">
        <v>10161417681</v>
      </c>
      <c r="Y65" s="898">
        <f t="shared" si="2"/>
        <v>30711174467.459999</v>
      </c>
      <c r="Z65" s="898">
        <f t="shared" si="2"/>
        <v>28700234765.459999</v>
      </c>
      <c r="AA65" s="898">
        <f t="shared" si="2"/>
        <v>12203773356</v>
      </c>
      <c r="AB65" s="898">
        <f t="shared" si="2"/>
        <v>10330081303</v>
      </c>
      <c r="AC65" s="588"/>
    </row>
    <row r="66" spans="1:59" s="632" customFormat="1" ht="15.75" customHeight="1" thickTop="1" thickBot="1">
      <c r="A66" s="635">
        <v>2</v>
      </c>
      <c r="B66" s="635" t="s">
        <v>1443</v>
      </c>
      <c r="C66" s="635" t="s">
        <v>1419</v>
      </c>
      <c r="D66" s="635" t="s">
        <v>1419</v>
      </c>
      <c r="E66" s="635"/>
      <c r="F66" s="635"/>
      <c r="H66" s="632" t="s">
        <v>2080</v>
      </c>
      <c r="I66" s="636">
        <f>+I67</f>
        <v>909102535</v>
      </c>
      <c r="J66" s="636">
        <f t="shared" ref="J66:X68" si="54">+J67</f>
        <v>210050591</v>
      </c>
      <c r="K66" s="636">
        <f t="shared" si="54"/>
        <v>123840448</v>
      </c>
      <c r="L66" s="636">
        <f t="shared" si="54"/>
        <v>107255351</v>
      </c>
      <c r="M66" s="636">
        <f t="shared" si="54"/>
        <v>0</v>
      </c>
      <c r="N66" s="636">
        <f t="shared" si="54"/>
        <v>0</v>
      </c>
      <c r="O66" s="636">
        <f t="shared" si="54"/>
        <v>0</v>
      </c>
      <c r="P66" s="636">
        <f t="shared" si="54"/>
        <v>0</v>
      </c>
      <c r="Q66" s="636">
        <f t="shared" si="54"/>
        <v>0</v>
      </c>
      <c r="R66" s="636">
        <f t="shared" si="54"/>
        <v>0</v>
      </c>
      <c r="S66" s="636">
        <f t="shared" si="54"/>
        <v>0</v>
      </c>
      <c r="T66" s="636">
        <f t="shared" si="54"/>
        <v>0</v>
      </c>
      <c r="U66" s="636">
        <f t="shared" si="54"/>
        <v>0</v>
      </c>
      <c r="V66" s="637">
        <f t="shared" si="54"/>
        <v>0</v>
      </c>
      <c r="W66" s="637">
        <f t="shared" si="54"/>
        <v>0</v>
      </c>
      <c r="X66" s="637">
        <f t="shared" si="54"/>
        <v>0</v>
      </c>
      <c r="Y66" s="637">
        <f t="shared" si="2"/>
        <v>909102535</v>
      </c>
      <c r="Z66" s="637">
        <f t="shared" si="2"/>
        <v>210050591</v>
      </c>
      <c r="AA66" s="637">
        <f t="shared" si="2"/>
        <v>123840448</v>
      </c>
      <c r="AB66" s="637">
        <f t="shared" si="2"/>
        <v>107255351</v>
      </c>
      <c r="AC66" s="588"/>
      <c r="AD66" s="579"/>
      <c r="AE66" s="579"/>
      <c r="AF66" s="579"/>
      <c r="AG66" s="579"/>
      <c r="AH66" s="579"/>
      <c r="AI66" s="579"/>
      <c r="AJ66" s="579"/>
      <c r="AK66" s="579"/>
      <c r="AL66" s="579"/>
      <c r="AM66" s="579"/>
      <c r="AN66" s="579"/>
      <c r="AO66" s="579"/>
      <c r="AP66" s="579"/>
      <c r="AQ66" s="579"/>
      <c r="AR66" s="579"/>
      <c r="AS66" s="579"/>
      <c r="AT66" s="579"/>
      <c r="AU66" s="579"/>
      <c r="AV66" s="579"/>
      <c r="AW66" s="579"/>
      <c r="AX66" s="579"/>
      <c r="AY66" s="579"/>
      <c r="AZ66" s="579"/>
      <c r="BA66" s="579"/>
      <c r="BB66" s="579"/>
      <c r="BC66" s="579"/>
      <c r="BD66" s="579"/>
      <c r="BE66" s="579"/>
      <c r="BF66" s="579"/>
      <c r="BG66" s="579"/>
    </row>
    <row r="67" spans="1:59" ht="15.75" customHeight="1" thickTop="1" thickBot="1">
      <c r="A67" s="635">
        <v>2</v>
      </c>
      <c r="B67" s="635" t="s">
        <v>1443</v>
      </c>
      <c r="C67" s="635" t="s">
        <v>1419</v>
      </c>
      <c r="D67" s="635" t="s">
        <v>1419</v>
      </c>
      <c r="E67" s="620">
        <v>1</v>
      </c>
      <c r="F67" s="620"/>
      <c r="G67" s="620"/>
      <c r="H67" s="632" t="s">
        <v>1857</v>
      </c>
      <c r="I67" s="622">
        <f>+I68</f>
        <v>909102535</v>
      </c>
      <c r="J67" s="622">
        <f t="shared" si="54"/>
        <v>210050591</v>
      </c>
      <c r="K67" s="622">
        <f t="shared" si="54"/>
        <v>123840448</v>
      </c>
      <c r="L67" s="622">
        <f t="shared" si="54"/>
        <v>107255351</v>
      </c>
      <c r="M67" s="622">
        <f t="shared" si="54"/>
        <v>0</v>
      </c>
      <c r="N67" s="622">
        <f t="shared" si="54"/>
        <v>0</v>
      </c>
      <c r="O67" s="622">
        <f t="shared" si="54"/>
        <v>0</v>
      </c>
      <c r="P67" s="622">
        <f t="shared" si="54"/>
        <v>0</v>
      </c>
      <c r="Q67" s="622">
        <f t="shared" si="54"/>
        <v>0</v>
      </c>
      <c r="R67" s="622">
        <f t="shared" si="54"/>
        <v>0</v>
      </c>
      <c r="S67" s="622">
        <f t="shared" si="54"/>
        <v>0</v>
      </c>
      <c r="T67" s="622">
        <f t="shared" si="54"/>
        <v>0</v>
      </c>
      <c r="U67" s="622">
        <f t="shared" si="54"/>
        <v>0</v>
      </c>
      <c r="V67" s="897">
        <f t="shared" si="54"/>
        <v>0</v>
      </c>
      <c r="W67" s="897">
        <f t="shared" si="54"/>
        <v>0</v>
      </c>
      <c r="X67" s="897">
        <f t="shared" si="54"/>
        <v>0</v>
      </c>
      <c r="Y67" s="637">
        <f t="shared" ref="Y67" si="55">+I67+M67+Q67+U67</f>
        <v>909102535</v>
      </c>
      <c r="Z67" s="637">
        <f t="shared" ref="Z67" si="56">+J67+N67+R67+V67</f>
        <v>210050591</v>
      </c>
      <c r="AA67" s="637">
        <f t="shared" ref="AA67" si="57">+K67+O67+S67+W67</f>
        <v>123840448</v>
      </c>
      <c r="AB67" s="637">
        <f t="shared" ref="AB67" si="58">+L67+P67+T67+X67</f>
        <v>107255351</v>
      </c>
      <c r="AC67" s="588"/>
    </row>
    <row r="68" spans="1:59" ht="15.75" customHeight="1" thickTop="1" thickBot="1">
      <c r="A68" s="594">
        <v>2</v>
      </c>
      <c r="B68" s="594" t="s">
        <v>1443</v>
      </c>
      <c r="C68" s="596" t="s">
        <v>1419</v>
      </c>
      <c r="D68" s="596" t="s">
        <v>1419</v>
      </c>
      <c r="E68" s="595" t="s">
        <v>1406</v>
      </c>
      <c r="F68" s="595" t="s">
        <v>1406</v>
      </c>
      <c r="G68" s="594"/>
      <c r="H68" s="633" t="s">
        <v>1858</v>
      </c>
      <c r="I68" s="598">
        <f>+I69</f>
        <v>909102535</v>
      </c>
      <c r="J68" s="598">
        <f t="shared" si="54"/>
        <v>210050591</v>
      </c>
      <c r="K68" s="598">
        <f t="shared" si="54"/>
        <v>123840448</v>
      </c>
      <c r="L68" s="598">
        <f t="shared" si="54"/>
        <v>107255351</v>
      </c>
      <c r="M68" s="598">
        <f t="shared" si="54"/>
        <v>0</v>
      </c>
      <c r="N68" s="598">
        <f t="shared" si="54"/>
        <v>0</v>
      </c>
      <c r="O68" s="598">
        <f t="shared" si="54"/>
        <v>0</v>
      </c>
      <c r="P68" s="598">
        <f t="shared" si="54"/>
        <v>0</v>
      </c>
      <c r="Q68" s="598">
        <f t="shared" si="54"/>
        <v>0</v>
      </c>
      <c r="R68" s="598">
        <f t="shared" si="54"/>
        <v>0</v>
      </c>
      <c r="S68" s="598">
        <f t="shared" si="54"/>
        <v>0</v>
      </c>
      <c r="T68" s="598">
        <f t="shared" si="54"/>
        <v>0</v>
      </c>
      <c r="U68" s="598">
        <f t="shared" si="54"/>
        <v>0</v>
      </c>
      <c r="V68" s="898">
        <f t="shared" si="54"/>
        <v>0</v>
      </c>
      <c r="W68" s="898">
        <f t="shared" si="54"/>
        <v>0</v>
      </c>
      <c r="X68" s="898">
        <f t="shared" si="54"/>
        <v>0</v>
      </c>
      <c r="Y68" s="898">
        <f t="shared" si="2"/>
        <v>909102535</v>
      </c>
      <c r="Z68" s="898">
        <f t="shared" si="2"/>
        <v>210050591</v>
      </c>
      <c r="AA68" s="898">
        <f t="shared" si="2"/>
        <v>123840448</v>
      </c>
      <c r="AB68" s="898">
        <f t="shared" si="2"/>
        <v>107255351</v>
      </c>
      <c r="AC68" s="588"/>
    </row>
    <row r="69" spans="1:59" ht="16.5" thickTop="1" thickBot="1">
      <c r="A69" s="594">
        <v>2</v>
      </c>
      <c r="B69" s="594" t="s">
        <v>1443</v>
      </c>
      <c r="C69" s="596" t="s">
        <v>1419</v>
      </c>
      <c r="D69" s="596" t="s">
        <v>1419</v>
      </c>
      <c r="E69" s="595" t="s">
        <v>1406</v>
      </c>
      <c r="F69" s="595" t="s">
        <v>1406</v>
      </c>
      <c r="G69" s="595" t="s">
        <v>1406</v>
      </c>
      <c r="H69" s="633" t="s">
        <v>1859</v>
      </c>
      <c r="I69" s="598">
        <v>909102535</v>
      </c>
      <c r="J69" s="598">
        <v>210050591</v>
      </c>
      <c r="K69" s="598">
        <v>123840448</v>
      </c>
      <c r="L69" s="598">
        <v>107255351</v>
      </c>
      <c r="M69" s="598"/>
      <c r="N69" s="598"/>
      <c r="O69" s="598"/>
      <c r="P69" s="598"/>
      <c r="Q69" s="598"/>
      <c r="R69" s="598"/>
      <c r="S69" s="598"/>
      <c r="T69" s="598"/>
      <c r="U69" s="598"/>
      <c r="V69" s="898"/>
      <c r="W69" s="898"/>
      <c r="X69" s="898"/>
      <c r="Y69" s="898">
        <f t="shared" si="2"/>
        <v>909102535</v>
      </c>
      <c r="Z69" s="898">
        <f t="shared" si="2"/>
        <v>210050591</v>
      </c>
      <c r="AA69" s="898">
        <f t="shared" si="2"/>
        <v>123840448</v>
      </c>
      <c r="AB69" s="898">
        <f t="shared" si="2"/>
        <v>107255351</v>
      </c>
      <c r="AC69" s="588"/>
    </row>
    <row r="70" spans="1:59" ht="16.5" thickTop="1" thickBot="1">
      <c r="A70" s="594"/>
      <c r="B70" s="594"/>
      <c r="C70" s="596"/>
      <c r="D70" s="596"/>
      <c r="E70" s="595"/>
      <c r="F70" s="595"/>
      <c r="G70" s="595"/>
      <c r="H70" s="892" t="s">
        <v>2081</v>
      </c>
      <c r="I70" s="896">
        <f>+I71+I75+I79+I83</f>
        <v>2255280738</v>
      </c>
      <c r="J70" s="896">
        <f t="shared" ref="J70:L70" si="59">+J71+J75+J79+J83</f>
        <v>490803001</v>
      </c>
      <c r="K70" s="896">
        <f t="shared" si="59"/>
        <v>383616700</v>
      </c>
      <c r="L70" s="896">
        <f t="shared" si="59"/>
        <v>320580947</v>
      </c>
      <c r="M70" s="631">
        <f t="shared" ref="M70:T70" si="60">+M71+M75</f>
        <v>0</v>
      </c>
      <c r="N70" s="631">
        <f t="shared" si="60"/>
        <v>0</v>
      </c>
      <c r="O70" s="631">
        <f t="shared" si="60"/>
        <v>0</v>
      </c>
      <c r="P70" s="631">
        <f t="shared" si="60"/>
        <v>0</v>
      </c>
      <c r="Q70" s="591">
        <f>+Q71+Q75+Q79+Q83</f>
        <v>1099429549</v>
      </c>
      <c r="R70" s="631">
        <f t="shared" si="60"/>
        <v>0</v>
      </c>
      <c r="S70" s="631">
        <f t="shared" si="60"/>
        <v>0</v>
      </c>
      <c r="T70" s="631">
        <f t="shared" si="60"/>
        <v>0</v>
      </c>
      <c r="U70" s="591">
        <f>+U71+U75+U79</f>
        <v>19158642038.220001</v>
      </c>
      <c r="V70" s="896">
        <f t="shared" ref="V70:X70" si="61">+V71+V75+V79</f>
        <v>17224306791.360001</v>
      </c>
      <c r="W70" s="896">
        <f t="shared" si="61"/>
        <v>11728375286</v>
      </c>
      <c r="X70" s="896">
        <f t="shared" si="61"/>
        <v>8893996354</v>
      </c>
      <c r="Y70" s="896">
        <f t="shared" ref="Y70:Y71" si="62">+I70+M70+Q70+U70</f>
        <v>22513352325.220001</v>
      </c>
      <c r="Z70" s="896">
        <f t="shared" ref="Z70:Z71" si="63">+J70+N70+R70+V70</f>
        <v>17715109792.360001</v>
      </c>
      <c r="AA70" s="896">
        <f t="shared" ref="AA70:AA71" si="64">+K70+O70+S70+W70</f>
        <v>12111991986</v>
      </c>
      <c r="AB70" s="896">
        <f t="shared" ref="AB70:AB71" si="65">+L70+P70+T70+X70</f>
        <v>9214577301</v>
      </c>
      <c r="AC70" s="588"/>
    </row>
    <row r="71" spans="1:59" ht="16.5" thickTop="1" thickBot="1">
      <c r="A71" s="594"/>
      <c r="B71" s="594"/>
      <c r="C71" s="596"/>
      <c r="D71" s="596"/>
      <c r="E71" s="595"/>
      <c r="F71" s="595"/>
      <c r="G71" s="595"/>
      <c r="H71" s="901" t="s">
        <v>2082</v>
      </c>
      <c r="I71" s="904">
        <f>+I72</f>
        <v>963020043</v>
      </c>
      <c r="J71" s="904">
        <f t="shared" ref="J71:Y73" si="66">+J72</f>
        <v>185606139</v>
      </c>
      <c r="K71" s="604">
        <f t="shared" si="66"/>
        <v>143631977</v>
      </c>
      <c r="L71" s="604">
        <f t="shared" si="66"/>
        <v>118566281</v>
      </c>
      <c r="M71" s="622">
        <f t="shared" si="66"/>
        <v>0</v>
      </c>
      <c r="N71" s="622">
        <f t="shared" si="66"/>
        <v>0</v>
      </c>
      <c r="O71" s="622">
        <f t="shared" si="66"/>
        <v>0</v>
      </c>
      <c r="P71" s="622">
        <f t="shared" si="66"/>
        <v>0</v>
      </c>
      <c r="Q71" s="622">
        <f t="shared" si="66"/>
        <v>0</v>
      </c>
      <c r="R71" s="622">
        <f t="shared" si="66"/>
        <v>0</v>
      </c>
      <c r="S71" s="622">
        <f t="shared" si="66"/>
        <v>0</v>
      </c>
      <c r="T71" s="622">
        <f t="shared" si="66"/>
        <v>0</v>
      </c>
      <c r="U71" s="604">
        <f t="shared" si="66"/>
        <v>14937675430</v>
      </c>
      <c r="V71" s="904">
        <f t="shared" si="66"/>
        <v>14934687706</v>
      </c>
      <c r="W71" s="904">
        <f t="shared" si="66"/>
        <v>9982313566</v>
      </c>
      <c r="X71" s="904">
        <f t="shared" si="66"/>
        <v>7352479450</v>
      </c>
      <c r="Y71" s="904">
        <f t="shared" si="62"/>
        <v>15900695473</v>
      </c>
      <c r="Z71" s="904">
        <f t="shared" si="63"/>
        <v>15120293845</v>
      </c>
      <c r="AA71" s="904">
        <f t="shared" si="64"/>
        <v>10125945543</v>
      </c>
      <c r="AB71" s="904">
        <f t="shared" si="65"/>
        <v>7471045731</v>
      </c>
      <c r="AC71" s="588"/>
    </row>
    <row r="72" spans="1:59" ht="16.5" thickTop="1" thickBot="1">
      <c r="A72" s="594"/>
      <c r="B72" s="594"/>
      <c r="C72" s="596"/>
      <c r="D72" s="596"/>
      <c r="E72" s="595"/>
      <c r="F72" s="595"/>
      <c r="G72" s="595"/>
      <c r="H72" s="632" t="s">
        <v>1857</v>
      </c>
      <c r="I72" s="897">
        <f>+I73</f>
        <v>963020043</v>
      </c>
      <c r="J72" s="897">
        <f t="shared" si="66"/>
        <v>185606139</v>
      </c>
      <c r="K72" s="622">
        <f t="shared" si="66"/>
        <v>143631977</v>
      </c>
      <c r="L72" s="622">
        <f t="shared" si="66"/>
        <v>118566281</v>
      </c>
      <c r="M72" s="622">
        <f t="shared" si="66"/>
        <v>0</v>
      </c>
      <c r="N72" s="622">
        <f t="shared" si="66"/>
        <v>0</v>
      </c>
      <c r="O72" s="622">
        <f t="shared" si="66"/>
        <v>0</v>
      </c>
      <c r="P72" s="622">
        <f t="shared" si="66"/>
        <v>0</v>
      </c>
      <c r="Q72" s="622">
        <f t="shared" si="66"/>
        <v>0</v>
      </c>
      <c r="R72" s="622">
        <f t="shared" si="66"/>
        <v>0</v>
      </c>
      <c r="S72" s="622">
        <f t="shared" si="66"/>
        <v>0</v>
      </c>
      <c r="T72" s="622">
        <f t="shared" si="66"/>
        <v>0</v>
      </c>
      <c r="U72" s="622">
        <f t="shared" si="66"/>
        <v>14937675430</v>
      </c>
      <c r="V72" s="897">
        <f t="shared" si="66"/>
        <v>14934687706</v>
      </c>
      <c r="W72" s="897">
        <f t="shared" si="66"/>
        <v>9982313566</v>
      </c>
      <c r="X72" s="897">
        <f t="shared" si="66"/>
        <v>7352479450</v>
      </c>
      <c r="Y72" s="897">
        <f t="shared" si="66"/>
        <v>15900695473</v>
      </c>
      <c r="Z72" s="897">
        <f t="shared" ref="Z72:AB72" si="67">+Z73</f>
        <v>15120293845</v>
      </c>
      <c r="AA72" s="897">
        <f t="shared" si="67"/>
        <v>10125945543</v>
      </c>
      <c r="AB72" s="897">
        <f t="shared" si="67"/>
        <v>7471045731</v>
      </c>
      <c r="AC72" s="588"/>
    </row>
    <row r="73" spans="1:59" ht="16.5" thickTop="1" thickBot="1">
      <c r="A73" s="594"/>
      <c r="B73" s="594"/>
      <c r="C73" s="596"/>
      <c r="D73" s="596"/>
      <c r="E73" s="595"/>
      <c r="F73" s="595"/>
      <c r="G73" s="595"/>
      <c r="H73" s="633" t="s">
        <v>1858</v>
      </c>
      <c r="I73" s="898">
        <f>+I74</f>
        <v>963020043</v>
      </c>
      <c r="J73" s="898">
        <f t="shared" si="66"/>
        <v>185606139</v>
      </c>
      <c r="K73" s="598">
        <f t="shared" si="66"/>
        <v>143631977</v>
      </c>
      <c r="L73" s="598">
        <f t="shared" si="66"/>
        <v>118566281</v>
      </c>
      <c r="M73" s="598">
        <f t="shared" si="66"/>
        <v>0</v>
      </c>
      <c r="N73" s="598">
        <f t="shared" si="66"/>
        <v>0</v>
      </c>
      <c r="O73" s="598">
        <f t="shared" si="66"/>
        <v>0</v>
      </c>
      <c r="P73" s="598">
        <f t="shared" si="66"/>
        <v>0</v>
      </c>
      <c r="Q73" s="598">
        <f t="shared" si="66"/>
        <v>0</v>
      </c>
      <c r="R73" s="598">
        <f t="shared" si="66"/>
        <v>0</v>
      </c>
      <c r="S73" s="598">
        <f t="shared" si="66"/>
        <v>0</v>
      </c>
      <c r="T73" s="598">
        <f t="shared" si="66"/>
        <v>0</v>
      </c>
      <c r="U73" s="598">
        <f t="shared" si="66"/>
        <v>14937675430</v>
      </c>
      <c r="V73" s="898">
        <f t="shared" si="66"/>
        <v>14934687706</v>
      </c>
      <c r="W73" s="898">
        <f t="shared" si="66"/>
        <v>9982313566</v>
      </c>
      <c r="X73" s="898">
        <f t="shared" si="66"/>
        <v>7352479450</v>
      </c>
      <c r="Y73" s="898">
        <f t="shared" ref="Y73:Y83" si="68">+I73+M73+Q73+U73</f>
        <v>15900695473</v>
      </c>
      <c r="Z73" s="898">
        <f t="shared" ref="Z73:Z75" si="69">+J73+N73+R73+V73</f>
        <v>15120293845</v>
      </c>
      <c r="AA73" s="898">
        <f t="shared" ref="AA73:AA75" si="70">+K73+O73+S73+W73</f>
        <v>10125945543</v>
      </c>
      <c r="AB73" s="898">
        <f t="shared" ref="AB73:AB75" si="71">+L73+P73+T73+X73</f>
        <v>7471045731</v>
      </c>
      <c r="AC73" s="588"/>
    </row>
    <row r="74" spans="1:59" ht="16.5" thickTop="1" thickBot="1">
      <c r="A74" s="594"/>
      <c r="B74" s="594"/>
      <c r="C74" s="596"/>
      <c r="D74" s="596"/>
      <c r="E74" s="595"/>
      <c r="F74" s="595"/>
      <c r="G74" s="595"/>
      <c r="H74" s="633" t="s">
        <v>1859</v>
      </c>
      <c r="I74" s="899">
        <v>963020043</v>
      </c>
      <c r="J74" s="898">
        <v>185606139</v>
      </c>
      <c r="K74" s="598">
        <v>143631977</v>
      </c>
      <c r="L74" s="598">
        <v>118566281</v>
      </c>
      <c r="M74" s="598"/>
      <c r="N74" s="598"/>
      <c r="O74" s="598"/>
      <c r="P74" s="598"/>
      <c r="Q74" s="598"/>
      <c r="R74" s="598"/>
      <c r="S74" s="598"/>
      <c r="T74" s="598"/>
      <c r="U74" s="920">
        <f>352480995+200000000+30448100+12348337026+617416851+347205579+34720558+915514837+91551484</f>
        <v>14937675430</v>
      </c>
      <c r="V74" s="920">
        <f>352000000+200000000+30446875+12346085156+617402940+347205579+34673350+915322322+91551484</f>
        <v>14934687706</v>
      </c>
      <c r="W74" s="898">
        <v>9982313566</v>
      </c>
      <c r="X74" s="898">
        <v>7352479450</v>
      </c>
      <c r="Y74" s="898">
        <f t="shared" si="68"/>
        <v>15900695473</v>
      </c>
      <c r="Z74" s="898">
        <f t="shared" si="69"/>
        <v>15120293845</v>
      </c>
      <c r="AA74" s="898">
        <f t="shared" si="70"/>
        <v>10125945543</v>
      </c>
      <c r="AB74" s="898">
        <f t="shared" si="71"/>
        <v>7471045731</v>
      </c>
      <c r="AC74" s="588"/>
    </row>
    <row r="75" spans="1:59" ht="16.5" thickTop="1" thickBot="1">
      <c r="A75" s="594"/>
      <c r="B75" s="594"/>
      <c r="C75" s="596"/>
      <c r="D75" s="596"/>
      <c r="E75" s="595"/>
      <c r="F75" s="595"/>
      <c r="G75" s="595"/>
      <c r="H75" s="893" t="s">
        <v>2083</v>
      </c>
      <c r="I75" s="604">
        <f>+I76</f>
        <v>356854479</v>
      </c>
      <c r="J75" s="604">
        <f t="shared" ref="J75:Y79" si="72">+J76</f>
        <v>128980537</v>
      </c>
      <c r="K75" s="604">
        <f t="shared" si="72"/>
        <v>99812052</v>
      </c>
      <c r="L75" s="604">
        <f t="shared" si="72"/>
        <v>82393517</v>
      </c>
      <c r="M75" s="622">
        <f t="shared" si="72"/>
        <v>0</v>
      </c>
      <c r="N75" s="622">
        <f t="shared" si="72"/>
        <v>0</v>
      </c>
      <c r="O75" s="622">
        <f t="shared" si="72"/>
        <v>0</v>
      </c>
      <c r="P75" s="622">
        <f t="shared" si="72"/>
        <v>0</v>
      </c>
      <c r="Q75" s="622">
        <f t="shared" si="72"/>
        <v>0</v>
      </c>
      <c r="R75" s="622">
        <f t="shared" si="72"/>
        <v>0</v>
      </c>
      <c r="S75" s="622">
        <f t="shared" si="72"/>
        <v>0</v>
      </c>
      <c r="T75" s="622">
        <f t="shared" si="72"/>
        <v>0</v>
      </c>
      <c r="U75" s="604">
        <f t="shared" si="72"/>
        <v>2220593217.5</v>
      </c>
      <c r="V75" s="904">
        <f t="shared" si="72"/>
        <v>420379446.5</v>
      </c>
      <c r="W75" s="904">
        <f t="shared" si="72"/>
        <v>321976753.5</v>
      </c>
      <c r="X75" s="904">
        <f t="shared" si="72"/>
        <v>321976753.5</v>
      </c>
      <c r="Y75" s="904">
        <f t="shared" si="68"/>
        <v>2577447696.5</v>
      </c>
      <c r="Z75" s="904">
        <f t="shared" si="69"/>
        <v>549359983.5</v>
      </c>
      <c r="AA75" s="904">
        <f t="shared" si="70"/>
        <v>421788805.5</v>
      </c>
      <c r="AB75" s="904">
        <f t="shared" si="71"/>
        <v>404370270.5</v>
      </c>
      <c r="AC75" s="588"/>
    </row>
    <row r="76" spans="1:59" ht="16.5" thickTop="1" thickBot="1">
      <c r="A76" s="594"/>
      <c r="B76" s="594"/>
      <c r="C76" s="596"/>
      <c r="D76" s="596"/>
      <c r="E76" s="595"/>
      <c r="F76" s="595"/>
      <c r="G76" s="595"/>
      <c r="H76" s="632" t="s">
        <v>1857</v>
      </c>
      <c r="I76" s="622">
        <f>+I77</f>
        <v>356854479</v>
      </c>
      <c r="J76" s="622">
        <f t="shared" si="72"/>
        <v>128980537</v>
      </c>
      <c r="K76" s="622">
        <f t="shared" si="72"/>
        <v>99812052</v>
      </c>
      <c r="L76" s="622">
        <f t="shared" si="72"/>
        <v>82393517</v>
      </c>
      <c r="M76" s="622">
        <f t="shared" si="72"/>
        <v>0</v>
      </c>
      <c r="N76" s="622">
        <f t="shared" si="72"/>
        <v>0</v>
      </c>
      <c r="O76" s="622">
        <f t="shared" si="72"/>
        <v>0</v>
      </c>
      <c r="P76" s="622">
        <f t="shared" si="72"/>
        <v>0</v>
      </c>
      <c r="Q76" s="622">
        <f t="shared" si="72"/>
        <v>0</v>
      </c>
      <c r="R76" s="622">
        <f t="shared" si="72"/>
        <v>0</v>
      </c>
      <c r="S76" s="622">
        <f t="shared" si="72"/>
        <v>0</v>
      </c>
      <c r="T76" s="622">
        <f t="shared" si="72"/>
        <v>0</v>
      </c>
      <c r="U76" s="622">
        <f t="shared" si="72"/>
        <v>2220593217.5</v>
      </c>
      <c r="V76" s="897">
        <f t="shared" si="72"/>
        <v>420379446.5</v>
      </c>
      <c r="W76" s="897">
        <f t="shared" si="72"/>
        <v>321976753.5</v>
      </c>
      <c r="X76" s="897">
        <f t="shared" si="72"/>
        <v>321976753.5</v>
      </c>
      <c r="Y76" s="897">
        <f t="shared" si="72"/>
        <v>2577447696.5</v>
      </c>
      <c r="Z76" s="897">
        <f t="shared" ref="Z76:AB76" si="73">+Z77</f>
        <v>549359983.5</v>
      </c>
      <c r="AA76" s="897">
        <f t="shared" si="73"/>
        <v>421788805.5</v>
      </c>
      <c r="AB76" s="897">
        <f t="shared" si="73"/>
        <v>404370270.5</v>
      </c>
      <c r="AC76" s="588"/>
    </row>
    <row r="77" spans="1:59" ht="16.5" thickTop="1" thickBot="1">
      <c r="A77" s="594"/>
      <c r="B77" s="594"/>
      <c r="C77" s="596"/>
      <c r="D77" s="596"/>
      <c r="E77" s="595"/>
      <c r="F77" s="595"/>
      <c r="G77" s="595"/>
      <c r="H77" s="633" t="s">
        <v>1858</v>
      </c>
      <c r="I77" s="598">
        <f>+I78</f>
        <v>356854479</v>
      </c>
      <c r="J77" s="598">
        <f t="shared" si="72"/>
        <v>128980537</v>
      </c>
      <c r="K77" s="598">
        <f t="shared" si="72"/>
        <v>99812052</v>
      </c>
      <c r="L77" s="598">
        <f t="shared" si="72"/>
        <v>82393517</v>
      </c>
      <c r="M77" s="598">
        <f t="shared" si="72"/>
        <v>0</v>
      </c>
      <c r="N77" s="598">
        <f t="shared" si="72"/>
        <v>0</v>
      </c>
      <c r="O77" s="598">
        <f t="shared" si="72"/>
        <v>0</v>
      </c>
      <c r="P77" s="598">
        <f t="shared" si="72"/>
        <v>0</v>
      </c>
      <c r="Q77" s="598">
        <f t="shared" si="72"/>
        <v>0</v>
      </c>
      <c r="R77" s="598">
        <f t="shared" si="72"/>
        <v>0</v>
      </c>
      <c r="S77" s="598">
        <f t="shared" si="72"/>
        <v>0</v>
      </c>
      <c r="T77" s="598">
        <f t="shared" si="72"/>
        <v>0</v>
      </c>
      <c r="U77" s="598">
        <f t="shared" si="72"/>
        <v>2220593217.5</v>
      </c>
      <c r="V77" s="898">
        <f t="shared" si="72"/>
        <v>420379446.5</v>
      </c>
      <c r="W77" s="898">
        <f t="shared" si="72"/>
        <v>321976753.5</v>
      </c>
      <c r="X77" s="898">
        <f t="shared" si="72"/>
        <v>321976753.5</v>
      </c>
      <c r="Y77" s="898">
        <f t="shared" ref="Y77:Y82" si="74">+I77+M77+Q77+U77</f>
        <v>2577447696.5</v>
      </c>
      <c r="Z77" s="898">
        <f t="shared" ref="Z77:Z79" si="75">+J77+N77+R77+V77</f>
        <v>549359983.5</v>
      </c>
      <c r="AA77" s="898">
        <f t="shared" ref="AA77:AA79" si="76">+K77+O77+S77+W77</f>
        <v>421788805.5</v>
      </c>
      <c r="AB77" s="898">
        <f t="shared" ref="AB77:AB79" si="77">+L77+P77+T77+X77</f>
        <v>404370270.5</v>
      </c>
      <c r="AC77" s="588"/>
    </row>
    <row r="78" spans="1:59" ht="16.5" thickTop="1" thickBot="1">
      <c r="A78" s="594"/>
      <c r="B78" s="594"/>
      <c r="C78" s="596"/>
      <c r="D78" s="596"/>
      <c r="E78" s="595"/>
      <c r="F78" s="595"/>
      <c r="G78" s="595"/>
      <c r="H78" s="633" t="s">
        <v>1859</v>
      </c>
      <c r="I78" s="900">
        <v>356854479</v>
      </c>
      <c r="J78" s="598">
        <v>128980537</v>
      </c>
      <c r="K78" s="598">
        <v>99812052</v>
      </c>
      <c r="L78" s="598">
        <v>82393517</v>
      </c>
      <c r="M78" s="598"/>
      <c r="N78" s="598"/>
      <c r="O78" s="598"/>
      <c r="P78" s="598"/>
      <c r="Q78" s="598"/>
      <c r="R78" s="598"/>
      <c r="S78" s="598"/>
      <c r="T78" s="598"/>
      <c r="U78" s="598">
        <v>2220593217.5</v>
      </c>
      <c r="V78" s="898">
        <v>420379446.5</v>
      </c>
      <c r="W78" s="898">
        <v>321976753.5</v>
      </c>
      <c r="X78" s="898">
        <v>321976753.5</v>
      </c>
      <c r="Y78" s="898">
        <f t="shared" si="74"/>
        <v>2577447696.5</v>
      </c>
      <c r="Z78" s="898">
        <f t="shared" si="75"/>
        <v>549359983.5</v>
      </c>
      <c r="AA78" s="898">
        <f t="shared" si="76"/>
        <v>421788805.5</v>
      </c>
      <c r="AB78" s="898">
        <f t="shared" si="77"/>
        <v>404370270.5</v>
      </c>
      <c r="AC78" s="588"/>
    </row>
    <row r="79" spans="1:59" ht="16.5" thickTop="1" thickBot="1">
      <c r="A79" s="594"/>
      <c r="B79" s="594"/>
      <c r="C79" s="596"/>
      <c r="D79" s="596"/>
      <c r="E79" s="595"/>
      <c r="F79" s="595"/>
      <c r="G79" s="595"/>
      <c r="H79" s="894" t="s">
        <v>2084</v>
      </c>
      <c r="I79" s="905">
        <f t="shared" ref="I79:J81" si="78">I80</f>
        <v>717344018</v>
      </c>
      <c r="J79" s="905">
        <f t="shared" si="78"/>
        <v>155353751</v>
      </c>
      <c r="K79" s="905">
        <f t="shared" ref="K79" si="79">K80</f>
        <v>124134529</v>
      </c>
      <c r="L79" s="905">
        <f t="shared" ref="L79" si="80">L80</f>
        <v>106563234</v>
      </c>
      <c r="M79" s="905">
        <f t="shared" ref="M79:M81" si="81">M80</f>
        <v>0</v>
      </c>
      <c r="N79" s="905">
        <f t="shared" ref="N79:N81" si="82">N80</f>
        <v>0</v>
      </c>
      <c r="O79" s="905">
        <f t="shared" ref="O79:O81" si="83">O80</f>
        <v>0</v>
      </c>
      <c r="P79" s="905">
        <f t="shared" ref="P79:P81" si="84">P80</f>
        <v>0</v>
      </c>
      <c r="Q79" s="905">
        <f t="shared" ref="Q79:Q81" si="85">Q80</f>
        <v>0</v>
      </c>
      <c r="R79" s="905">
        <f t="shared" ref="R79:R81" si="86">R80</f>
        <v>0</v>
      </c>
      <c r="S79" s="881"/>
      <c r="T79" s="881"/>
      <c r="U79" s="604">
        <f t="shared" si="72"/>
        <v>2000373390.72</v>
      </c>
      <c r="V79" s="904">
        <f t="shared" si="72"/>
        <v>1869239638.8599999</v>
      </c>
      <c r="W79" s="904">
        <f t="shared" si="72"/>
        <v>1424084966.5</v>
      </c>
      <c r="X79" s="904">
        <f t="shared" si="72"/>
        <v>1219540150.5</v>
      </c>
      <c r="Y79" s="904">
        <f t="shared" si="68"/>
        <v>2717717408.7200003</v>
      </c>
      <c r="Z79" s="904">
        <f t="shared" si="75"/>
        <v>2024593389.8599999</v>
      </c>
      <c r="AA79" s="904">
        <f t="shared" si="76"/>
        <v>1548219495.5</v>
      </c>
      <c r="AB79" s="904">
        <f t="shared" si="77"/>
        <v>1326103384.5</v>
      </c>
      <c r="AC79" s="588"/>
    </row>
    <row r="80" spans="1:59" ht="16.5" thickTop="1" thickBot="1">
      <c r="A80" s="594"/>
      <c r="B80" s="594"/>
      <c r="C80" s="596"/>
      <c r="D80" s="596"/>
      <c r="E80" s="595"/>
      <c r="F80" s="595"/>
      <c r="G80" s="595"/>
      <c r="H80" s="632" t="s">
        <v>1857</v>
      </c>
      <c r="I80" s="902">
        <f t="shared" si="78"/>
        <v>717344018</v>
      </c>
      <c r="J80" s="902">
        <f t="shared" si="78"/>
        <v>155353751</v>
      </c>
      <c r="K80" s="902">
        <f>K81</f>
        <v>124134529</v>
      </c>
      <c r="L80" s="902">
        <f>L81</f>
        <v>106563234</v>
      </c>
      <c r="M80" s="902">
        <f t="shared" si="81"/>
        <v>0</v>
      </c>
      <c r="N80" s="902">
        <f t="shared" si="82"/>
        <v>0</v>
      </c>
      <c r="O80" s="902">
        <f t="shared" si="83"/>
        <v>0</v>
      </c>
      <c r="P80" s="902">
        <f t="shared" si="84"/>
        <v>0</v>
      </c>
      <c r="Q80" s="902">
        <f t="shared" si="85"/>
        <v>0</v>
      </c>
      <c r="R80" s="902">
        <f t="shared" si="86"/>
        <v>0</v>
      </c>
      <c r="S80" s="881"/>
      <c r="T80" s="881"/>
      <c r="U80" s="622">
        <f t="shared" ref="U80:W80" si="87">+U81</f>
        <v>2000373390.72</v>
      </c>
      <c r="V80" s="897">
        <f t="shared" si="87"/>
        <v>1869239638.8599999</v>
      </c>
      <c r="W80" s="897">
        <f t="shared" si="87"/>
        <v>1424084966.5</v>
      </c>
      <c r="X80" s="928">
        <f>SUM(X81)</f>
        <v>1219540150.5</v>
      </c>
      <c r="Y80" s="897">
        <f t="shared" ref="Y80:AB80" si="88">+Y81</f>
        <v>2717717408.7200003</v>
      </c>
      <c r="Z80" s="897">
        <f t="shared" si="88"/>
        <v>2024593389.8599999</v>
      </c>
      <c r="AA80" s="897">
        <f t="shared" si="88"/>
        <v>1548219495.5</v>
      </c>
      <c r="AB80" s="897">
        <f t="shared" si="88"/>
        <v>1326103384.5</v>
      </c>
      <c r="AC80" s="588"/>
    </row>
    <row r="81" spans="1:29" ht="16.5" thickTop="1" thickBot="1">
      <c r="A81" s="594"/>
      <c r="B81" s="594"/>
      <c r="C81" s="596"/>
      <c r="D81" s="596"/>
      <c r="E81" s="595"/>
      <c r="F81" s="595"/>
      <c r="G81" s="595"/>
      <c r="H81" s="882" t="s">
        <v>1858</v>
      </c>
      <c r="I81" s="900">
        <f t="shared" si="78"/>
        <v>717344018</v>
      </c>
      <c r="J81" s="900">
        <f t="shared" si="78"/>
        <v>155353751</v>
      </c>
      <c r="K81" s="900">
        <f>K82</f>
        <v>124134529</v>
      </c>
      <c r="L81" s="900">
        <f>L82</f>
        <v>106563234</v>
      </c>
      <c r="M81" s="900">
        <f t="shared" si="81"/>
        <v>0</v>
      </c>
      <c r="N81" s="900">
        <f t="shared" si="82"/>
        <v>0</v>
      </c>
      <c r="O81" s="900">
        <f t="shared" si="83"/>
        <v>0</v>
      </c>
      <c r="P81" s="900">
        <f t="shared" si="84"/>
        <v>0</v>
      </c>
      <c r="Q81" s="900">
        <f t="shared" si="85"/>
        <v>0</v>
      </c>
      <c r="R81" s="900">
        <f t="shared" si="86"/>
        <v>0</v>
      </c>
      <c r="S81" s="598"/>
      <c r="T81" s="598"/>
      <c r="U81" s="598">
        <f t="shared" ref="U81:V81" si="89">+U82</f>
        <v>2000373390.72</v>
      </c>
      <c r="V81" s="898">
        <f t="shared" si="89"/>
        <v>1869239638.8599999</v>
      </c>
      <c r="W81" s="898">
        <f>SUM(W82)</f>
        <v>1424084966.5</v>
      </c>
      <c r="X81" s="898">
        <f>SUM(X82)</f>
        <v>1219540150.5</v>
      </c>
      <c r="Y81" s="898">
        <f t="shared" si="74"/>
        <v>2717717408.7200003</v>
      </c>
      <c r="Z81" s="898">
        <f t="shared" ref="Z81:Z83" si="90">+J81+N81+R81+V81</f>
        <v>2024593389.8599999</v>
      </c>
      <c r="AA81" s="898">
        <f t="shared" ref="AA81:AA83" si="91">+K81+O81+S81+W81</f>
        <v>1548219495.5</v>
      </c>
      <c r="AB81" s="898">
        <f t="shared" ref="AB81:AB83" si="92">+L81+P81+T81+X81</f>
        <v>1326103384.5</v>
      </c>
      <c r="AC81" s="588"/>
    </row>
    <row r="82" spans="1:29" ht="16.5" thickTop="1" thickBot="1">
      <c r="A82" s="594"/>
      <c r="B82" s="594"/>
      <c r="C82" s="596"/>
      <c r="D82" s="596"/>
      <c r="E82" s="595"/>
      <c r="F82" s="595"/>
      <c r="G82" s="595"/>
      <c r="H82" s="633" t="s">
        <v>1859</v>
      </c>
      <c r="I82" s="903">
        <v>717344018</v>
      </c>
      <c r="J82" s="598">
        <v>155353751</v>
      </c>
      <c r="K82" s="598">
        <v>124134529</v>
      </c>
      <c r="L82" s="598">
        <v>106563234</v>
      </c>
      <c r="M82" s="598"/>
      <c r="N82" s="598"/>
      <c r="O82" s="598"/>
      <c r="P82" s="598"/>
      <c r="Q82" s="598"/>
      <c r="R82" s="598"/>
      <c r="S82" s="598"/>
      <c r="T82" s="598"/>
      <c r="U82" s="598">
        <v>2000373390.72</v>
      </c>
      <c r="V82" s="898">
        <v>1869239638.8599999</v>
      </c>
      <c r="W82" s="898">
        <v>1424084966.5</v>
      </c>
      <c r="X82" s="898">
        <v>1219540150.5</v>
      </c>
      <c r="Y82" s="898">
        <f t="shared" si="74"/>
        <v>2717717408.7200003</v>
      </c>
      <c r="Z82" s="898">
        <f t="shared" si="90"/>
        <v>2024593389.8599999</v>
      </c>
      <c r="AA82" s="898">
        <f t="shared" si="91"/>
        <v>1548219495.5</v>
      </c>
      <c r="AB82" s="898">
        <f t="shared" si="92"/>
        <v>1326103384.5</v>
      </c>
      <c r="AC82" s="588"/>
    </row>
    <row r="83" spans="1:29" ht="16.5" thickTop="1" thickBot="1">
      <c r="A83" s="594"/>
      <c r="B83" s="594"/>
      <c r="C83" s="596"/>
      <c r="D83" s="596"/>
      <c r="E83" s="595"/>
      <c r="F83" s="595"/>
      <c r="G83" s="595"/>
      <c r="H83" s="895" t="s">
        <v>2085</v>
      </c>
      <c r="I83" s="905">
        <f t="shared" ref="I83" si="93">I84</f>
        <v>218062198</v>
      </c>
      <c r="J83" s="905">
        <f t="shared" ref="J83" si="94">J84</f>
        <v>20862574</v>
      </c>
      <c r="K83" s="905">
        <f t="shared" ref="K83" si="95">K84</f>
        <v>16038142</v>
      </c>
      <c r="L83" s="905">
        <f t="shared" ref="L83" si="96">L84</f>
        <v>13057915</v>
      </c>
      <c r="M83" s="905">
        <f t="shared" ref="M83:M85" si="97">M84</f>
        <v>0</v>
      </c>
      <c r="N83" s="905">
        <f t="shared" ref="N83:N85" si="98">N84</f>
        <v>0</v>
      </c>
      <c r="O83" s="905">
        <f t="shared" ref="O83:O85" si="99">O84</f>
        <v>0</v>
      </c>
      <c r="P83" s="905">
        <f t="shared" ref="P83:P85" si="100">P84</f>
        <v>0</v>
      </c>
      <c r="Q83" s="905">
        <f t="shared" ref="Q83:Q85" si="101">Q84</f>
        <v>1099429549</v>
      </c>
      <c r="R83" s="905">
        <f t="shared" ref="R83:R85" si="102">R84</f>
        <v>0</v>
      </c>
      <c r="S83" s="881"/>
      <c r="T83" s="881"/>
      <c r="U83" s="881"/>
      <c r="V83" s="928"/>
      <c r="W83" s="928"/>
      <c r="X83" s="928"/>
      <c r="Y83" s="904">
        <f t="shared" si="68"/>
        <v>1317491747</v>
      </c>
      <c r="Z83" s="904">
        <f t="shared" si="90"/>
        <v>20862574</v>
      </c>
      <c r="AA83" s="904">
        <f t="shared" si="91"/>
        <v>16038142</v>
      </c>
      <c r="AB83" s="904">
        <f t="shared" si="92"/>
        <v>13057915</v>
      </c>
      <c r="AC83" s="588"/>
    </row>
    <row r="84" spans="1:29" ht="16.5" thickTop="1" thickBot="1">
      <c r="A84" s="594"/>
      <c r="B84" s="594"/>
      <c r="C84" s="596"/>
      <c r="D84" s="596"/>
      <c r="E84" s="595"/>
      <c r="F84" s="595"/>
      <c r="G84" s="595"/>
      <c r="H84" s="632" t="s">
        <v>1857</v>
      </c>
      <c r="I84" s="902">
        <f t="shared" ref="I84:L85" si="103">I85</f>
        <v>218062198</v>
      </c>
      <c r="J84" s="902">
        <f t="shared" si="103"/>
        <v>20862574</v>
      </c>
      <c r="K84" s="902">
        <f t="shared" si="103"/>
        <v>16038142</v>
      </c>
      <c r="L84" s="902">
        <f t="shared" si="103"/>
        <v>13057915</v>
      </c>
      <c r="M84" s="902">
        <f t="shared" si="97"/>
        <v>0</v>
      </c>
      <c r="N84" s="902">
        <f t="shared" si="98"/>
        <v>0</v>
      </c>
      <c r="O84" s="902">
        <f t="shared" si="99"/>
        <v>0</v>
      </c>
      <c r="P84" s="902">
        <f t="shared" si="100"/>
        <v>0</v>
      </c>
      <c r="Q84" s="902">
        <f t="shared" si="101"/>
        <v>1099429549</v>
      </c>
      <c r="R84" s="902">
        <f t="shared" si="102"/>
        <v>0</v>
      </c>
      <c r="S84" s="881"/>
      <c r="T84" s="881"/>
      <c r="U84" s="881"/>
      <c r="V84" s="928"/>
      <c r="W84" s="928"/>
      <c r="X84" s="928"/>
      <c r="Y84" s="897">
        <f t="shared" ref="Y84:AB84" si="104">+Y85</f>
        <v>1317491747</v>
      </c>
      <c r="Z84" s="897">
        <f t="shared" si="104"/>
        <v>20862574</v>
      </c>
      <c r="AA84" s="897">
        <f t="shared" si="104"/>
        <v>16038142</v>
      </c>
      <c r="AB84" s="897">
        <f t="shared" si="104"/>
        <v>13057915</v>
      </c>
      <c r="AC84" s="588"/>
    </row>
    <row r="85" spans="1:29" ht="16.5" thickTop="1" thickBot="1">
      <c r="A85" s="594"/>
      <c r="B85" s="594"/>
      <c r="C85" s="596"/>
      <c r="D85" s="596"/>
      <c r="E85" s="595"/>
      <c r="F85" s="595"/>
      <c r="G85" s="595"/>
      <c r="H85" s="882" t="s">
        <v>1858</v>
      </c>
      <c r="I85" s="900">
        <f t="shared" si="103"/>
        <v>218062198</v>
      </c>
      <c r="J85" s="900">
        <f t="shared" si="103"/>
        <v>20862574</v>
      </c>
      <c r="K85" s="900">
        <f t="shared" si="103"/>
        <v>16038142</v>
      </c>
      <c r="L85" s="900">
        <f t="shared" si="103"/>
        <v>13057915</v>
      </c>
      <c r="M85" s="900">
        <f t="shared" si="97"/>
        <v>0</v>
      </c>
      <c r="N85" s="900">
        <f t="shared" si="98"/>
        <v>0</v>
      </c>
      <c r="O85" s="900">
        <f t="shared" si="99"/>
        <v>0</v>
      </c>
      <c r="P85" s="900">
        <f t="shared" si="100"/>
        <v>0</v>
      </c>
      <c r="Q85" s="900">
        <f t="shared" si="101"/>
        <v>1099429549</v>
      </c>
      <c r="R85" s="900">
        <f t="shared" si="102"/>
        <v>0</v>
      </c>
      <c r="S85" s="598"/>
      <c r="T85" s="598"/>
      <c r="U85" s="598"/>
      <c r="V85" s="898"/>
      <c r="W85" s="898"/>
      <c r="X85" s="898"/>
      <c r="Y85" s="898">
        <f t="shared" ref="Y85:Y92" si="105">+I85+M85+Q85+U85</f>
        <v>1317491747</v>
      </c>
      <c r="Z85" s="898">
        <f t="shared" ref="Z85:Z88" si="106">+J85+N85+R85+V85</f>
        <v>20862574</v>
      </c>
      <c r="AA85" s="898">
        <f t="shared" ref="AA85:AA88" si="107">+K85+O85+S85+W85</f>
        <v>16038142</v>
      </c>
      <c r="AB85" s="898">
        <f t="shared" ref="AB85:AB88" si="108">+L85+P85+T85+X85</f>
        <v>13057915</v>
      </c>
      <c r="AC85" s="588"/>
    </row>
    <row r="86" spans="1:29" ht="16.5" thickTop="1" thickBot="1">
      <c r="A86" s="594"/>
      <c r="B86" s="594"/>
      <c r="C86" s="596"/>
      <c r="D86" s="596"/>
      <c r="E86" s="595"/>
      <c r="F86" s="595"/>
      <c r="G86" s="595"/>
      <c r="H86" s="633" t="s">
        <v>1859</v>
      </c>
      <c r="I86" s="903">
        <v>218062198</v>
      </c>
      <c r="J86" s="598">
        <v>20862574</v>
      </c>
      <c r="K86" s="598">
        <v>16038142</v>
      </c>
      <c r="L86" s="598">
        <v>13057915</v>
      </c>
      <c r="M86" s="598"/>
      <c r="N86" s="598"/>
      <c r="O86" s="598"/>
      <c r="P86" s="598"/>
      <c r="Q86" s="898">
        <v>1099429549</v>
      </c>
      <c r="R86" s="598"/>
      <c r="S86" s="598"/>
      <c r="T86" s="598"/>
      <c r="U86" s="598"/>
      <c r="V86" s="898"/>
      <c r="W86" s="898"/>
      <c r="X86" s="898"/>
      <c r="Y86" s="898">
        <f t="shared" si="105"/>
        <v>1317491747</v>
      </c>
      <c r="Z86" s="898">
        <f t="shared" si="106"/>
        <v>20862574</v>
      </c>
      <c r="AA86" s="898">
        <f t="shared" si="107"/>
        <v>16038142</v>
      </c>
      <c r="AB86" s="898">
        <f t="shared" si="108"/>
        <v>13057915</v>
      </c>
      <c r="AC86" s="588"/>
    </row>
    <row r="87" spans="1:29" ht="16.5" thickTop="1" thickBot="1">
      <c r="A87" s="594"/>
      <c r="B87" s="594"/>
      <c r="C87" s="596"/>
      <c r="D87" s="596"/>
      <c r="E87" s="595"/>
      <c r="F87" s="595"/>
      <c r="G87" s="595"/>
      <c r="H87" s="906" t="s">
        <v>2086</v>
      </c>
      <c r="I87" s="908">
        <f>I88+I92</f>
        <v>822072900</v>
      </c>
      <c r="J87" s="908">
        <f>J88+J92</f>
        <v>157473528</v>
      </c>
      <c r="K87" s="908">
        <f t="shared" ref="K87:L87" si="109">K88+K92</f>
        <v>120720388</v>
      </c>
      <c r="L87" s="908">
        <f t="shared" si="109"/>
        <v>95600724</v>
      </c>
      <c r="M87" s="598"/>
      <c r="N87" s="598"/>
      <c r="O87" s="598"/>
      <c r="P87" s="598"/>
      <c r="Q87" s="921"/>
      <c r="R87" s="921"/>
      <c r="S87" s="921"/>
      <c r="T87" s="921"/>
      <c r="U87" s="591">
        <f>+U88+U92</f>
        <v>541560091.5</v>
      </c>
      <c r="V87" s="896">
        <f>+V88+V92</f>
        <v>541193381.5</v>
      </c>
      <c r="W87" s="896">
        <f>+W88+W92</f>
        <v>491584721</v>
      </c>
      <c r="X87" s="896">
        <f>+X88+X92</f>
        <v>491584721</v>
      </c>
      <c r="Y87" s="896">
        <f t="shared" si="105"/>
        <v>1363632991.5</v>
      </c>
      <c r="Z87" s="896">
        <f t="shared" si="106"/>
        <v>698666909.5</v>
      </c>
      <c r="AA87" s="896">
        <f t="shared" si="107"/>
        <v>612305109</v>
      </c>
      <c r="AB87" s="896">
        <f t="shared" si="108"/>
        <v>587185445</v>
      </c>
      <c r="AC87" s="588"/>
    </row>
    <row r="88" spans="1:29" ht="16.5" thickTop="1" thickBot="1">
      <c r="A88" s="594"/>
      <c r="B88" s="594"/>
      <c r="C88" s="596"/>
      <c r="D88" s="596"/>
      <c r="E88" s="595"/>
      <c r="F88" s="595"/>
      <c r="G88" s="595"/>
      <c r="H88" s="907" t="s">
        <v>2087</v>
      </c>
      <c r="I88" s="908">
        <f t="shared" ref="I88:J90" si="110">I89</f>
        <v>489297299</v>
      </c>
      <c r="J88" s="908">
        <f t="shared" si="110"/>
        <v>129185740</v>
      </c>
      <c r="K88" s="908">
        <f t="shared" ref="K88:L88" si="111">K89</f>
        <v>99032379</v>
      </c>
      <c r="L88" s="908">
        <f t="shared" si="111"/>
        <v>77320130</v>
      </c>
      <c r="M88" s="598"/>
      <c r="N88" s="598"/>
      <c r="O88" s="598"/>
      <c r="P88" s="598"/>
      <c r="Q88" s="598"/>
      <c r="R88" s="598"/>
      <c r="S88" s="598"/>
      <c r="T88" s="598"/>
      <c r="U88" s="924">
        <f>SUM(U89)</f>
        <v>43642421</v>
      </c>
      <c r="V88" s="930">
        <f t="shared" ref="V88:X90" si="112">SUM(V89)</f>
        <v>43275711</v>
      </c>
      <c r="W88" s="930">
        <f t="shared" si="112"/>
        <v>0</v>
      </c>
      <c r="X88" s="930">
        <f t="shared" si="112"/>
        <v>0</v>
      </c>
      <c r="Y88" s="904">
        <f t="shared" si="105"/>
        <v>532939720</v>
      </c>
      <c r="Z88" s="904">
        <f t="shared" si="106"/>
        <v>172461451</v>
      </c>
      <c r="AA88" s="904">
        <f t="shared" si="107"/>
        <v>99032379</v>
      </c>
      <c r="AB88" s="904">
        <f t="shared" si="108"/>
        <v>77320130</v>
      </c>
      <c r="AC88" s="588"/>
    </row>
    <row r="89" spans="1:29" ht="16.5" thickTop="1" thickBot="1">
      <c r="A89" s="594"/>
      <c r="B89" s="594"/>
      <c r="C89" s="596"/>
      <c r="D89" s="596"/>
      <c r="E89" s="595"/>
      <c r="F89" s="595"/>
      <c r="G89" s="595"/>
      <c r="H89" s="632" t="s">
        <v>1857</v>
      </c>
      <c r="I89" s="598">
        <f t="shared" si="110"/>
        <v>489297299</v>
      </c>
      <c r="J89" s="598">
        <f t="shared" si="110"/>
        <v>129185740</v>
      </c>
      <c r="K89" s="598">
        <f t="shared" ref="K89:L89" si="113">K90</f>
        <v>99032379</v>
      </c>
      <c r="L89" s="598">
        <f t="shared" si="113"/>
        <v>77320130</v>
      </c>
      <c r="M89" s="598"/>
      <c r="N89" s="598"/>
      <c r="O89" s="598"/>
      <c r="P89" s="598"/>
      <c r="Q89" s="598"/>
      <c r="R89" s="598"/>
      <c r="S89" s="598"/>
      <c r="T89" s="598"/>
      <c r="U89" s="881">
        <f>SUM(U90)</f>
        <v>43642421</v>
      </c>
      <c r="V89" s="928">
        <f t="shared" si="112"/>
        <v>43275711</v>
      </c>
      <c r="W89" s="928">
        <f t="shared" si="112"/>
        <v>0</v>
      </c>
      <c r="X89" s="928">
        <f t="shared" si="112"/>
        <v>0</v>
      </c>
      <c r="Y89" s="897">
        <f t="shared" ref="Y89:AB89" si="114">+Y90</f>
        <v>532939720</v>
      </c>
      <c r="Z89" s="897">
        <f t="shared" si="114"/>
        <v>172461451</v>
      </c>
      <c r="AA89" s="897">
        <f t="shared" si="114"/>
        <v>99032379</v>
      </c>
      <c r="AB89" s="897">
        <f t="shared" si="114"/>
        <v>77320130</v>
      </c>
      <c r="AC89" s="588"/>
    </row>
    <row r="90" spans="1:29" ht="16.5" thickTop="1" thickBot="1">
      <c r="A90" s="594"/>
      <c r="B90" s="594"/>
      <c r="C90" s="596"/>
      <c r="D90" s="596"/>
      <c r="E90" s="595"/>
      <c r="F90" s="595"/>
      <c r="G90" s="595"/>
      <c r="H90" s="882" t="s">
        <v>1858</v>
      </c>
      <c r="I90" s="598">
        <f t="shared" si="110"/>
        <v>489297299</v>
      </c>
      <c r="J90" s="598">
        <f t="shared" si="110"/>
        <v>129185740</v>
      </c>
      <c r="K90" s="598">
        <f t="shared" ref="K90:L90" si="115">K91</f>
        <v>99032379</v>
      </c>
      <c r="L90" s="598">
        <f t="shared" si="115"/>
        <v>77320130</v>
      </c>
      <c r="M90" s="598"/>
      <c r="N90" s="598"/>
      <c r="O90" s="598"/>
      <c r="P90" s="598"/>
      <c r="Q90" s="598"/>
      <c r="R90" s="598"/>
      <c r="S90" s="598"/>
      <c r="T90" s="598"/>
      <c r="U90" s="598">
        <f>SUM(U91)</f>
        <v>43642421</v>
      </c>
      <c r="V90" s="898">
        <f t="shared" si="112"/>
        <v>43275711</v>
      </c>
      <c r="W90" s="898">
        <f t="shared" si="112"/>
        <v>0</v>
      </c>
      <c r="X90" s="898">
        <f t="shared" si="112"/>
        <v>0</v>
      </c>
      <c r="Y90" s="898">
        <f t="shared" ref="Y90:Y91" si="116">+I90+M90+Q90+U90</f>
        <v>532939720</v>
      </c>
      <c r="Z90" s="898">
        <f t="shared" ref="Z90:Z92" si="117">+J90+N90+R90+V90</f>
        <v>172461451</v>
      </c>
      <c r="AA90" s="898">
        <f t="shared" ref="AA90:AA92" si="118">+K90+O90+S90+W90</f>
        <v>99032379</v>
      </c>
      <c r="AB90" s="898">
        <f t="shared" ref="AB90:AB92" si="119">+L90+P90+T90+X90</f>
        <v>77320130</v>
      </c>
      <c r="AC90" s="588"/>
    </row>
    <row r="91" spans="1:29" ht="16.5" thickTop="1" thickBot="1">
      <c r="A91" s="594"/>
      <c r="B91" s="594"/>
      <c r="C91" s="596"/>
      <c r="D91" s="596"/>
      <c r="E91" s="595"/>
      <c r="F91" s="595"/>
      <c r="G91" s="595"/>
      <c r="H91" s="633" t="s">
        <v>1859</v>
      </c>
      <c r="I91" s="898">
        <v>489297299</v>
      </c>
      <c r="J91" s="598">
        <v>129185740</v>
      </c>
      <c r="K91" s="598">
        <v>99032379</v>
      </c>
      <c r="L91" s="598">
        <v>77320130</v>
      </c>
      <c r="M91" s="598"/>
      <c r="N91" s="598"/>
      <c r="O91" s="598"/>
      <c r="P91" s="598"/>
      <c r="Q91" s="598"/>
      <c r="R91" s="598"/>
      <c r="S91" s="598"/>
      <c r="T91" s="598"/>
      <c r="U91" s="922">
        <v>43642421</v>
      </c>
      <c r="V91" s="922">
        <v>43275711</v>
      </c>
      <c r="W91" s="898">
        <v>0</v>
      </c>
      <c r="X91" s="898">
        <v>0</v>
      </c>
      <c r="Y91" s="898">
        <f t="shared" si="116"/>
        <v>532939720</v>
      </c>
      <c r="Z91" s="898">
        <f t="shared" si="117"/>
        <v>172461451</v>
      </c>
      <c r="AA91" s="898">
        <f t="shared" si="118"/>
        <v>99032379</v>
      </c>
      <c r="AB91" s="898">
        <f t="shared" si="119"/>
        <v>77320130</v>
      </c>
      <c r="AC91" s="588"/>
    </row>
    <row r="92" spans="1:29" ht="16.5" thickTop="1" thickBot="1">
      <c r="A92" s="594"/>
      <c r="B92" s="594"/>
      <c r="C92" s="596"/>
      <c r="D92" s="596"/>
      <c r="E92" s="595"/>
      <c r="F92" s="595"/>
      <c r="G92" s="595"/>
      <c r="H92" s="907" t="s">
        <v>2088</v>
      </c>
      <c r="I92" s="908">
        <f>I93</f>
        <v>332775601</v>
      </c>
      <c r="J92" s="908">
        <f>J93</f>
        <v>28287788</v>
      </c>
      <c r="K92" s="908">
        <f t="shared" ref="K92:L92" si="120">K93</f>
        <v>21688009</v>
      </c>
      <c r="L92" s="908">
        <f t="shared" si="120"/>
        <v>18280594</v>
      </c>
      <c r="M92" s="598"/>
      <c r="N92" s="598"/>
      <c r="O92" s="598"/>
      <c r="P92" s="598"/>
      <c r="Q92" s="598"/>
      <c r="R92" s="598"/>
      <c r="S92" s="598"/>
      <c r="T92" s="598"/>
      <c r="U92" s="924">
        <f>SUM(U93)</f>
        <v>497917670.5</v>
      </c>
      <c r="V92" s="930">
        <f t="shared" ref="V92:X94" si="121">SUM(V93)</f>
        <v>497917670.5</v>
      </c>
      <c r="W92" s="930">
        <f t="shared" si="121"/>
        <v>491584721</v>
      </c>
      <c r="X92" s="930">
        <f t="shared" si="121"/>
        <v>491584721</v>
      </c>
      <c r="Y92" s="904">
        <f t="shared" si="105"/>
        <v>830693271.5</v>
      </c>
      <c r="Z92" s="904">
        <f t="shared" si="117"/>
        <v>526205458.5</v>
      </c>
      <c r="AA92" s="904">
        <f t="shared" si="118"/>
        <v>513272730</v>
      </c>
      <c r="AB92" s="904">
        <f t="shared" si="119"/>
        <v>509865315</v>
      </c>
      <c r="AC92" s="588"/>
    </row>
    <row r="93" spans="1:29" ht="16.5" thickTop="1" thickBot="1">
      <c r="A93" s="594"/>
      <c r="B93" s="594"/>
      <c r="C93" s="596"/>
      <c r="D93" s="596"/>
      <c r="E93" s="595"/>
      <c r="F93" s="595"/>
      <c r="G93" s="595"/>
      <c r="H93" s="632" t="s">
        <v>1857</v>
      </c>
      <c r="I93" s="598">
        <f>I94</f>
        <v>332775601</v>
      </c>
      <c r="J93" s="598">
        <f t="shared" ref="J93:L94" si="122">J94</f>
        <v>28287788</v>
      </c>
      <c r="K93" s="598">
        <f t="shared" si="122"/>
        <v>21688009</v>
      </c>
      <c r="L93" s="598">
        <f t="shared" si="122"/>
        <v>18280594</v>
      </c>
      <c r="M93" s="598"/>
      <c r="N93" s="598"/>
      <c r="O93" s="598"/>
      <c r="P93" s="598"/>
      <c r="Q93" s="598"/>
      <c r="R93" s="598"/>
      <c r="S93" s="598"/>
      <c r="T93" s="598"/>
      <c r="U93" s="881">
        <f>SUM(U94)</f>
        <v>497917670.5</v>
      </c>
      <c r="V93" s="928">
        <f t="shared" si="121"/>
        <v>497917670.5</v>
      </c>
      <c r="W93" s="928">
        <f t="shared" si="121"/>
        <v>491584721</v>
      </c>
      <c r="X93" s="928">
        <f t="shared" si="121"/>
        <v>491584721</v>
      </c>
      <c r="Y93" s="897">
        <f t="shared" ref="Y93:AB93" si="123">+Y94</f>
        <v>830693271.5</v>
      </c>
      <c r="Z93" s="897">
        <f t="shared" si="123"/>
        <v>526205458.5</v>
      </c>
      <c r="AA93" s="897">
        <f t="shared" si="123"/>
        <v>513272730</v>
      </c>
      <c r="AB93" s="897">
        <f t="shared" si="123"/>
        <v>509865315</v>
      </c>
      <c r="AC93" s="588"/>
    </row>
    <row r="94" spans="1:29" ht="16.5" thickTop="1" thickBot="1">
      <c r="A94" s="594"/>
      <c r="B94" s="594"/>
      <c r="C94" s="596"/>
      <c r="D94" s="596"/>
      <c r="E94" s="595"/>
      <c r="F94" s="595"/>
      <c r="G94" s="595"/>
      <c r="H94" s="882" t="s">
        <v>1858</v>
      </c>
      <c r="I94" s="598">
        <f>I95</f>
        <v>332775601</v>
      </c>
      <c r="J94" s="598">
        <f t="shared" si="122"/>
        <v>28287788</v>
      </c>
      <c r="K94" s="598">
        <f t="shared" si="122"/>
        <v>21688009</v>
      </c>
      <c r="L94" s="598">
        <f t="shared" si="122"/>
        <v>18280594</v>
      </c>
      <c r="M94" s="598"/>
      <c r="N94" s="598"/>
      <c r="O94" s="598"/>
      <c r="P94" s="598"/>
      <c r="Q94" s="598"/>
      <c r="R94" s="598"/>
      <c r="S94" s="598"/>
      <c r="T94" s="598"/>
      <c r="U94" s="598">
        <f>SUM(U95)</f>
        <v>497917670.5</v>
      </c>
      <c r="V94" s="898">
        <f t="shared" si="121"/>
        <v>497917670.5</v>
      </c>
      <c r="W94" s="898">
        <f t="shared" si="121"/>
        <v>491584721</v>
      </c>
      <c r="X94" s="898">
        <f t="shared" si="121"/>
        <v>491584721</v>
      </c>
      <c r="Y94" s="898">
        <f t="shared" ref="Y94:Y97" si="124">+I94+M94+Q94+U94</f>
        <v>830693271.5</v>
      </c>
      <c r="Z94" s="898">
        <f t="shared" ref="Z94:Z97" si="125">+J94+N94+R94+V94</f>
        <v>526205458.5</v>
      </c>
      <c r="AA94" s="898">
        <f t="shared" ref="AA94:AA97" si="126">+K94+O94+S94+W94</f>
        <v>513272730</v>
      </c>
      <c r="AB94" s="898">
        <f t="shared" ref="AB94:AB97" si="127">+L94+P94+T94+X94</f>
        <v>509865315</v>
      </c>
      <c r="AC94" s="588"/>
    </row>
    <row r="95" spans="1:29" ht="16.5" thickTop="1" thickBot="1">
      <c r="A95" s="594"/>
      <c r="B95" s="594"/>
      <c r="C95" s="596"/>
      <c r="D95" s="596"/>
      <c r="E95" s="595"/>
      <c r="F95" s="595"/>
      <c r="G95" s="595"/>
      <c r="H95" s="633" t="s">
        <v>1859</v>
      </c>
      <c r="I95" s="909">
        <f>232775601+100000000</f>
        <v>332775601</v>
      </c>
      <c r="J95" s="909">
        <v>28287788</v>
      </c>
      <c r="K95" s="909">
        <v>21688009</v>
      </c>
      <c r="L95" s="909">
        <v>18280594</v>
      </c>
      <c r="M95" s="598"/>
      <c r="N95" s="598"/>
      <c r="O95" s="598"/>
      <c r="P95" s="598"/>
      <c r="Q95" s="598"/>
      <c r="R95" s="598"/>
      <c r="S95" s="598"/>
      <c r="T95" s="598"/>
      <c r="U95" s="598">
        <v>497917670.5</v>
      </c>
      <c r="V95" s="923">
        <v>497917670.5</v>
      </c>
      <c r="W95" s="923">
        <v>491584721</v>
      </c>
      <c r="X95" s="923">
        <v>491584721</v>
      </c>
      <c r="Y95" s="898">
        <f t="shared" si="124"/>
        <v>830693271.5</v>
      </c>
      <c r="Z95" s="898">
        <f t="shared" si="125"/>
        <v>526205458.5</v>
      </c>
      <c r="AA95" s="898">
        <f t="shared" si="126"/>
        <v>513272730</v>
      </c>
      <c r="AB95" s="898">
        <f t="shared" si="127"/>
        <v>509865315</v>
      </c>
      <c r="AC95" s="588"/>
    </row>
    <row r="96" spans="1:29" ht="16.5" thickTop="1" thickBot="1">
      <c r="A96" s="594"/>
      <c r="B96" s="594"/>
      <c r="C96" s="596"/>
      <c r="D96" s="596"/>
      <c r="E96" s="595"/>
      <c r="F96" s="595"/>
      <c r="G96" s="595"/>
      <c r="H96" s="590" t="s">
        <v>2089</v>
      </c>
      <c r="I96" s="908">
        <f>SUM(I97+I101)</f>
        <v>925639938</v>
      </c>
      <c r="J96" s="908">
        <f t="shared" ref="J96:L96" si="128">SUM(J97+J101)</f>
        <v>231868884</v>
      </c>
      <c r="K96" s="908">
        <f t="shared" si="128"/>
        <v>156206902</v>
      </c>
      <c r="L96" s="908">
        <f t="shared" si="128"/>
        <v>135785704</v>
      </c>
      <c r="M96" s="598"/>
      <c r="N96" s="598"/>
      <c r="O96" s="598"/>
      <c r="P96" s="598"/>
      <c r="Q96" s="598"/>
      <c r="R96" s="598"/>
      <c r="S96" s="598"/>
      <c r="T96" s="598"/>
      <c r="U96" s="591">
        <f>+U97+U101</f>
        <v>335760771</v>
      </c>
      <c r="V96" s="896">
        <f>+V97+V101</f>
        <v>335760717</v>
      </c>
      <c r="W96" s="896">
        <f>+W97+W101</f>
        <v>335760717</v>
      </c>
      <c r="X96" s="896">
        <f>+X97+X101</f>
        <v>335760717</v>
      </c>
      <c r="Y96" s="896">
        <f t="shared" si="124"/>
        <v>1261400709</v>
      </c>
      <c r="Z96" s="896">
        <f t="shared" si="125"/>
        <v>567629601</v>
      </c>
      <c r="AA96" s="896">
        <f t="shared" si="126"/>
        <v>491967619</v>
      </c>
      <c r="AB96" s="896">
        <f t="shared" si="127"/>
        <v>471546421</v>
      </c>
      <c r="AC96" s="588"/>
    </row>
    <row r="97" spans="1:29" ht="16.5" thickTop="1" thickBot="1">
      <c r="A97" s="594"/>
      <c r="B97" s="594"/>
      <c r="C97" s="596"/>
      <c r="D97" s="596"/>
      <c r="E97" s="595"/>
      <c r="F97" s="595"/>
      <c r="G97" s="595"/>
      <c r="H97" s="907" t="s">
        <v>2090</v>
      </c>
      <c r="I97" s="908">
        <f>I98</f>
        <v>476227387</v>
      </c>
      <c r="J97" s="908">
        <f t="shared" ref="J97:L99" si="129">J98</f>
        <v>100487456</v>
      </c>
      <c r="K97" s="908">
        <f t="shared" si="129"/>
        <v>76881472</v>
      </c>
      <c r="L97" s="908">
        <f t="shared" si="129"/>
        <v>64998217</v>
      </c>
      <c r="M97" s="598"/>
      <c r="N97" s="598"/>
      <c r="O97" s="598"/>
      <c r="P97" s="598"/>
      <c r="Q97" s="598"/>
      <c r="R97" s="598"/>
      <c r="S97" s="598"/>
      <c r="T97" s="598"/>
      <c r="U97" s="924">
        <f>SUM(U98)</f>
        <v>335760771</v>
      </c>
      <c r="V97" s="930">
        <f t="shared" ref="V97:V99" si="130">SUM(V98)</f>
        <v>335760717</v>
      </c>
      <c r="W97" s="930">
        <f t="shared" ref="W97:W99" si="131">SUM(W98)</f>
        <v>335760717</v>
      </c>
      <c r="X97" s="930">
        <f t="shared" ref="X97:X99" si="132">SUM(X98)</f>
        <v>335760717</v>
      </c>
      <c r="Y97" s="904">
        <f t="shared" si="124"/>
        <v>811988158</v>
      </c>
      <c r="Z97" s="904">
        <f t="shared" si="125"/>
        <v>436248173</v>
      </c>
      <c r="AA97" s="904">
        <f t="shared" si="126"/>
        <v>412642189</v>
      </c>
      <c r="AB97" s="904">
        <f t="shared" si="127"/>
        <v>400758934</v>
      </c>
      <c r="AC97" s="588"/>
    </row>
    <row r="98" spans="1:29" ht="16.5" thickTop="1" thickBot="1">
      <c r="A98" s="594"/>
      <c r="B98" s="594"/>
      <c r="C98" s="596"/>
      <c r="D98" s="596"/>
      <c r="E98" s="595"/>
      <c r="F98" s="595"/>
      <c r="G98" s="595"/>
      <c r="H98" s="632" t="s">
        <v>1857</v>
      </c>
      <c r="I98" s="598">
        <f>I99</f>
        <v>476227387</v>
      </c>
      <c r="J98" s="598">
        <f t="shared" si="129"/>
        <v>100487456</v>
      </c>
      <c r="K98" s="598">
        <f t="shared" si="129"/>
        <v>76881472</v>
      </c>
      <c r="L98" s="598">
        <f t="shared" si="129"/>
        <v>64998217</v>
      </c>
      <c r="M98" s="598"/>
      <c r="N98" s="598"/>
      <c r="O98" s="598"/>
      <c r="P98" s="598"/>
      <c r="Q98" s="598"/>
      <c r="R98" s="598"/>
      <c r="S98" s="598"/>
      <c r="T98" s="598"/>
      <c r="U98" s="881">
        <f>SUM(U99)</f>
        <v>335760771</v>
      </c>
      <c r="V98" s="928">
        <f t="shared" si="130"/>
        <v>335760717</v>
      </c>
      <c r="W98" s="928">
        <f t="shared" si="131"/>
        <v>335760717</v>
      </c>
      <c r="X98" s="928">
        <f t="shared" si="132"/>
        <v>335760717</v>
      </c>
      <c r="Y98" s="897">
        <f t="shared" ref="Y98:AB98" si="133">+Y99</f>
        <v>811988158</v>
      </c>
      <c r="Z98" s="897">
        <f t="shared" si="133"/>
        <v>436248173</v>
      </c>
      <c r="AA98" s="897">
        <f t="shared" si="133"/>
        <v>412642189</v>
      </c>
      <c r="AB98" s="897">
        <f t="shared" si="133"/>
        <v>400758934</v>
      </c>
      <c r="AC98" s="588"/>
    </row>
    <row r="99" spans="1:29" ht="16.5" thickTop="1" thickBot="1">
      <c r="A99" s="594"/>
      <c r="B99" s="594"/>
      <c r="C99" s="596"/>
      <c r="D99" s="596"/>
      <c r="E99" s="595"/>
      <c r="F99" s="595"/>
      <c r="G99" s="595"/>
      <c r="H99" s="633" t="s">
        <v>1858</v>
      </c>
      <c r="I99" s="598">
        <f>I100</f>
        <v>476227387</v>
      </c>
      <c r="J99" s="598">
        <f t="shared" si="129"/>
        <v>100487456</v>
      </c>
      <c r="K99" s="598">
        <f t="shared" si="129"/>
        <v>76881472</v>
      </c>
      <c r="L99" s="598">
        <f t="shared" si="129"/>
        <v>64998217</v>
      </c>
      <c r="M99" s="598"/>
      <c r="N99" s="598"/>
      <c r="O99" s="598"/>
      <c r="P99" s="598"/>
      <c r="Q99" s="598"/>
      <c r="R99" s="598"/>
      <c r="S99" s="598"/>
      <c r="T99" s="598"/>
      <c r="U99" s="598">
        <f>SUM(U100)</f>
        <v>335760771</v>
      </c>
      <c r="V99" s="898">
        <f t="shared" si="130"/>
        <v>335760717</v>
      </c>
      <c r="W99" s="898">
        <f t="shared" si="131"/>
        <v>335760717</v>
      </c>
      <c r="X99" s="898">
        <f t="shared" si="132"/>
        <v>335760717</v>
      </c>
      <c r="Y99" s="898">
        <f t="shared" ref="Y99:Y104" si="134">+I99+M99+Q99+U99</f>
        <v>811988158</v>
      </c>
      <c r="Z99" s="898">
        <f t="shared" ref="Z99:Z101" si="135">+J99+N99+R99+V99</f>
        <v>436248173</v>
      </c>
      <c r="AA99" s="898">
        <f t="shared" ref="AA99:AA101" si="136">+K99+O99+S99+W99</f>
        <v>412642189</v>
      </c>
      <c r="AB99" s="898">
        <f t="shared" ref="AB99:AB101" si="137">+L99+P99+T99+X99</f>
        <v>400758934</v>
      </c>
      <c r="AC99" s="588"/>
    </row>
    <row r="100" spans="1:29" ht="16.5" thickTop="1" thickBot="1">
      <c r="A100" s="594"/>
      <c r="B100" s="594"/>
      <c r="C100" s="596"/>
      <c r="D100" s="596"/>
      <c r="E100" s="595"/>
      <c r="F100" s="595"/>
      <c r="G100" s="595"/>
      <c r="H100" s="633" t="s">
        <v>1859</v>
      </c>
      <c r="I100" s="598">
        <v>476227387</v>
      </c>
      <c r="J100" s="598">
        <v>100487456</v>
      </c>
      <c r="K100" s="598">
        <v>76881472</v>
      </c>
      <c r="L100" s="598">
        <v>64998217</v>
      </c>
      <c r="M100" s="598"/>
      <c r="N100" s="598"/>
      <c r="O100" s="598"/>
      <c r="P100" s="598"/>
      <c r="Q100" s="598"/>
      <c r="R100" s="598"/>
      <c r="S100" s="598"/>
      <c r="T100" s="598"/>
      <c r="U100" s="922">
        <v>335760771</v>
      </c>
      <c r="V100" s="922">
        <v>335760717</v>
      </c>
      <c r="W100" s="898">
        <v>335760717</v>
      </c>
      <c r="X100" s="898">
        <v>335760717</v>
      </c>
      <c r="Y100" s="898">
        <f t="shared" si="134"/>
        <v>811988158</v>
      </c>
      <c r="Z100" s="898">
        <f t="shared" si="135"/>
        <v>436248173</v>
      </c>
      <c r="AA100" s="898">
        <f t="shared" si="136"/>
        <v>412642189</v>
      </c>
      <c r="AB100" s="898">
        <f t="shared" si="137"/>
        <v>400758934</v>
      </c>
      <c r="AC100" s="588"/>
    </row>
    <row r="101" spans="1:29" ht="16.5" thickTop="1" thickBot="1">
      <c r="A101" s="594"/>
      <c r="B101" s="594"/>
      <c r="C101" s="596"/>
      <c r="D101" s="596"/>
      <c r="E101" s="595"/>
      <c r="F101" s="595"/>
      <c r="G101" s="595"/>
      <c r="H101" s="907" t="s">
        <v>2091</v>
      </c>
      <c r="I101" s="908">
        <f>I102</f>
        <v>449412551</v>
      </c>
      <c r="J101" s="908">
        <f t="shared" ref="J101:L103" si="138">J102</f>
        <v>131381428</v>
      </c>
      <c r="K101" s="908">
        <f t="shared" si="138"/>
        <v>79325430</v>
      </c>
      <c r="L101" s="908">
        <f t="shared" si="138"/>
        <v>70787487</v>
      </c>
      <c r="M101" s="598"/>
      <c r="N101" s="598"/>
      <c r="O101" s="598"/>
      <c r="P101" s="598"/>
      <c r="Q101" s="598"/>
      <c r="R101" s="598"/>
      <c r="S101" s="598"/>
      <c r="T101" s="598"/>
      <c r="U101" s="924">
        <f>SUM(U102)</f>
        <v>0</v>
      </c>
      <c r="V101" s="930">
        <f t="shared" ref="V101:V102" si="139">SUM(V102)</f>
        <v>0</v>
      </c>
      <c r="W101" s="930">
        <f t="shared" ref="W101:W102" si="140">SUM(W102)</f>
        <v>0</v>
      </c>
      <c r="X101" s="930">
        <f t="shared" ref="X101:X102" si="141">SUM(X102)</f>
        <v>0</v>
      </c>
      <c r="Y101" s="904">
        <f t="shared" si="134"/>
        <v>449412551</v>
      </c>
      <c r="Z101" s="904">
        <f t="shared" si="135"/>
        <v>131381428</v>
      </c>
      <c r="AA101" s="904">
        <f t="shared" si="136"/>
        <v>79325430</v>
      </c>
      <c r="AB101" s="904">
        <f t="shared" si="137"/>
        <v>70787487</v>
      </c>
      <c r="AC101" s="588"/>
    </row>
    <row r="102" spans="1:29" ht="16.5" thickTop="1" thickBot="1">
      <c r="A102" s="594"/>
      <c r="B102" s="594"/>
      <c r="C102" s="596"/>
      <c r="D102" s="596"/>
      <c r="E102" s="595"/>
      <c r="F102" s="595"/>
      <c r="G102" s="595"/>
      <c r="H102" s="632" t="s">
        <v>1857</v>
      </c>
      <c r="I102" s="598">
        <f>I103</f>
        <v>449412551</v>
      </c>
      <c r="J102" s="598">
        <f t="shared" si="138"/>
        <v>131381428</v>
      </c>
      <c r="K102" s="598">
        <f t="shared" si="138"/>
        <v>79325430</v>
      </c>
      <c r="L102" s="598">
        <f t="shared" si="138"/>
        <v>70787487</v>
      </c>
      <c r="M102" s="598"/>
      <c r="N102" s="598"/>
      <c r="O102" s="598"/>
      <c r="P102" s="598"/>
      <c r="Q102" s="598"/>
      <c r="R102" s="598"/>
      <c r="S102" s="598"/>
      <c r="T102" s="598"/>
      <c r="U102" s="881">
        <f>SUM(U103)</f>
        <v>0</v>
      </c>
      <c r="V102" s="928">
        <f t="shared" si="139"/>
        <v>0</v>
      </c>
      <c r="W102" s="928">
        <f t="shared" si="140"/>
        <v>0</v>
      </c>
      <c r="X102" s="928">
        <f t="shared" si="141"/>
        <v>0</v>
      </c>
      <c r="Y102" s="897">
        <f t="shared" ref="Y102:AB102" si="142">+Y103</f>
        <v>449412551</v>
      </c>
      <c r="Z102" s="897">
        <f t="shared" si="142"/>
        <v>131381428</v>
      </c>
      <c r="AA102" s="897">
        <f t="shared" si="142"/>
        <v>79325430</v>
      </c>
      <c r="AB102" s="897">
        <f t="shared" si="142"/>
        <v>70787487</v>
      </c>
      <c r="AC102" s="588"/>
    </row>
    <row r="103" spans="1:29" ht="16.5" thickTop="1" thickBot="1">
      <c r="A103" s="594"/>
      <c r="B103" s="594"/>
      <c r="C103" s="596"/>
      <c r="D103" s="596"/>
      <c r="E103" s="595"/>
      <c r="F103" s="595"/>
      <c r="G103" s="595"/>
      <c r="H103" s="633" t="s">
        <v>1858</v>
      </c>
      <c r="I103" s="598">
        <f>I104</f>
        <v>449412551</v>
      </c>
      <c r="J103" s="598">
        <f t="shared" si="138"/>
        <v>131381428</v>
      </c>
      <c r="K103" s="598">
        <f t="shared" si="138"/>
        <v>79325430</v>
      </c>
      <c r="L103" s="598">
        <f t="shared" si="138"/>
        <v>70787487</v>
      </c>
      <c r="M103" s="598"/>
      <c r="N103" s="598"/>
      <c r="O103" s="598"/>
      <c r="P103" s="598"/>
      <c r="Q103" s="598"/>
      <c r="R103" s="598"/>
      <c r="S103" s="598"/>
      <c r="T103" s="598"/>
      <c r="U103" s="598"/>
      <c r="V103" s="898"/>
      <c r="W103" s="898"/>
      <c r="X103" s="898"/>
      <c r="Y103" s="898">
        <f t="shared" si="134"/>
        <v>449412551</v>
      </c>
      <c r="Z103" s="898">
        <f t="shared" ref="Z103:Z106" si="143">+J103+N103+R103+V103</f>
        <v>131381428</v>
      </c>
      <c r="AA103" s="898">
        <f t="shared" ref="AA103:AA106" si="144">+K103+O103+S103+W103</f>
        <v>79325430</v>
      </c>
      <c r="AB103" s="898">
        <f t="shared" ref="AB103:AB106" si="145">+L103+P103+T103+X103</f>
        <v>70787487</v>
      </c>
      <c r="AC103" s="588"/>
    </row>
    <row r="104" spans="1:29" ht="16.5" thickTop="1" thickBot="1">
      <c r="A104" s="594"/>
      <c r="B104" s="594"/>
      <c r="C104" s="596"/>
      <c r="D104" s="596"/>
      <c r="E104" s="595"/>
      <c r="F104" s="595"/>
      <c r="G104" s="595"/>
      <c r="H104" s="633" t="s">
        <v>1859</v>
      </c>
      <c r="I104" s="598">
        <v>449412551</v>
      </c>
      <c r="J104" s="598">
        <v>131381428</v>
      </c>
      <c r="K104" s="598">
        <v>79325430</v>
      </c>
      <c r="L104" s="598">
        <v>70787487</v>
      </c>
      <c r="M104" s="598"/>
      <c r="N104" s="598"/>
      <c r="O104" s="598"/>
      <c r="P104" s="598"/>
      <c r="Q104" s="598"/>
      <c r="R104" s="598"/>
      <c r="S104" s="598"/>
      <c r="T104" s="598"/>
      <c r="U104" s="598"/>
      <c r="V104" s="923"/>
      <c r="W104" s="923"/>
      <c r="X104" s="923"/>
      <c r="Y104" s="898">
        <f t="shared" si="134"/>
        <v>449412551</v>
      </c>
      <c r="Z104" s="898">
        <f t="shared" si="143"/>
        <v>131381428</v>
      </c>
      <c r="AA104" s="898">
        <f t="shared" si="144"/>
        <v>79325430</v>
      </c>
      <c r="AB104" s="898">
        <f t="shared" si="145"/>
        <v>70787487</v>
      </c>
      <c r="AC104" s="588"/>
    </row>
    <row r="105" spans="1:29" ht="16.5" thickTop="1" thickBot="1">
      <c r="A105" s="594"/>
      <c r="B105" s="594"/>
      <c r="C105" s="596"/>
      <c r="D105" s="596"/>
      <c r="E105" s="595"/>
      <c r="F105" s="595"/>
      <c r="G105" s="595"/>
      <c r="H105" s="590" t="s">
        <v>2092</v>
      </c>
      <c r="I105" s="908">
        <f>SUM(I110+I106)</f>
        <v>3422406797</v>
      </c>
      <c r="J105" s="908">
        <f>SUM(J110+J106)</f>
        <v>1059464534</v>
      </c>
      <c r="K105" s="908">
        <f>SUM(K110+K106)</f>
        <v>753588532.81999993</v>
      </c>
      <c r="L105" s="908">
        <f>SUM(L110+L106)</f>
        <v>626900551.41999996</v>
      </c>
      <c r="M105" s="908">
        <f t="shared" ref="M105:N105" si="146">SUM(M106+M110)</f>
        <v>0</v>
      </c>
      <c r="N105" s="908">
        <f t="shared" si="146"/>
        <v>0</v>
      </c>
      <c r="O105" s="598"/>
      <c r="P105" s="598"/>
      <c r="Q105" s="598"/>
      <c r="R105" s="598"/>
      <c r="S105" s="598"/>
      <c r="T105" s="598"/>
      <c r="U105" s="591">
        <f>+U106+U110</f>
        <v>1618818403.21</v>
      </c>
      <c r="V105" s="896">
        <f>+V106+V110</f>
        <v>1615683761</v>
      </c>
      <c r="W105" s="896">
        <f>+W106+W110</f>
        <v>1303565768</v>
      </c>
      <c r="X105" s="896">
        <f>+X106+X110</f>
        <v>1303565768</v>
      </c>
      <c r="Y105" s="896">
        <f t="shared" si="2"/>
        <v>5041225200.21</v>
      </c>
      <c r="Z105" s="896">
        <f t="shared" si="143"/>
        <v>2675148295</v>
      </c>
      <c r="AA105" s="896">
        <f t="shared" si="144"/>
        <v>2057154300.8199999</v>
      </c>
      <c r="AB105" s="896">
        <f t="shared" si="145"/>
        <v>1930466319.4200001</v>
      </c>
      <c r="AC105" s="588"/>
    </row>
    <row r="106" spans="1:29" ht="16.5" thickTop="1" thickBot="1">
      <c r="A106" s="594"/>
      <c r="B106" s="594"/>
      <c r="C106" s="596"/>
      <c r="D106" s="596"/>
      <c r="E106" s="595"/>
      <c r="F106" s="595"/>
      <c r="G106" s="595"/>
      <c r="H106" s="907" t="s">
        <v>2094</v>
      </c>
      <c r="I106" s="908">
        <f t="shared" ref="I106:L108" si="147">I107</f>
        <v>3038743506</v>
      </c>
      <c r="J106" s="908">
        <f t="shared" si="147"/>
        <v>876407480</v>
      </c>
      <c r="K106" s="908">
        <f t="shared" si="147"/>
        <v>640547436</v>
      </c>
      <c r="L106" s="908">
        <f t="shared" si="147"/>
        <v>531674886</v>
      </c>
      <c r="M106" s="908">
        <f t="shared" ref="M106:N108" si="148">M107</f>
        <v>0</v>
      </c>
      <c r="N106" s="908">
        <f t="shared" si="148"/>
        <v>0</v>
      </c>
      <c r="O106" s="598"/>
      <c r="P106" s="598"/>
      <c r="Q106" s="598"/>
      <c r="R106" s="598"/>
      <c r="S106" s="598"/>
      <c r="T106" s="598"/>
      <c r="U106" s="924">
        <f>SUM(U107)</f>
        <v>0</v>
      </c>
      <c r="V106" s="930">
        <f t="shared" ref="V106:V108" si="149">SUM(V107)</f>
        <v>0</v>
      </c>
      <c r="W106" s="930">
        <f t="shared" ref="W106:W108" si="150">SUM(W107)</f>
        <v>0</v>
      </c>
      <c r="X106" s="930">
        <f t="shared" ref="X106:X108" si="151">SUM(X107)</f>
        <v>0</v>
      </c>
      <c r="Y106" s="904">
        <f t="shared" si="2"/>
        <v>3038743506</v>
      </c>
      <c r="Z106" s="904">
        <f t="shared" si="143"/>
        <v>876407480</v>
      </c>
      <c r="AA106" s="904">
        <f t="shared" si="144"/>
        <v>640547436</v>
      </c>
      <c r="AB106" s="904">
        <f t="shared" si="145"/>
        <v>531674886</v>
      </c>
      <c r="AC106" s="588"/>
    </row>
    <row r="107" spans="1:29" ht="16.5" thickTop="1" thickBot="1">
      <c r="A107" s="594"/>
      <c r="B107" s="594"/>
      <c r="C107" s="596"/>
      <c r="D107" s="596"/>
      <c r="E107" s="595"/>
      <c r="F107" s="595"/>
      <c r="G107" s="595"/>
      <c r="H107" s="632" t="s">
        <v>1857</v>
      </c>
      <c r="I107" s="598">
        <f t="shared" si="147"/>
        <v>3038743506</v>
      </c>
      <c r="J107" s="598">
        <f t="shared" si="147"/>
        <v>876407480</v>
      </c>
      <c r="K107" s="598">
        <f t="shared" si="147"/>
        <v>640547436</v>
      </c>
      <c r="L107" s="598">
        <f t="shared" si="147"/>
        <v>531674886</v>
      </c>
      <c r="M107" s="598">
        <f t="shared" si="148"/>
        <v>0</v>
      </c>
      <c r="N107" s="598">
        <f t="shared" si="148"/>
        <v>0</v>
      </c>
      <c r="O107" s="598"/>
      <c r="P107" s="598"/>
      <c r="Q107" s="598"/>
      <c r="R107" s="598"/>
      <c r="S107" s="598"/>
      <c r="T107" s="598"/>
      <c r="U107" s="881">
        <f>SUM(U108)</f>
        <v>0</v>
      </c>
      <c r="V107" s="928">
        <f t="shared" si="149"/>
        <v>0</v>
      </c>
      <c r="W107" s="928">
        <f t="shared" si="150"/>
        <v>0</v>
      </c>
      <c r="X107" s="928">
        <f t="shared" si="151"/>
        <v>0</v>
      </c>
      <c r="Y107" s="897">
        <f t="shared" ref="Y107:AB107" si="152">+Y108</f>
        <v>3038743506</v>
      </c>
      <c r="Z107" s="897">
        <f t="shared" si="152"/>
        <v>876407480</v>
      </c>
      <c r="AA107" s="897">
        <f t="shared" si="152"/>
        <v>640547436</v>
      </c>
      <c r="AB107" s="897">
        <f t="shared" si="152"/>
        <v>531674886</v>
      </c>
      <c r="AC107" s="588"/>
    </row>
    <row r="108" spans="1:29" ht="16.5" thickTop="1" thickBot="1">
      <c r="A108" s="594"/>
      <c r="B108" s="594"/>
      <c r="C108" s="596"/>
      <c r="D108" s="596"/>
      <c r="E108" s="595"/>
      <c r="F108" s="595"/>
      <c r="G108" s="595"/>
      <c r="H108" s="633" t="s">
        <v>1858</v>
      </c>
      <c r="I108" s="598">
        <f t="shared" si="147"/>
        <v>3038743506</v>
      </c>
      <c r="J108" s="598">
        <f t="shared" si="147"/>
        <v>876407480</v>
      </c>
      <c r="K108" s="598">
        <f t="shared" si="147"/>
        <v>640547436</v>
      </c>
      <c r="L108" s="598">
        <f t="shared" si="147"/>
        <v>531674886</v>
      </c>
      <c r="M108" s="598">
        <f t="shared" si="148"/>
        <v>0</v>
      </c>
      <c r="N108" s="598">
        <f t="shared" si="148"/>
        <v>0</v>
      </c>
      <c r="O108" s="598"/>
      <c r="P108" s="598"/>
      <c r="Q108" s="598"/>
      <c r="R108" s="598"/>
      <c r="S108" s="598"/>
      <c r="T108" s="598"/>
      <c r="U108" s="598">
        <f>SUM(U109)</f>
        <v>0</v>
      </c>
      <c r="V108" s="898">
        <f t="shared" si="149"/>
        <v>0</v>
      </c>
      <c r="W108" s="898">
        <f t="shared" si="150"/>
        <v>0</v>
      </c>
      <c r="X108" s="898">
        <f t="shared" si="151"/>
        <v>0</v>
      </c>
      <c r="Y108" s="898">
        <f t="shared" si="2"/>
        <v>3038743506</v>
      </c>
      <c r="Z108" s="898">
        <f t="shared" ref="Z108:AA110" si="153">+J108+N108+R108+V108</f>
        <v>876407480</v>
      </c>
      <c r="AA108" s="898">
        <f t="shared" si="153"/>
        <v>640547436</v>
      </c>
      <c r="AB108" s="898">
        <f t="shared" ref="AB108:AB110" si="154">+L108+P108+T108+X108</f>
        <v>531674886</v>
      </c>
      <c r="AC108" s="588"/>
    </row>
    <row r="109" spans="1:29" ht="16.5" thickTop="1" thickBot="1">
      <c r="A109" s="594"/>
      <c r="B109" s="594"/>
      <c r="C109" s="596"/>
      <c r="D109" s="596"/>
      <c r="E109" s="595"/>
      <c r="F109" s="595"/>
      <c r="G109" s="595"/>
      <c r="H109" s="633" t="s">
        <v>1859</v>
      </c>
      <c r="I109" s="598">
        <v>3038743506</v>
      </c>
      <c r="J109" s="598">
        <v>876407480</v>
      </c>
      <c r="K109" s="598">
        <v>640547436</v>
      </c>
      <c r="L109" s="598">
        <v>531674886</v>
      </c>
      <c r="M109" s="598"/>
      <c r="N109" s="598"/>
      <c r="O109" s="598"/>
      <c r="P109" s="598"/>
      <c r="Q109" s="598"/>
      <c r="R109" s="598"/>
      <c r="S109" s="598"/>
      <c r="T109" s="598"/>
      <c r="U109" s="922">
        <v>0</v>
      </c>
      <c r="V109" s="922">
        <v>0</v>
      </c>
      <c r="W109" s="898">
        <v>0</v>
      </c>
      <c r="X109" s="898">
        <v>0</v>
      </c>
      <c r="Y109" s="898">
        <f t="shared" si="2"/>
        <v>3038743506</v>
      </c>
      <c r="Z109" s="898">
        <f t="shared" si="153"/>
        <v>876407480</v>
      </c>
      <c r="AA109" s="898">
        <f t="shared" si="153"/>
        <v>640547436</v>
      </c>
      <c r="AB109" s="898"/>
      <c r="AC109" s="588"/>
    </row>
    <row r="110" spans="1:29" ht="16.5" thickTop="1" thickBot="1">
      <c r="A110" s="594"/>
      <c r="B110" s="594"/>
      <c r="C110" s="596"/>
      <c r="D110" s="596"/>
      <c r="E110" s="595"/>
      <c r="F110" s="595"/>
      <c r="G110" s="595"/>
      <c r="H110" s="907" t="s">
        <v>2093</v>
      </c>
      <c r="I110" s="908">
        <f t="shared" ref="I110:L112" si="155">I111</f>
        <v>383663291</v>
      </c>
      <c r="J110" s="908">
        <f t="shared" si="155"/>
        <v>183057054</v>
      </c>
      <c r="K110" s="908">
        <f t="shared" si="155"/>
        <v>113041096.81999999</v>
      </c>
      <c r="L110" s="908">
        <f t="shared" si="155"/>
        <v>95225665.420000002</v>
      </c>
      <c r="M110" s="908">
        <f t="shared" ref="M110:N112" si="156">M111</f>
        <v>0</v>
      </c>
      <c r="N110" s="908">
        <f t="shared" si="156"/>
        <v>0</v>
      </c>
      <c r="O110" s="598"/>
      <c r="P110" s="598"/>
      <c r="Q110" s="598"/>
      <c r="R110" s="598"/>
      <c r="S110" s="598"/>
      <c r="T110" s="598"/>
      <c r="U110" s="924">
        <f>SUM(U111)</f>
        <v>1618818403.21</v>
      </c>
      <c r="V110" s="930">
        <f t="shared" ref="V110:V112" si="157">SUM(V111)</f>
        <v>1615683761</v>
      </c>
      <c r="W110" s="930">
        <f t="shared" ref="W110:W112" si="158">SUM(W111)</f>
        <v>1303565768</v>
      </c>
      <c r="X110" s="930">
        <f t="shared" ref="X110:X112" si="159">SUM(X111)</f>
        <v>1303565768</v>
      </c>
      <c r="Y110" s="904">
        <f t="shared" si="2"/>
        <v>2002481694.21</v>
      </c>
      <c r="Z110" s="904">
        <f t="shared" si="153"/>
        <v>1798740815</v>
      </c>
      <c r="AA110" s="904">
        <f t="shared" ref="AA110" si="160">+K110+O110+S110+W110</f>
        <v>1416606864.8199999</v>
      </c>
      <c r="AB110" s="904">
        <f t="shared" si="154"/>
        <v>1398791433.4200001</v>
      </c>
      <c r="AC110" s="588"/>
    </row>
    <row r="111" spans="1:29" ht="16.5" thickTop="1" thickBot="1">
      <c r="A111" s="594"/>
      <c r="B111" s="594"/>
      <c r="C111" s="596"/>
      <c r="D111" s="596"/>
      <c r="E111" s="595"/>
      <c r="F111" s="595"/>
      <c r="G111" s="595"/>
      <c r="H111" s="632" t="s">
        <v>1857</v>
      </c>
      <c r="I111" s="598">
        <f t="shared" si="155"/>
        <v>383663291</v>
      </c>
      <c r="J111" s="598">
        <f t="shared" si="155"/>
        <v>183057054</v>
      </c>
      <c r="K111" s="598">
        <f t="shared" si="155"/>
        <v>113041096.81999999</v>
      </c>
      <c r="L111" s="598">
        <f t="shared" si="155"/>
        <v>95225665.420000002</v>
      </c>
      <c r="M111" s="598">
        <f t="shared" si="156"/>
        <v>0</v>
      </c>
      <c r="N111" s="598">
        <f t="shared" si="156"/>
        <v>0</v>
      </c>
      <c r="O111" s="598"/>
      <c r="P111" s="598"/>
      <c r="Q111" s="598"/>
      <c r="R111" s="598"/>
      <c r="S111" s="598"/>
      <c r="T111" s="598"/>
      <c r="U111" s="881">
        <f>SUM(U112)</f>
        <v>1618818403.21</v>
      </c>
      <c r="V111" s="928">
        <f t="shared" si="157"/>
        <v>1615683761</v>
      </c>
      <c r="W111" s="928">
        <f t="shared" si="158"/>
        <v>1303565768</v>
      </c>
      <c r="X111" s="928">
        <f t="shared" si="159"/>
        <v>1303565768</v>
      </c>
      <c r="Y111" s="897">
        <f t="shared" ref="Y111:AB111" si="161">+Y112</f>
        <v>2002481694.21</v>
      </c>
      <c r="Z111" s="897">
        <f t="shared" si="161"/>
        <v>1798740815</v>
      </c>
      <c r="AA111" s="897">
        <f t="shared" si="161"/>
        <v>1416606864.8199999</v>
      </c>
      <c r="AB111" s="897">
        <f t="shared" si="161"/>
        <v>1398791433.4200001</v>
      </c>
      <c r="AC111" s="588"/>
    </row>
    <row r="112" spans="1:29" ht="16.5" thickTop="1" thickBot="1">
      <c r="A112" s="594"/>
      <c r="B112" s="594"/>
      <c r="C112" s="596"/>
      <c r="D112" s="596"/>
      <c r="E112" s="595"/>
      <c r="F112" s="595"/>
      <c r="G112" s="595"/>
      <c r="H112" s="633" t="s">
        <v>1858</v>
      </c>
      <c r="I112" s="598">
        <f t="shared" si="155"/>
        <v>383663291</v>
      </c>
      <c r="J112" s="598">
        <f t="shared" si="155"/>
        <v>183057054</v>
      </c>
      <c r="K112" s="598">
        <f t="shared" si="155"/>
        <v>113041096.81999999</v>
      </c>
      <c r="L112" s="598">
        <f t="shared" si="155"/>
        <v>95225665.420000002</v>
      </c>
      <c r="M112" s="598">
        <f t="shared" si="156"/>
        <v>0</v>
      </c>
      <c r="N112" s="598">
        <f t="shared" si="156"/>
        <v>0</v>
      </c>
      <c r="O112" s="598">
        <f t="shared" ref="O112" si="162">O113</f>
        <v>0</v>
      </c>
      <c r="P112" s="598"/>
      <c r="Q112" s="598"/>
      <c r="R112" s="598"/>
      <c r="S112" s="598"/>
      <c r="T112" s="598"/>
      <c r="U112" s="598">
        <f>SUM(U113)</f>
        <v>1618818403.21</v>
      </c>
      <c r="V112" s="898">
        <f t="shared" si="157"/>
        <v>1615683761</v>
      </c>
      <c r="W112" s="898">
        <f t="shared" si="158"/>
        <v>1303565768</v>
      </c>
      <c r="X112" s="898">
        <f t="shared" si="159"/>
        <v>1303565768</v>
      </c>
      <c r="Y112" s="898">
        <f t="shared" si="2"/>
        <v>2002481694.21</v>
      </c>
      <c r="Z112" s="898">
        <f t="shared" ref="Z112:Z113" si="163">+J112+N112+R112+V112</f>
        <v>1798740815</v>
      </c>
      <c r="AA112" s="898">
        <f t="shared" ref="AA112" si="164">+K112+O112+S112+W112</f>
        <v>1416606864.8199999</v>
      </c>
      <c r="AB112" s="898">
        <f t="shared" ref="AB112:AB113" si="165">+L112+P112+T112+X112</f>
        <v>1398791433.4200001</v>
      </c>
      <c r="AC112" s="588"/>
    </row>
    <row r="113" spans="1:30" ht="16.5" thickTop="1" thickBot="1">
      <c r="A113" s="594"/>
      <c r="B113" s="594"/>
      <c r="C113" s="596"/>
      <c r="D113" s="596"/>
      <c r="E113" s="595"/>
      <c r="F113" s="595"/>
      <c r="G113" s="595"/>
      <c r="H113" s="633" t="s">
        <v>1859</v>
      </c>
      <c r="I113" s="598">
        <v>383663291</v>
      </c>
      <c r="J113" s="598">
        <v>183057054</v>
      </c>
      <c r="K113" s="598">
        <v>113041096.81999999</v>
      </c>
      <c r="L113" s="598">
        <v>95225665.420000002</v>
      </c>
      <c r="M113" s="598"/>
      <c r="N113" s="598"/>
      <c r="O113" s="598"/>
      <c r="P113" s="598"/>
      <c r="Q113" s="598"/>
      <c r="R113" s="598"/>
      <c r="S113" s="598"/>
      <c r="T113" s="598"/>
      <c r="U113" s="598">
        <f>1618818303.21+100</f>
        <v>1618818403.21</v>
      </c>
      <c r="V113" s="898">
        <f>1615683670+91</f>
        <v>1615683761</v>
      </c>
      <c r="W113" s="898">
        <v>1303565768</v>
      </c>
      <c r="X113" s="898">
        <v>1303565768</v>
      </c>
      <c r="Y113" s="898">
        <f t="shared" si="2"/>
        <v>2002481694.21</v>
      </c>
      <c r="Z113" s="898">
        <f t="shared" si="163"/>
        <v>1798740815</v>
      </c>
      <c r="AA113" s="898">
        <f>+K113+O113+S113+W113</f>
        <v>1416606864.8199999</v>
      </c>
      <c r="AB113" s="898">
        <f t="shared" si="165"/>
        <v>1398791433.4200001</v>
      </c>
      <c r="AC113" s="588"/>
    </row>
    <row r="114" spans="1:30" ht="16.5" thickTop="1" thickBot="1">
      <c r="A114" s="594"/>
      <c r="B114" s="594"/>
      <c r="C114" s="596"/>
      <c r="D114" s="596"/>
      <c r="E114" s="595"/>
      <c r="F114" s="595"/>
      <c r="G114" s="595"/>
      <c r="H114" s="633"/>
      <c r="I114" s="598"/>
      <c r="J114" s="598"/>
      <c r="K114" s="598"/>
      <c r="L114" s="598"/>
      <c r="M114" s="598"/>
      <c r="N114" s="598"/>
      <c r="O114" s="598"/>
      <c r="P114" s="598"/>
      <c r="Q114" s="598"/>
      <c r="R114" s="598"/>
      <c r="S114" s="598"/>
      <c r="T114" s="598"/>
      <c r="U114" s="898"/>
      <c r="V114" s="898"/>
      <c r="W114" s="898"/>
      <c r="X114" s="898"/>
      <c r="Y114" s="898">
        <f>+I114+M114+Q114+U114</f>
        <v>0</v>
      </c>
      <c r="Z114" s="898"/>
      <c r="AA114" s="898"/>
      <c r="AB114" s="898"/>
      <c r="AC114" s="588"/>
    </row>
    <row r="115" spans="1:30" ht="16.5" thickTop="1" thickBot="1">
      <c r="A115" s="594"/>
      <c r="B115" s="594"/>
      <c r="C115" s="596"/>
      <c r="D115" s="596"/>
      <c r="E115" s="595"/>
      <c r="F115" s="595"/>
      <c r="G115" s="595"/>
      <c r="H115" s="912"/>
      <c r="I115" s="913"/>
      <c r="J115" s="913"/>
      <c r="K115" s="913"/>
      <c r="L115" s="913"/>
      <c r="M115" s="598"/>
      <c r="N115" s="598"/>
      <c r="O115" s="598"/>
      <c r="P115" s="598"/>
      <c r="Q115" s="598"/>
      <c r="R115" s="598"/>
      <c r="S115" s="598"/>
      <c r="T115" s="598"/>
      <c r="U115" s="598"/>
      <c r="V115" s="898"/>
      <c r="W115" s="898"/>
      <c r="X115" s="898"/>
      <c r="Y115" s="898"/>
      <c r="Z115" s="898"/>
      <c r="AA115" s="898"/>
      <c r="AB115" s="898"/>
      <c r="AC115" s="588"/>
    </row>
    <row r="116" spans="1:30" ht="16.5" thickTop="1" thickBot="1">
      <c r="A116" s="594"/>
      <c r="B116" s="594"/>
      <c r="C116" s="596"/>
      <c r="D116" s="596"/>
      <c r="E116" s="595"/>
      <c r="F116" s="595"/>
      <c r="G116" s="911"/>
      <c r="H116" s="917"/>
      <c r="I116" s="918"/>
      <c r="J116" s="917"/>
      <c r="K116" s="917"/>
      <c r="L116" s="917"/>
      <c r="M116" s="883"/>
      <c r="N116" s="598"/>
      <c r="O116" s="598"/>
      <c r="P116" s="598"/>
      <c r="Q116" s="598"/>
      <c r="R116" s="598"/>
      <c r="S116" s="598"/>
      <c r="T116" s="598"/>
      <c r="U116" s="598"/>
      <c r="V116" s="898"/>
      <c r="W116" s="898"/>
      <c r="X116" s="898"/>
      <c r="Y116" s="898"/>
      <c r="Z116" s="898"/>
      <c r="AA116" s="898"/>
      <c r="AB116" s="898"/>
      <c r="AC116" s="599"/>
      <c r="AD116" s="588"/>
    </row>
    <row r="117" spans="1:30" ht="16.5" thickTop="1" thickBot="1">
      <c r="A117" s="594"/>
      <c r="B117" s="594"/>
      <c r="C117" s="596"/>
      <c r="D117" s="596"/>
      <c r="E117" s="595"/>
      <c r="F117" s="595"/>
      <c r="G117" s="911"/>
      <c r="H117" s="917"/>
      <c r="I117" s="918"/>
      <c r="J117" s="917"/>
      <c r="K117" s="917"/>
      <c r="L117" s="917"/>
      <c r="M117" s="883"/>
      <c r="N117" s="598"/>
      <c r="O117" s="598"/>
      <c r="P117" s="598"/>
      <c r="Q117" s="598"/>
      <c r="R117" s="598"/>
      <c r="S117" s="598"/>
      <c r="T117" s="598"/>
      <c r="U117" s="598"/>
      <c r="V117" s="898"/>
      <c r="W117" s="898"/>
      <c r="X117" s="898"/>
      <c r="Y117" s="898"/>
      <c r="Z117" s="898"/>
      <c r="AA117" s="898"/>
      <c r="AB117" s="898"/>
      <c r="AC117" s="599"/>
      <c r="AD117" s="588"/>
    </row>
    <row r="118" spans="1:30" ht="16.5" thickTop="1" thickBot="1">
      <c r="A118" s="594"/>
      <c r="B118" s="594"/>
      <c r="C118" s="596"/>
      <c r="D118" s="596"/>
      <c r="E118" s="595"/>
      <c r="F118" s="595"/>
      <c r="G118" s="911"/>
      <c r="H118" s="917"/>
      <c r="I118" s="918"/>
      <c r="J118" s="917"/>
      <c r="K118" s="917"/>
      <c r="L118" s="917"/>
      <c r="M118" s="883"/>
      <c r="N118" s="598"/>
      <c r="O118" s="598"/>
      <c r="P118" s="598"/>
      <c r="Q118" s="598"/>
      <c r="R118" s="598"/>
      <c r="S118" s="598"/>
      <c r="T118" s="598"/>
      <c r="U118" s="598"/>
      <c r="V118" s="898"/>
      <c r="W118" s="898"/>
      <c r="X118" s="898"/>
      <c r="Y118" s="898"/>
      <c r="Z118" s="898"/>
      <c r="AA118" s="898"/>
      <c r="AB118" s="898"/>
      <c r="AC118" s="599"/>
      <c r="AD118" s="588"/>
    </row>
    <row r="119" spans="1:30" ht="16.5" thickTop="1" thickBot="1">
      <c r="A119" s="594"/>
      <c r="B119" s="594"/>
      <c r="C119" s="596"/>
      <c r="D119" s="596"/>
      <c r="E119" s="595"/>
      <c r="F119" s="595"/>
      <c r="G119" s="911"/>
      <c r="H119" s="917"/>
      <c r="I119" s="918"/>
      <c r="J119" s="917"/>
      <c r="K119" s="917"/>
      <c r="L119" s="917"/>
      <c r="M119" s="883"/>
      <c r="N119" s="598"/>
      <c r="O119" s="598"/>
      <c r="P119" s="598"/>
      <c r="Q119" s="598"/>
      <c r="R119" s="598"/>
      <c r="S119" s="598"/>
      <c r="T119" s="598"/>
      <c r="U119" s="598"/>
      <c r="V119" s="898"/>
      <c r="W119" s="898"/>
      <c r="X119" s="898"/>
      <c r="Y119" s="898"/>
      <c r="Z119" s="898"/>
      <c r="AA119" s="898"/>
      <c r="AB119" s="898"/>
      <c r="AC119" s="599"/>
      <c r="AD119" s="588"/>
    </row>
    <row r="120" spans="1:30" ht="16.5" thickTop="1" thickBot="1">
      <c r="A120" s="594"/>
      <c r="B120" s="594"/>
      <c r="C120" s="596"/>
      <c r="D120" s="596"/>
      <c r="E120" s="595"/>
      <c r="F120" s="595"/>
      <c r="G120" s="595"/>
      <c r="H120" s="914"/>
      <c r="I120" s="915"/>
      <c r="J120" s="916"/>
      <c r="K120" s="916"/>
      <c r="L120" s="916"/>
      <c r="M120" s="598"/>
      <c r="N120" s="598"/>
      <c r="O120" s="598"/>
      <c r="P120" s="598"/>
      <c r="Q120" s="598"/>
      <c r="R120" s="598"/>
      <c r="S120" s="598"/>
      <c r="T120" s="598"/>
      <c r="U120" s="598"/>
      <c r="V120" s="898"/>
      <c r="W120" s="898"/>
      <c r="X120" s="898"/>
      <c r="Y120" s="898"/>
      <c r="Z120" s="898"/>
      <c r="AA120" s="898"/>
      <c r="AB120" s="898"/>
      <c r="AC120" s="599"/>
      <c r="AD120" s="588"/>
    </row>
    <row r="121" spans="1:30" ht="16.5" thickTop="1" thickBot="1">
      <c r="A121" s="594"/>
      <c r="B121" s="594"/>
      <c r="C121" s="596"/>
      <c r="D121" s="596"/>
      <c r="E121" s="595"/>
      <c r="F121" s="595"/>
      <c r="G121" s="595"/>
      <c r="H121" s="595"/>
      <c r="I121" s="633"/>
      <c r="J121" s="598"/>
      <c r="K121" s="598"/>
      <c r="L121" s="598"/>
      <c r="M121" s="598"/>
      <c r="N121" s="598"/>
      <c r="O121" s="598"/>
      <c r="P121" s="598"/>
      <c r="Q121" s="598"/>
      <c r="R121" s="598"/>
      <c r="S121" s="598"/>
      <c r="T121" s="598"/>
      <c r="U121" s="598"/>
      <c r="V121" s="898"/>
      <c r="W121" s="898"/>
      <c r="X121" s="898"/>
      <c r="Y121" s="898"/>
      <c r="Z121" s="898"/>
      <c r="AA121" s="898"/>
      <c r="AB121" s="898"/>
      <c r="AC121" s="599"/>
      <c r="AD121" s="588"/>
    </row>
    <row r="122" spans="1:30" ht="16.5" thickTop="1" thickBot="1">
      <c r="A122" s="594"/>
      <c r="B122" s="594"/>
      <c r="C122" s="596"/>
      <c r="D122" s="596"/>
      <c r="E122" s="595"/>
      <c r="F122" s="595"/>
      <c r="G122" s="595"/>
      <c r="H122" s="595"/>
      <c r="I122" s="633"/>
      <c r="J122" s="598"/>
      <c r="K122" s="598"/>
      <c r="L122" s="598"/>
      <c r="M122" s="598"/>
      <c r="N122" s="598"/>
      <c r="O122" s="598"/>
      <c r="P122" s="598"/>
      <c r="Q122" s="598"/>
      <c r="R122" s="598"/>
      <c r="S122" s="598"/>
      <c r="T122" s="598"/>
      <c r="U122" s="598"/>
      <c r="V122" s="898"/>
      <c r="W122" s="898"/>
      <c r="X122" s="898"/>
      <c r="Y122" s="898"/>
      <c r="Z122" s="898"/>
      <c r="AA122" s="898"/>
      <c r="AB122" s="898"/>
      <c r="AC122" s="599"/>
      <c r="AD122" s="588"/>
    </row>
    <row r="123" spans="1:30" ht="16.5" thickTop="1" thickBot="1">
      <c r="A123" s="594"/>
      <c r="B123" s="594"/>
      <c r="C123" s="596"/>
      <c r="D123" s="596"/>
      <c r="E123" s="595"/>
      <c r="F123" s="595"/>
      <c r="G123" s="595"/>
      <c r="H123" s="595"/>
      <c r="I123" s="633"/>
      <c r="J123" s="598"/>
      <c r="K123" s="598"/>
      <c r="L123" s="598"/>
      <c r="M123" s="598"/>
      <c r="N123" s="598"/>
      <c r="O123" s="598"/>
      <c r="P123" s="598"/>
      <c r="Q123" s="598"/>
      <c r="R123" s="598"/>
      <c r="S123" s="598"/>
      <c r="T123" s="598"/>
      <c r="U123" s="598"/>
      <c r="V123" s="898"/>
      <c r="W123" s="898"/>
      <c r="X123" s="898"/>
      <c r="Y123" s="898"/>
      <c r="Z123" s="898"/>
      <c r="AA123" s="898"/>
      <c r="AB123" s="898"/>
      <c r="AC123" s="599"/>
      <c r="AD123" s="588"/>
    </row>
    <row r="124" spans="1:30" ht="16.5" thickTop="1" thickBot="1">
      <c r="A124" s="594"/>
      <c r="B124" s="594"/>
      <c r="C124" s="596"/>
      <c r="D124" s="596"/>
      <c r="E124" s="595"/>
      <c r="F124" s="595"/>
      <c r="G124" s="595"/>
      <c r="H124" s="595"/>
      <c r="I124" s="633"/>
      <c r="J124" s="598"/>
      <c r="K124" s="598"/>
      <c r="L124" s="598"/>
      <c r="M124" s="598"/>
      <c r="N124" s="598"/>
      <c r="O124" s="598"/>
      <c r="P124" s="598"/>
      <c r="Q124" s="598"/>
      <c r="R124" s="598"/>
      <c r="S124" s="598"/>
      <c r="T124" s="598"/>
      <c r="U124" s="598"/>
      <c r="V124" s="898"/>
      <c r="W124" s="898"/>
      <c r="X124" s="898"/>
      <c r="Y124" s="898"/>
      <c r="Z124" s="898"/>
      <c r="AA124" s="898"/>
      <c r="AB124" s="898"/>
      <c r="AC124" s="599"/>
      <c r="AD124" s="588"/>
    </row>
    <row r="125" spans="1:30" ht="16.5" thickTop="1" thickBot="1">
      <c r="A125" s="638"/>
      <c r="B125" s="638"/>
      <c r="C125" s="639"/>
      <c r="D125" s="639"/>
      <c r="E125" s="639"/>
      <c r="F125" s="639"/>
      <c r="G125" s="639"/>
      <c r="H125" s="640" t="s">
        <v>1860</v>
      </c>
      <c r="I125" s="641">
        <f t="shared" ref="I125:X125" si="166">+I47+I37+I4</f>
        <v>16525988751</v>
      </c>
      <c r="J125" s="642">
        <f t="shared" si="166"/>
        <v>5170464521.9200001</v>
      </c>
      <c r="K125" s="642">
        <f t="shared" si="166"/>
        <v>3159993664.0699997</v>
      </c>
      <c r="L125" s="642">
        <f t="shared" si="166"/>
        <v>2818739927.6700001</v>
      </c>
      <c r="M125" s="642">
        <f t="shared" si="166"/>
        <v>3579172000</v>
      </c>
      <c r="N125" s="642">
        <f t="shared" si="166"/>
        <v>1788797442</v>
      </c>
      <c r="O125" s="642">
        <f t="shared" si="166"/>
        <v>1394696125</v>
      </c>
      <c r="P125" s="642">
        <f t="shared" si="166"/>
        <v>1157476853</v>
      </c>
      <c r="Q125" s="642">
        <f>+Q47+Q37+Q4+Q83</f>
        <v>3607274798</v>
      </c>
      <c r="R125" s="642">
        <f t="shared" si="166"/>
        <v>0</v>
      </c>
      <c r="S125" s="642">
        <f t="shared" si="166"/>
        <v>0</v>
      </c>
      <c r="T125" s="642">
        <f t="shared" si="166"/>
        <v>0</v>
      </c>
      <c r="U125" s="642">
        <f t="shared" si="166"/>
        <v>56272738658.879997</v>
      </c>
      <c r="V125" s="931">
        <f t="shared" si="166"/>
        <v>52599638105.489998</v>
      </c>
      <c r="W125" s="931">
        <f t="shared" si="166"/>
        <v>27534956692</v>
      </c>
      <c r="X125" s="931">
        <f t="shared" si="166"/>
        <v>22865689863</v>
      </c>
      <c r="Y125" s="931">
        <f t="shared" si="2"/>
        <v>79985174207.880005</v>
      </c>
      <c r="Z125" s="931">
        <f t="shared" si="2"/>
        <v>59558900069.409996</v>
      </c>
      <c r="AA125" s="931">
        <f t="shared" si="2"/>
        <v>32089646481.07</v>
      </c>
      <c r="AB125" s="931">
        <f t="shared" si="2"/>
        <v>26841906643.669998</v>
      </c>
      <c r="AC125" s="588"/>
    </row>
    <row r="126" spans="1:30" ht="15.75" thickTop="1"/>
  </sheetData>
  <mergeCells count="13">
    <mergeCell ref="U2:X2"/>
    <mergeCell ref="Y2:AB2"/>
    <mergeCell ref="H2:H3"/>
    <mergeCell ref="I2:L2"/>
    <mergeCell ref="A2:A3"/>
    <mergeCell ref="B2:B3"/>
    <mergeCell ref="C2:C3"/>
    <mergeCell ref="D2:D3"/>
    <mergeCell ref="E2:E3"/>
    <mergeCell ref="F2:F3"/>
    <mergeCell ref="G2:G3"/>
    <mergeCell ref="M2:P2"/>
    <mergeCell ref="Q2:T2"/>
  </mergeCells>
  <printOptions horizontalCentered="1" verticalCentered="1"/>
  <pageMargins left="0.78740157480314965" right="0.78740157480314965" top="0.98425196850393704" bottom="0.98425196850393704" header="0" footer="0"/>
  <pageSetup paperSize="9" scale="8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sqref="A1:XFD1048576"/>
    </sheetView>
  </sheetViews>
  <sheetFormatPr baseColWidth="10" defaultRowHeight="15"/>
  <cols>
    <col min="1" max="1" width="50.28515625" style="579" customWidth="1"/>
    <col min="2" max="2" width="68.42578125" style="579" customWidth="1"/>
    <col min="3" max="16384" width="11.42578125" style="579"/>
  </cols>
  <sheetData>
    <row r="1" spans="1:2" ht="15.75" thickBot="1">
      <c r="A1" s="1499"/>
      <c r="B1" s="1499"/>
    </row>
    <row r="2" spans="1:2" ht="15.75" thickBot="1">
      <c r="A2" s="1510" t="s">
        <v>1927</v>
      </c>
      <c r="B2" s="1500"/>
    </row>
    <row r="3" spans="1:2" ht="15.75" thickBot="1">
      <c r="A3" s="1501" t="s">
        <v>1290</v>
      </c>
      <c r="B3" s="1502"/>
    </row>
    <row r="4" spans="1:2" ht="15.75" thickBot="1">
      <c r="A4" s="644" t="s">
        <v>1898</v>
      </c>
      <c r="B4" s="644" t="s">
        <v>1292</v>
      </c>
    </row>
    <row r="5" spans="1:2" ht="26.25" thickBot="1">
      <c r="A5" s="645" t="s">
        <v>1899</v>
      </c>
      <c r="B5" s="646" t="s">
        <v>1900</v>
      </c>
    </row>
    <row r="6" spans="1:2" ht="16.5" thickTop="1" thickBot="1">
      <c r="A6" s="647" t="s">
        <v>1901</v>
      </c>
      <c r="B6" s="646" t="s">
        <v>1928</v>
      </c>
    </row>
    <row r="7" spans="1:2" ht="78" thickTop="1" thickBot="1">
      <c r="A7" s="654" t="s">
        <v>1929</v>
      </c>
      <c r="B7" s="646" t="s">
        <v>1930</v>
      </c>
    </row>
    <row r="8" spans="1:2" ht="90.75" thickTop="1" thickBot="1">
      <c r="A8" s="654" t="s">
        <v>1931</v>
      </c>
      <c r="B8" s="646" t="s">
        <v>1932</v>
      </c>
    </row>
    <row r="9" spans="1:2" ht="90.75" thickTop="1" thickBot="1">
      <c r="A9" s="654" t="s">
        <v>1933</v>
      </c>
      <c r="B9" s="646" t="s">
        <v>1934</v>
      </c>
    </row>
    <row r="10" spans="1:2" ht="90.75" thickTop="1" thickBot="1">
      <c r="A10" s="654" t="s">
        <v>1935</v>
      </c>
      <c r="B10" s="646" t="s">
        <v>1936</v>
      </c>
    </row>
    <row r="11" spans="1:2" ht="27" thickTop="1" thickBot="1">
      <c r="A11" s="654" t="s">
        <v>1937</v>
      </c>
      <c r="B11" s="646" t="s">
        <v>1938</v>
      </c>
    </row>
    <row r="12" spans="1:2" ht="27" thickTop="1" thickBot="1">
      <c r="A12" s="654" t="s">
        <v>1939</v>
      </c>
      <c r="B12" s="646" t="s">
        <v>1926</v>
      </c>
    </row>
    <row r="13" spans="1:2" ht="15.75" thickTop="1"/>
  </sheetData>
  <mergeCells count="3">
    <mergeCell ref="A1:B1"/>
    <mergeCell ref="A2:B2"/>
    <mergeCell ref="A3:B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96" zoomScaleNormal="96" workbookViewId="0">
      <pane ySplit="5" topLeftCell="A17" activePane="bottomLeft" state="frozen"/>
      <selection activeCell="D4" sqref="D4"/>
      <selection pane="bottomLeft" activeCell="F21" sqref="F21"/>
    </sheetView>
  </sheetViews>
  <sheetFormatPr baseColWidth="10" defaultRowHeight="15"/>
  <cols>
    <col min="1" max="1" width="3.5703125" bestFit="1" customWidth="1"/>
    <col min="2" max="2" width="62.42578125" customWidth="1"/>
    <col min="3" max="3" width="16.140625" customWidth="1"/>
    <col min="4" max="6" width="6.140625" customWidth="1"/>
    <col min="7" max="7" width="3.5703125" customWidth="1"/>
    <col min="8" max="8" width="6.140625" style="406" hidden="1" customWidth="1"/>
    <col min="9" max="9" width="5.42578125" style="406" hidden="1" customWidth="1"/>
    <col min="10" max="10" width="7" style="406" hidden="1" customWidth="1"/>
    <col min="11" max="11" width="4.28515625" hidden="1" customWidth="1"/>
    <col min="12" max="12" width="15" style="406" customWidth="1"/>
    <col min="13" max="14" width="22.42578125" style="406" customWidth="1"/>
    <col min="15" max="15" width="1.85546875" style="406" customWidth="1"/>
  </cols>
  <sheetData>
    <row r="1" spans="1:18" s="527" customFormat="1" ht="130.5" customHeight="1" thickBot="1">
      <c r="A1" s="1511"/>
      <c r="B1" s="1512"/>
      <c r="C1" s="1512"/>
      <c r="D1" s="1512"/>
      <c r="E1" s="1512"/>
      <c r="F1" s="1512"/>
      <c r="G1" s="1512"/>
      <c r="H1" s="1512"/>
      <c r="I1" s="1512"/>
      <c r="J1" s="1512"/>
      <c r="K1" s="1512"/>
      <c r="L1" s="1512"/>
      <c r="M1" s="1512"/>
      <c r="N1" s="1512"/>
      <c r="O1" s="1512"/>
      <c r="P1" s="1513"/>
      <c r="Q1"/>
      <c r="R1"/>
    </row>
    <row r="2" spans="1:18" s="528" customFormat="1" ht="16.5" thickBot="1">
      <c r="A2" s="1519" t="str">
        <f>'Datos Generales'!C5</f>
        <v>Corporación Autónoma Regional de La Guajira – CORPOGUAJIRA</v>
      </c>
      <c r="B2" s="1520"/>
      <c r="C2" s="1520"/>
      <c r="D2" s="1520"/>
      <c r="E2" s="1520"/>
      <c r="F2" s="1520"/>
      <c r="G2" s="1520"/>
      <c r="H2" s="1520"/>
      <c r="I2" s="1520"/>
      <c r="J2" s="1520"/>
      <c r="K2" s="1520"/>
      <c r="L2" s="1520"/>
      <c r="M2" s="1520"/>
      <c r="N2" s="1520"/>
      <c r="O2" s="1520"/>
      <c r="P2" s="1521"/>
      <c r="Q2"/>
      <c r="R2"/>
    </row>
    <row r="3" spans="1:18" s="528" customFormat="1" ht="16.5" thickBot="1">
      <c r="A3" s="1514" t="s">
        <v>1376</v>
      </c>
      <c r="B3" s="1515"/>
      <c r="C3" s="1515"/>
      <c r="D3" s="1515"/>
      <c r="E3" s="1515"/>
      <c r="F3" s="1515"/>
      <c r="G3" s="1515"/>
      <c r="H3" s="1515"/>
      <c r="I3" s="1515"/>
      <c r="J3" s="1515"/>
      <c r="K3" s="1515"/>
      <c r="L3" s="1515"/>
      <c r="M3" s="1515"/>
      <c r="N3" s="1515"/>
      <c r="O3" s="1515"/>
      <c r="P3" s="1516"/>
      <c r="Q3"/>
      <c r="R3"/>
    </row>
    <row r="4" spans="1:18" s="528" customFormat="1" ht="30.75" customHeight="1" thickBot="1">
      <c r="A4" s="1517" t="s">
        <v>1375</v>
      </c>
      <c r="B4" s="1518"/>
      <c r="C4" s="571" t="str">
        <f>'Datos Generales'!C6</f>
        <v>2020-I</v>
      </c>
      <c r="D4" s="571"/>
      <c r="E4" s="571"/>
      <c r="F4" s="571"/>
      <c r="G4" s="571"/>
      <c r="H4" s="571"/>
      <c r="I4" s="571"/>
      <c r="J4" s="571"/>
      <c r="K4" s="571"/>
      <c r="L4" s="573"/>
      <c r="M4" s="573"/>
      <c r="N4" s="573"/>
      <c r="O4" s="573"/>
      <c r="P4" s="574"/>
      <c r="Q4"/>
      <c r="R4"/>
    </row>
    <row r="5" spans="1:18" ht="30" customHeight="1">
      <c r="A5" s="496" t="s">
        <v>19</v>
      </c>
      <c r="B5" s="496" t="s">
        <v>1199</v>
      </c>
      <c r="C5" s="497">
        <v>2020</v>
      </c>
      <c r="D5" s="501">
        <v>2021</v>
      </c>
      <c r="E5" s="501">
        <v>2022</v>
      </c>
      <c r="F5" s="501">
        <v>2023</v>
      </c>
      <c r="H5" s="494" t="s">
        <v>1264</v>
      </c>
      <c r="I5" s="494" t="s">
        <v>1265</v>
      </c>
      <c r="J5" s="494" t="s">
        <v>55</v>
      </c>
      <c r="L5" s="495" t="s">
        <v>1262</v>
      </c>
      <c r="M5" s="495" t="s">
        <v>1266</v>
      </c>
      <c r="N5" s="504" t="s">
        <v>55</v>
      </c>
      <c r="O5" s="507" t="s">
        <v>897</v>
      </c>
      <c r="P5" s="505"/>
    </row>
    <row r="6" spans="1:18" ht="45" customHeight="1">
      <c r="A6" s="351" t="s">
        <v>1164</v>
      </c>
      <c r="B6" s="352" t="s">
        <v>1165</v>
      </c>
      <c r="C6" s="520" t="str">
        <f>+'1POMCAS'!D8</f>
        <v>SIN INFORMACION</v>
      </c>
      <c r="D6" s="502"/>
      <c r="E6" s="503"/>
      <c r="F6" s="503"/>
      <c r="H6" s="500">
        <f>'1POMCAS'!F11</f>
        <v>0</v>
      </c>
      <c r="I6" s="500">
        <f>+'1POMCAS'!E12</f>
        <v>0</v>
      </c>
      <c r="J6" s="500">
        <f>+'1POMCAS'!E13</f>
        <v>0</v>
      </c>
      <c r="L6" s="522">
        <f t="shared" ref="L6:L32" si="0">IF(ISNUMBER(C6),"",H6)</f>
        <v>0</v>
      </c>
      <c r="M6" s="522" t="str">
        <f t="shared" ref="M6:M32" si="1">IF(ISNUMBER(I6),"",I6)</f>
        <v/>
      </c>
      <c r="N6" s="523" t="str">
        <f t="shared" ref="N6:N32" si="2">IF(ISNUMBER(J6),"",J6)</f>
        <v/>
      </c>
      <c r="O6" s="508" t="s">
        <v>897</v>
      </c>
      <c r="P6" s="506"/>
    </row>
    <row r="7" spans="1:18" ht="25.5">
      <c r="A7" s="351" t="s">
        <v>1166</v>
      </c>
      <c r="B7" s="352" t="s">
        <v>131</v>
      </c>
      <c r="C7" s="521" t="str">
        <f>+'2PORH'!D8</f>
        <v>N.A.</v>
      </c>
      <c r="D7" s="503"/>
      <c r="E7" s="503"/>
      <c r="F7" s="503"/>
      <c r="H7" s="500">
        <f>+'2PORH'!F11</f>
        <v>0</v>
      </c>
      <c r="I7" s="500">
        <f>+'2PORH'!E12</f>
        <v>0</v>
      </c>
      <c r="J7" s="500" t="str">
        <f>+'2PORH'!E13</f>
        <v>Acuerdo # 003 del 20 de Mayo de 2020</v>
      </c>
      <c r="L7" s="522">
        <f t="shared" si="0"/>
        <v>0</v>
      </c>
      <c r="M7" s="522" t="str">
        <f t="shared" si="1"/>
        <v/>
      </c>
      <c r="N7" s="523" t="str">
        <f t="shared" si="2"/>
        <v>Acuerdo # 003 del 20 de Mayo de 2020</v>
      </c>
      <c r="O7" s="508" t="s">
        <v>897</v>
      </c>
      <c r="P7" s="506"/>
    </row>
    <row r="8" spans="1:18" ht="84">
      <c r="A8" s="351" t="s">
        <v>1167</v>
      </c>
      <c r="B8" s="352" t="s">
        <v>162</v>
      </c>
      <c r="C8" s="521">
        <f>+'3PSMV'!D8</f>
        <v>0.53846153846153844</v>
      </c>
      <c r="D8" s="503"/>
      <c r="E8" s="503"/>
      <c r="F8" s="503"/>
      <c r="H8" s="500">
        <f>+'3PSMV'!F11</f>
        <v>0</v>
      </c>
      <c r="I8" s="500" t="str">
        <f>+'3PSMV'!E12</f>
        <v>Programa 6. Autoridad Ambiental. Proyecto 6.1. Evaluación, Seguimiento, Monitoreo y Control de la calidad de los recursos naturales y la biodiversidad. (14)</v>
      </c>
      <c r="J8" s="500" t="str">
        <f>+'3PSMV'!E13</f>
        <v>Acuerdo # 003 del 20 de Mayo de 2020</v>
      </c>
      <c r="L8" s="522" t="str">
        <f t="shared" si="0"/>
        <v/>
      </c>
      <c r="M8" s="522" t="str">
        <f t="shared" si="1"/>
        <v>Programa 6. Autoridad Ambiental. Proyecto 6.1. Evaluación, Seguimiento, Monitoreo y Control de la calidad de los recursos naturales y la biodiversidad. (14)</v>
      </c>
      <c r="N8" s="523" t="str">
        <f t="shared" si="2"/>
        <v>Acuerdo # 003 del 20 de Mayo de 2020</v>
      </c>
      <c r="O8" s="508" t="s">
        <v>897</v>
      </c>
      <c r="P8" s="506"/>
    </row>
    <row r="9" spans="1:18" ht="24">
      <c r="A9" s="351" t="s">
        <v>1168</v>
      </c>
      <c r="B9" s="352" t="s">
        <v>183</v>
      </c>
      <c r="C9" s="521" t="str">
        <f>+'4UsoAguas'!D8</f>
        <v>N.A.</v>
      </c>
      <c r="D9" s="503"/>
      <c r="E9" s="503"/>
      <c r="F9" s="503"/>
      <c r="H9" s="500">
        <f>+'4UsoAguas'!F11</f>
        <v>0</v>
      </c>
      <c r="I9" s="500">
        <f>+'4UsoAguas'!E12</f>
        <v>0</v>
      </c>
      <c r="J9" s="500" t="str">
        <f>+'4UsoAguas'!E13</f>
        <v>Acuerdo # 003 del 20 de Mayo de 2020</v>
      </c>
      <c r="L9" s="522">
        <f t="shared" si="0"/>
        <v>0</v>
      </c>
      <c r="M9" s="522" t="str">
        <f t="shared" si="1"/>
        <v/>
      </c>
      <c r="N9" s="523" t="str">
        <f t="shared" si="2"/>
        <v>Acuerdo # 003 del 20 de Mayo de 2020</v>
      </c>
      <c r="O9" s="508" t="s">
        <v>897</v>
      </c>
      <c r="P9" s="506"/>
    </row>
    <row r="10" spans="1:18" ht="84">
      <c r="A10" s="351" t="s">
        <v>1169</v>
      </c>
      <c r="B10" s="352" t="s">
        <v>200</v>
      </c>
      <c r="C10" s="521">
        <f>+'5PUEAA'!D8</f>
        <v>0.36363636363636365</v>
      </c>
      <c r="D10" s="503"/>
      <c r="E10" s="503"/>
      <c r="F10" s="503"/>
      <c r="H10" s="500">
        <f>+'5PUEAA'!F11</f>
        <v>0</v>
      </c>
      <c r="I10" s="500" t="str">
        <f>+'5PUEAA'!E12</f>
        <v>Programa 6. Autoridad Ambiental. Proyecto 6.1. Evaluación, Seguimiento, Monitoreo y Control de la calidad de los recursos naturales y la biodiversidad. (14)</v>
      </c>
      <c r="J10" s="500" t="str">
        <f>+'5PUEAA'!E13</f>
        <v>Acuerdo # 003 del 20 de Mayo de 2020</v>
      </c>
      <c r="L10" s="522" t="str">
        <f t="shared" si="0"/>
        <v/>
      </c>
      <c r="M10" s="522" t="str">
        <f t="shared" si="1"/>
        <v>Programa 6. Autoridad Ambiental. Proyecto 6.1. Evaluación, Seguimiento, Monitoreo y Control de la calidad de los recursos naturales y la biodiversidad. (14)</v>
      </c>
      <c r="N10" s="523" t="str">
        <f t="shared" si="2"/>
        <v>Acuerdo # 003 del 20 de Mayo de 2020</v>
      </c>
      <c r="O10" s="508" t="s">
        <v>897</v>
      </c>
      <c r="P10" s="506"/>
    </row>
    <row r="11" spans="1:18" ht="38.25">
      <c r="A11" s="351" t="s">
        <v>1170</v>
      </c>
      <c r="B11" s="352" t="s">
        <v>220</v>
      </c>
      <c r="C11" s="521">
        <f>+'6POMCASejec'!D8</f>
        <v>0.5</v>
      </c>
      <c r="D11" s="503"/>
      <c r="E11" s="503"/>
      <c r="F11" s="503"/>
      <c r="H11" s="500">
        <f>+'6POMCASejec'!F11</f>
        <v>0</v>
      </c>
      <c r="I11" s="500">
        <f>+'6POMCASejec'!E12</f>
        <v>0</v>
      </c>
      <c r="J11" s="500" t="str">
        <f>+'6POMCASejec'!E13</f>
        <v>Acuerdo # 003 del 20 de Mayo de 2020</v>
      </c>
      <c r="L11" s="522" t="str">
        <f t="shared" si="0"/>
        <v/>
      </c>
      <c r="M11" s="522" t="str">
        <f t="shared" si="1"/>
        <v/>
      </c>
      <c r="N11" s="523" t="str">
        <f t="shared" si="2"/>
        <v>Acuerdo # 003 del 20 de Mayo de 2020</v>
      </c>
      <c r="O11" s="508" t="s">
        <v>897</v>
      </c>
      <c r="P11" s="506"/>
    </row>
    <row r="12" spans="1:18" ht="38.25">
      <c r="A12" s="351" t="s">
        <v>1171</v>
      </c>
      <c r="B12" s="352" t="s">
        <v>280</v>
      </c>
      <c r="C12" s="521">
        <f>+'7Clima'!D8</f>
        <v>1</v>
      </c>
      <c r="D12" s="503"/>
      <c r="E12" s="503"/>
      <c r="F12" s="503"/>
      <c r="H12" s="500">
        <f>+'7Clima'!F11</f>
        <v>0</v>
      </c>
      <c r="I12" s="500">
        <f>+'7Clima'!E12</f>
        <v>0</v>
      </c>
      <c r="J12" s="500" t="str">
        <f>+'7Clima'!E13</f>
        <v>Acuerdo # 003 del 20 de Mayo de 2020</v>
      </c>
      <c r="L12" s="522" t="str">
        <f t="shared" si="0"/>
        <v/>
      </c>
      <c r="M12" s="522" t="str">
        <f t="shared" si="1"/>
        <v/>
      </c>
      <c r="N12" s="523" t="str">
        <f t="shared" si="2"/>
        <v>Acuerdo # 003 del 20 de Mayo de 2020</v>
      </c>
      <c r="O12" s="508" t="s">
        <v>897</v>
      </c>
      <c r="P12" s="506"/>
    </row>
    <row r="13" spans="1:18" ht="24">
      <c r="A13" s="351" t="s">
        <v>1172</v>
      </c>
      <c r="B13" s="352" t="s">
        <v>314</v>
      </c>
      <c r="C13" s="521" t="str">
        <f>+'8Suelo'!D8</f>
        <v>N.A.</v>
      </c>
      <c r="D13" s="503"/>
      <c r="E13" s="503"/>
      <c r="F13" s="503"/>
      <c r="H13" s="500">
        <f>+'8Suelo'!F11</f>
        <v>0</v>
      </c>
      <c r="I13" s="500">
        <f>+'8Suelo'!E12</f>
        <v>0</v>
      </c>
      <c r="J13" s="500" t="str">
        <f>+'8Suelo'!E13</f>
        <v>Acuerdo # 003 del 20 de Mayo de 2020</v>
      </c>
      <c r="L13" s="522">
        <f t="shared" si="0"/>
        <v>0</v>
      </c>
      <c r="M13" s="522" t="str">
        <f t="shared" si="1"/>
        <v/>
      </c>
      <c r="N13" s="523" t="str">
        <f t="shared" si="2"/>
        <v>Acuerdo # 003 del 20 de Mayo de 2020</v>
      </c>
      <c r="O13" s="508" t="s">
        <v>897</v>
      </c>
      <c r="P13" s="506"/>
    </row>
    <row r="14" spans="1:18" ht="25.5">
      <c r="A14" s="351" t="s">
        <v>1173</v>
      </c>
      <c r="B14" s="352" t="s">
        <v>348</v>
      </c>
      <c r="C14" s="521" t="str">
        <f>+'9RUNAP'!D9</f>
        <v>N.A.</v>
      </c>
      <c r="D14" s="503"/>
      <c r="E14" s="503"/>
      <c r="F14" s="503"/>
      <c r="H14" s="500">
        <f>+'9RUNAP'!F12</f>
        <v>0</v>
      </c>
      <c r="I14" s="500">
        <f>+'9RUNAP'!E13</f>
        <v>0</v>
      </c>
      <c r="J14" s="500" t="str">
        <f>+'9RUNAP'!E14</f>
        <v>Acuerdo # 003 del 20 de Mayo de 2020</v>
      </c>
      <c r="L14" s="522">
        <f t="shared" si="0"/>
        <v>0</v>
      </c>
      <c r="M14" s="522" t="str">
        <f t="shared" si="1"/>
        <v/>
      </c>
      <c r="N14" s="523" t="str">
        <f t="shared" si="2"/>
        <v>Acuerdo # 003 del 20 de Mayo de 2020</v>
      </c>
      <c r="O14" s="508" t="s">
        <v>897</v>
      </c>
      <c r="P14" s="506"/>
    </row>
    <row r="15" spans="1:18" ht="25.5">
      <c r="A15" s="351" t="s">
        <v>1174</v>
      </c>
      <c r="B15" s="352" t="s">
        <v>396</v>
      </c>
      <c r="C15" s="521" t="str">
        <f>'10Paramos'!D8</f>
        <v>N.A.</v>
      </c>
      <c r="D15" s="503"/>
      <c r="E15" s="503"/>
      <c r="F15" s="503"/>
      <c r="H15" s="500">
        <f>'10Paramos'!F11</f>
        <v>0</v>
      </c>
      <c r="I15" s="500">
        <f>'10Paramos'!E12</f>
        <v>0</v>
      </c>
      <c r="J15" s="500" t="str">
        <f>'10Paramos'!E13</f>
        <v>Acuerdo # 003 del 20 de Mayo de 2020</v>
      </c>
      <c r="L15" s="522">
        <f t="shared" si="0"/>
        <v>0</v>
      </c>
      <c r="M15" s="522" t="str">
        <f t="shared" si="1"/>
        <v/>
      </c>
      <c r="N15" s="523" t="str">
        <f t="shared" si="2"/>
        <v>Acuerdo # 003 del 20 de Mayo de 2020</v>
      </c>
      <c r="O15" s="508" t="s">
        <v>897</v>
      </c>
      <c r="P15" s="506"/>
    </row>
    <row r="16" spans="1:18" ht="24">
      <c r="A16" s="351" t="s">
        <v>1175</v>
      </c>
      <c r="B16" s="352" t="s">
        <v>419</v>
      </c>
      <c r="C16" s="521" t="e">
        <f>+'11Forest'!D8</f>
        <v>#DIV/0!</v>
      </c>
      <c r="D16" s="503"/>
      <c r="E16" s="503"/>
      <c r="F16" s="503"/>
      <c r="H16" s="500">
        <f>+'11Forest'!F11</f>
        <v>0</v>
      </c>
      <c r="I16" s="500">
        <f>+'11Forest'!E12</f>
        <v>0</v>
      </c>
      <c r="J16" s="500" t="str">
        <f>+'11Forest'!E13</f>
        <v>Acuerdo # 003 del 20 de Mayo de 2020</v>
      </c>
      <c r="L16" s="522">
        <f t="shared" si="0"/>
        <v>0</v>
      </c>
      <c r="M16" s="522" t="str">
        <f t="shared" si="1"/>
        <v/>
      </c>
      <c r="N16" s="523" t="str">
        <f t="shared" si="2"/>
        <v>Acuerdo # 003 del 20 de Mayo de 2020</v>
      </c>
      <c r="O16" s="508" t="s">
        <v>897</v>
      </c>
      <c r="P16" s="506"/>
    </row>
    <row r="17" spans="1:16" ht="24">
      <c r="A17" s="351" t="s">
        <v>1176</v>
      </c>
      <c r="B17" s="352" t="s">
        <v>450</v>
      </c>
      <c r="C17" s="521">
        <f>+'12PlanesAP'!D8</f>
        <v>0.1111111111111111</v>
      </c>
      <c r="D17" s="503"/>
      <c r="E17" s="503"/>
      <c r="F17" s="503"/>
      <c r="H17" s="500">
        <f>+'12PlanesAP'!F11</f>
        <v>0</v>
      </c>
      <c r="I17" s="500">
        <f>+'12PlanesAP'!E12</f>
        <v>0</v>
      </c>
      <c r="J17" s="500" t="str">
        <f>+'12PlanesAP'!E13</f>
        <v>Acuerdo # 003 del 20 de Mayo de 2020</v>
      </c>
      <c r="L17" s="522" t="str">
        <f t="shared" si="0"/>
        <v/>
      </c>
      <c r="M17" s="522" t="str">
        <f t="shared" si="1"/>
        <v/>
      </c>
      <c r="N17" s="523" t="str">
        <f t="shared" si="2"/>
        <v>Acuerdo # 003 del 20 de Mayo de 2020</v>
      </c>
      <c r="O17" s="508" t="s">
        <v>897</v>
      </c>
      <c r="P17" s="506"/>
    </row>
    <row r="18" spans="1:16" ht="25.5">
      <c r="A18" s="351" t="s">
        <v>1177</v>
      </c>
      <c r="B18" s="352" t="s">
        <v>481</v>
      </c>
      <c r="C18" s="521">
        <f>+'13Amenaz'!D8</f>
        <v>0.2</v>
      </c>
      <c r="D18" s="503"/>
      <c r="E18" s="503"/>
      <c r="F18" s="503"/>
      <c r="H18" s="500">
        <f>+'13Amenaz'!F11</f>
        <v>0</v>
      </c>
      <c r="I18" s="500">
        <f>+'13Amenaz'!E12</f>
        <v>0</v>
      </c>
      <c r="J18" s="500" t="str">
        <f>+'13Amenaz'!E13</f>
        <v>Acuerdo # 003 del 20 de Mayo de 2020</v>
      </c>
      <c r="L18" s="522" t="str">
        <f t="shared" si="0"/>
        <v/>
      </c>
      <c r="M18" s="522" t="str">
        <f t="shared" si="1"/>
        <v/>
      </c>
      <c r="N18" s="523" t="str">
        <f t="shared" si="2"/>
        <v>Acuerdo # 003 del 20 de Mayo de 2020</v>
      </c>
      <c r="O18" s="508" t="s">
        <v>897</v>
      </c>
      <c r="P18" s="506"/>
    </row>
    <row r="19" spans="1:16" ht="25.5">
      <c r="A19" s="351" t="s">
        <v>1178</v>
      </c>
      <c r="B19" s="352" t="s">
        <v>527</v>
      </c>
      <c r="C19" s="521">
        <f>+'14Invasor'!D8</f>
        <v>0.5</v>
      </c>
      <c r="D19" s="503"/>
      <c r="E19" s="503"/>
      <c r="F19" s="503"/>
      <c r="H19" s="500">
        <f>+'14Invasor'!F11</f>
        <v>0</v>
      </c>
      <c r="I19" s="500">
        <f>+'14Invasor'!E12</f>
        <v>0</v>
      </c>
      <c r="J19" s="500" t="str">
        <f>+'14Invasor'!E13</f>
        <v>Acuerdo # 003 del 20 de Mayo de 2020</v>
      </c>
      <c r="L19" s="522" t="str">
        <f t="shared" si="0"/>
        <v/>
      </c>
      <c r="M19" s="522" t="str">
        <f t="shared" si="1"/>
        <v/>
      </c>
      <c r="N19" s="523" t="str">
        <f t="shared" si="2"/>
        <v>Acuerdo # 003 del 20 de Mayo de 2020</v>
      </c>
      <c r="O19" s="508" t="s">
        <v>897</v>
      </c>
      <c r="P19" s="506"/>
    </row>
    <row r="20" spans="1:16" ht="36">
      <c r="A20" s="351" t="s">
        <v>1179</v>
      </c>
      <c r="B20" s="352" t="s">
        <v>558</v>
      </c>
      <c r="C20" s="521">
        <f>+'15Restaura'!D8</f>
        <v>0.54088522130532635</v>
      </c>
      <c r="D20" s="503"/>
      <c r="E20" s="503"/>
      <c r="F20" s="503"/>
      <c r="H20" s="500">
        <f>+'15Restaura'!F11</f>
        <v>0</v>
      </c>
      <c r="I20" s="500" t="str">
        <f>+'15Restaura'!E12</f>
        <v>3.3. Bosques, Biodiversidad y Servicios Ecosistémicos.</v>
      </c>
      <c r="J20" s="500" t="str">
        <f>+'15Restaura'!E13</f>
        <v>Acuerdo # 003 del 20 de Mayo de 2020</v>
      </c>
      <c r="L20" s="522" t="str">
        <f t="shared" si="0"/>
        <v/>
      </c>
      <c r="M20" s="522" t="str">
        <f t="shared" si="1"/>
        <v>3.3. Bosques, Biodiversidad y Servicios Ecosistémicos.</v>
      </c>
      <c r="N20" s="523" t="str">
        <f t="shared" si="2"/>
        <v>Acuerdo # 003 del 20 de Mayo de 2020</v>
      </c>
      <c r="O20" s="508" t="s">
        <v>897</v>
      </c>
      <c r="P20" s="506"/>
    </row>
    <row r="21" spans="1:16" ht="24">
      <c r="A21" s="351" t="s">
        <v>1180</v>
      </c>
      <c r="B21" s="352" t="s">
        <v>586</v>
      </c>
      <c r="C21" s="521">
        <f>+'16MIZC'!D8</f>
        <v>0.26</v>
      </c>
      <c r="D21" s="503"/>
      <c r="E21" s="503"/>
      <c r="F21" s="503"/>
      <c r="H21" s="500">
        <f>+'16MIZC'!F11</f>
        <v>0</v>
      </c>
      <c r="I21" s="500">
        <f>+'16MIZC'!E12</f>
        <v>0</v>
      </c>
      <c r="J21" s="500" t="str">
        <f>+'16MIZC'!E13</f>
        <v>Acuerdo # 003 del 20 de Mayo de 2020</v>
      </c>
      <c r="L21" s="522" t="str">
        <f t="shared" si="0"/>
        <v/>
      </c>
      <c r="M21" s="522" t="str">
        <f t="shared" si="1"/>
        <v/>
      </c>
      <c r="N21" s="523" t="str">
        <f t="shared" si="2"/>
        <v>Acuerdo # 003 del 20 de Mayo de 2020</v>
      </c>
      <c r="O21" s="508" t="s">
        <v>897</v>
      </c>
      <c r="P21" s="506"/>
    </row>
    <row r="22" spans="1:16" ht="84">
      <c r="A22" s="351" t="s">
        <v>1181</v>
      </c>
      <c r="B22" s="352" t="s">
        <v>635</v>
      </c>
      <c r="C22" s="521">
        <f>+'17PGIRS'!D8</f>
        <v>0.33333333333333331</v>
      </c>
      <c r="D22" s="503"/>
      <c r="E22" s="503"/>
      <c r="F22" s="503"/>
      <c r="H22" s="500">
        <f>+'17PGIRS'!F11</f>
        <v>0</v>
      </c>
      <c r="I22" s="500" t="str">
        <f>+'17PGIRS'!E12</f>
        <v>Programa 6. Autoridad Ambiental. Proyecto 6.1. Evaluación, Seguimiento, Monitoreo y Control de la calidad de los recursos naturales y la biodiversidad. (14)</v>
      </c>
      <c r="J22" s="500" t="str">
        <f>+'17PGIRS'!E13</f>
        <v>Acuerdo # 003 del 20 de Mayo de 2020</v>
      </c>
      <c r="L22" s="522" t="str">
        <f t="shared" si="0"/>
        <v/>
      </c>
      <c r="M22" s="522" t="str">
        <f t="shared" si="1"/>
        <v>Programa 6. Autoridad Ambiental. Proyecto 6.1. Evaluación, Seguimiento, Monitoreo y Control de la calidad de los recursos naturales y la biodiversidad. (14)</v>
      </c>
      <c r="N22" s="523" t="str">
        <f t="shared" si="2"/>
        <v>Acuerdo # 003 del 20 de Mayo de 2020</v>
      </c>
      <c r="O22" s="508" t="s">
        <v>897</v>
      </c>
      <c r="P22" s="506"/>
    </row>
    <row r="23" spans="1:16" ht="25.5">
      <c r="A23" s="351" t="s">
        <v>1182</v>
      </c>
      <c r="B23" s="352" t="s">
        <v>656</v>
      </c>
      <c r="C23" s="521">
        <f>+'18Sector'!D8</f>
        <v>1</v>
      </c>
      <c r="D23" s="503"/>
      <c r="E23" s="503"/>
      <c r="F23" s="503"/>
      <c r="H23" s="500">
        <f>+'18Sector'!F11</f>
        <v>0</v>
      </c>
      <c r="I23" s="500">
        <f>+'18Sector'!E12</f>
        <v>0</v>
      </c>
      <c r="J23" s="500" t="str">
        <f>+'18Sector'!E13</f>
        <v>Acuerdo # 003 del 20 de Mayo de 2020</v>
      </c>
      <c r="L23" s="522" t="str">
        <f t="shared" si="0"/>
        <v/>
      </c>
      <c r="M23" s="522" t="str">
        <f t="shared" si="1"/>
        <v/>
      </c>
      <c r="N23" s="523" t="str">
        <f t="shared" si="2"/>
        <v>Acuerdo # 003 del 20 de Mayo de 2020</v>
      </c>
      <c r="O23" s="508" t="s">
        <v>897</v>
      </c>
      <c r="P23" s="506"/>
    </row>
    <row r="24" spans="1:16" ht="24">
      <c r="A24" s="351" t="s">
        <v>1183</v>
      </c>
      <c r="B24" s="352" t="s">
        <v>708</v>
      </c>
      <c r="C24" s="521">
        <f>+'19GAU'!D8</f>
        <v>0.26650000000000001</v>
      </c>
      <c r="D24" s="503"/>
      <c r="E24" s="503"/>
      <c r="F24" s="503"/>
      <c r="H24" s="500">
        <f>+'19GAU'!F11</f>
        <v>0</v>
      </c>
      <c r="I24" s="500">
        <f>+'19GAU'!E12</f>
        <v>0</v>
      </c>
      <c r="J24" s="500" t="str">
        <f>+'19GAU'!E13</f>
        <v>Acuerdo # 003 del 20 de Mayo de 2020</v>
      </c>
      <c r="L24" s="522" t="str">
        <f t="shared" si="0"/>
        <v/>
      </c>
      <c r="M24" s="522" t="str">
        <f t="shared" si="1"/>
        <v/>
      </c>
      <c r="N24" s="523" t="str">
        <f t="shared" si="2"/>
        <v>Acuerdo # 003 del 20 de Mayo de 2020</v>
      </c>
      <c r="O24" s="508" t="s">
        <v>897</v>
      </c>
      <c r="P24" s="506"/>
    </row>
    <row r="25" spans="1:16" ht="25.5">
      <c r="A25" s="351" t="s">
        <v>1184</v>
      </c>
      <c r="B25" s="352" t="s">
        <v>783</v>
      </c>
      <c r="C25" s="521">
        <f>+'20Negoc'!D8</f>
        <v>0</v>
      </c>
      <c r="D25" s="503"/>
      <c r="E25" s="503"/>
      <c r="F25" s="503"/>
      <c r="H25" s="500">
        <f>+'20Negoc'!F11</f>
        <v>0</v>
      </c>
      <c r="I25" s="500">
        <f>+'20Negoc'!E12</f>
        <v>0</v>
      </c>
      <c r="J25" s="500" t="str">
        <f>+'20Negoc'!E13</f>
        <v>Acuerdo # 003 del 20 de Mayo de 2020</v>
      </c>
      <c r="L25" s="522" t="str">
        <f t="shared" si="0"/>
        <v/>
      </c>
      <c r="M25" s="522" t="str">
        <f t="shared" si="1"/>
        <v/>
      </c>
      <c r="N25" s="523" t="str">
        <f t="shared" si="2"/>
        <v>Acuerdo # 003 del 20 de Mayo de 2020</v>
      </c>
      <c r="O25" s="508" t="s">
        <v>897</v>
      </c>
      <c r="P25" s="506"/>
    </row>
    <row r="26" spans="1:16" ht="25.5">
      <c r="A26" s="351" t="s">
        <v>1185</v>
      </c>
      <c r="B26" s="352" t="s">
        <v>848</v>
      </c>
      <c r="C26" s="521">
        <f>+'21TiempoT'!D8</f>
        <v>0.8720496894409937</v>
      </c>
      <c r="D26" s="503"/>
      <c r="E26" s="503"/>
      <c r="F26" s="503"/>
      <c r="H26" s="500">
        <f>+'21TiempoT'!F11</f>
        <v>0</v>
      </c>
      <c r="I26" s="500">
        <f>+'21TiempoT'!E12</f>
        <v>0</v>
      </c>
      <c r="J26" s="500" t="str">
        <f>+'21TiempoT'!E13</f>
        <v>Acuerdo # 003 del 20 de Mayo de 2020</v>
      </c>
      <c r="L26" s="522" t="str">
        <f t="shared" si="0"/>
        <v/>
      </c>
      <c r="M26" s="522" t="str">
        <f t="shared" si="1"/>
        <v/>
      </c>
      <c r="N26" s="523" t="str">
        <f t="shared" si="2"/>
        <v>Acuerdo # 003 del 20 de Mayo de 2020</v>
      </c>
      <c r="O26" s="508" t="s">
        <v>897</v>
      </c>
      <c r="P26" s="506"/>
    </row>
    <row r="27" spans="1:16" ht="84">
      <c r="A27" s="351" t="s">
        <v>1186</v>
      </c>
      <c r="B27" s="352" t="s">
        <v>896</v>
      </c>
      <c r="C27" s="521">
        <f>+'22Autor'!D8</f>
        <v>0.34166666666666667</v>
      </c>
      <c r="D27" s="503"/>
      <c r="E27" s="503"/>
      <c r="F27" s="503"/>
      <c r="H27" s="500">
        <f>+'22Autor'!F11</f>
        <v>0</v>
      </c>
      <c r="I27" s="500" t="str">
        <f>+'22Autor'!E12</f>
        <v>Programa 6. Autoridad Ambiental. Proyecto 6.1. Evaluación, Seguimiento, Monitoreo y Control de la calidad de los recursos naturales y la biodiversidad. (14)</v>
      </c>
      <c r="J27" s="500" t="str">
        <f>+'22Autor'!E13</f>
        <v>Acuerdo # 003 del 20 de Mayo de 2020</v>
      </c>
      <c r="L27" s="522" t="str">
        <f t="shared" si="0"/>
        <v/>
      </c>
      <c r="M27" s="522" t="str">
        <f t="shared" si="1"/>
        <v>Programa 6. Autoridad Ambiental. Proyecto 6.1. Evaluación, Seguimiento, Monitoreo y Control de la calidad de los recursos naturales y la biodiversidad. (14)</v>
      </c>
      <c r="N27" s="523" t="str">
        <f t="shared" si="2"/>
        <v>Acuerdo # 003 del 20 de Mayo de 2020</v>
      </c>
      <c r="O27" s="508" t="s">
        <v>897</v>
      </c>
      <c r="P27" s="506"/>
    </row>
    <row r="28" spans="1:16" ht="84">
      <c r="A28" s="351" t="s">
        <v>1187</v>
      </c>
      <c r="B28" s="352" t="s">
        <v>960</v>
      </c>
      <c r="C28" s="521">
        <f>+'22Autor'!D8</f>
        <v>0.34166666666666667</v>
      </c>
      <c r="D28" s="503"/>
      <c r="E28" s="503"/>
      <c r="F28" s="503"/>
      <c r="H28" s="500">
        <f>+'22Autor'!F11</f>
        <v>0</v>
      </c>
      <c r="I28" s="500" t="str">
        <f>+'22Autor'!E12</f>
        <v>Programa 6. Autoridad Ambiental. Proyecto 6.1. Evaluación, Seguimiento, Monitoreo y Control de la calidad de los recursos naturales y la biodiversidad. (14)</v>
      </c>
      <c r="J28" s="500" t="str">
        <f>+'22Autor'!E13</f>
        <v>Acuerdo # 003 del 20 de Mayo de 2020</v>
      </c>
      <c r="L28" s="522" t="str">
        <f t="shared" si="0"/>
        <v/>
      </c>
      <c r="M28" s="522" t="str">
        <f t="shared" si="1"/>
        <v>Programa 6. Autoridad Ambiental. Proyecto 6.1. Evaluación, Seguimiento, Monitoreo y Control de la calidad de los recursos naturales y la biodiversidad. (14)</v>
      </c>
      <c r="N28" s="523" t="str">
        <f t="shared" si="2"/>
        <v>Acuerdo # 003 del 20 de Mayo de 2020</v>
      </c>
      <c r="O28" s="508" t="s">
        <v>897</v>
      </c>
      <c r="P28" s="506"/>
    </row>
    <row r="29" spans="1:16" ht="51">
      <c r="A29" s="351" t="s">
        <v>1188</v>
      </c>
      <c r="B29" s="352" t="s">
        <v>981</v>
      </c>
      <c r="C29" s="521">
        <f>'24POT'!D7</f>
        <v>0.33333333333333331</v>
      </c>
      <c r="D29" s="503"/>
      <c r="E29" s="503"/>
      <c r="F29" s="503"/>
      <c r="H29" s="500">
        <f>'24POT'!F10</f>
        <v>0</v>
      </c>
      <c r="I29" s="500">
        <f>'24POT'!E11</f>
        <v>0</v>
      </c>
      <c r="J29" s="500" t="str">
        <f>'24POT'!E12</f>
        <v>Acuerdo # 003 del 20 de Mayo de 2020</v>
      </c>
      <c r="L29" s="522" t="str">
        <f t="shared" si="0"/>
        <v/>
      </c>
      <c r="M29" s="522" t="str">
        <f t="shared" si="1"/>
        <v/>
      </c>
      <c r="N29" s="523" t="str">
        <f t="shared" si="2"/>
        <v>Acuerdo # 003 del 20 de Mayo de 2020</v>
      </c>
      <c r="O29" s="508" t="s">
        <v>897</v>
      </c>
      <c r="P29" s="506"/>
    </row>
    <row r="30" spans="1:16" ht="24">
      <c r="A30" s="351" t="s">
        <v>1189</v>
      </c>
      <c r="B30" s="352" t="s">
        <v>1010</v>
      </c>
      <c r="C30" s="521">
        <f>+'25Redes'!D8</f>
        <v>3.8461538461538464E-2</v>
      </c>
      <c r="D30" s="503"/>
      <c r="E30" s="503"/>
      <c r="F30" s="503"/>
      <c r="H30" s="500">
        <f>+'25Redes'!F11</f>
        <v>0</v>
      </c>
      <c r="I30" s="500">
        <f>+'25Redes'!E12</f>
        <v>0</v>
      </c>
      <c r="J30" s="500" t="str">
        <f>+'25Redes'!E13</f>
        <v>Acuerdo # 003 del 20 de Mayo de 2020</v>
      </c>
      <c r="L30" s="522" t="str">
        <f t="shared" si="0"/>
        <v/>
      </c>
      <c r="M30" s="522" t="str">
        <f t="shared" si="1"/>
        <v/>
      </c>
      <c r="N30" s="523" t="str">
        <f t="shared" si="2"/>
        <v>Acuerdo # 003 del 20 de Mayo de 2020</v>
      </c>
      <c r="O30" s="508" t="s">
        <v>897</v>
      </c>
      <c r="P30" s="506"/>
    </row>
    <row r="31" spans="1:16" ht="84">
      <c r="A31" s="351" t="s">
        <v>1190</v>
      </c>
      <c r="B31" s="352" t="s">
        <v>1083</v>
      </c>
      <c r="C31" s="521">
        <f>+'26SIAC'!D8</f>
        <v>0.56430050131057752</v>
      </c>
      <c r="D31" s="503"/>
      <c r="E31" s="503"/>
      <c r="F31" s="503"/>
      <c r="H31" s="500">
        <f>+'26SIAC'!F11</f>
        <v>0</v>
      </c>
      <c r="I31" s="500" t="str">
        <f>+'26SIAC'!E12</f>
        <v>Programa 1. Prdenamiento Ambiental Territorial. Proyecto No 1.1.Planificación, Ordenamiento e Información Ambiental Territorial (1)</v>
      </c>
      <c r="J31" s="500" t="str">
        <f>+'26SIAC'!E13</f>
        <v>Acuerdo # 003 del 20 de Mayo de 2020</v>
      </c>
      <c r="L31" s="522" t="str">
        <f t="shared" si="0"/>
        <v/>
      </c>
      <c r="M31" s="522" t="str">
        <f t="shared" si="1"/>
        <v>Programa 1. Prdenamiento Ambiental Territorial. Proyecto No 1.1.Planificación, Ordenamiento e Información Ambiental Territorial (1)</v>
      </c>
      <c r="N31" s="523" t="str">
        <f t="shared" si="2"/>
        <v>Acuerdo # 003 del 20 de Mayo de 2020</v>
      </c>
      <c r="O31" s="508" t="s">
        <v>897</v>
      </c>
      <c r="P31" s="506"/>
    </row>
    <row r="32" spans="1:16" ht="60">
      <c r="A32" s="351" t="s">
        <v>1191</v>
      </c>
      <c r="B32" s="352" t="s">
        <v>1130</v>
      </c>
      <c r="C32" s="521">
        <f>+'27Educa'!D8</f>
        <v>0.2</v>
      </c>
      <c r="D32" s="503"/>
      <c r="E32" s="503"/>
      <c r="F32" s="503"/>
      <c r="H32" s="500">
        <f>+'27Educa'!F11</f>
        <v>0</v>
      </c>
      <c r="I32" s="500" t="str">
        <f>+'27Educa'!E12</f>
        <v>Programa 1. Educación Ambiental.  Proyecto 4.1.Cultura Ambiental (12); Proyecto 4.2. Participación Comunitaria (13)</v>
      </c>
      <c r="J32" s="500" t="str">
        <f>+'27Educa'!E13</f>
        <v>Acuerdo # 003 20 05 2020</v>
      </c>
      <c r="L32" s="522" t="str">
        <f t="shared" si="0"/>
        <v/>
      </c>
      <c r="M32" s="522" t="str">
        <f t="shared" si="1"/>
        <v>Programa 1. Educación Ambiental.  Proyecto 4.1.Cultura Ambiental (12); Proyecto 4.2. Participación Comunitaria (13)</v>
      </c>
      <c r="N32" s="523" t="str">
        <f t="shared" si="2"/>
        <v>Acuerdo # 003 20 05 2020</v>
      </c>
      <c r="O32" s="508" t="s">
        <v>897</v>
      </c>
      <c r="P32" s="506"/>
    </row>
  </sheetData>
  <mergeCells count="4">
    <mergeCell ref="A1:P1"/>
    <mergeCell ref="A3:P3"/>
    <mergeCell ref="A4:B4"/>
    <mergeCell ref="A2:P2"/>
  </mergeCells>
  <conditionalFormatting sqref="C6:C32">
    <cfRule type="colorScale" priority="21">
      <colorScale>
        <cfvo type="min"/>
        <cfvo type="percentile" val="50"/>
        <cfvo type="max"/>
        <color rgb="FFF8696B"/>
        <color rgb="FFFFEB84"/>
        <color rgb="FF63BE7B"/>
      </colorScale>
    </cfRule>
  </conditionalFormatting>
  <conditionalFormatting sqref="H7:I32">
    <cfRule type="colorScale" priority="18">
      <colorScale>
        <cfvo type="min"/>
        <cfvo type="percentile" val="50"/>
        <cfvo type="max"/>
        <color rgb="FFF8696B"/>
        <color rgb="FFFFEB84"/>
        <color rgb="FF63BE7B"/>
      </colorScale>
    </cfRule>
  </conditionalFormatting>
  <conditionalFormatting sqref="L6:L7">
    <cfRule type="colorScale" priority="14">
      <colorScale>
        <cfvo type="min"/>
        <cfvo type="percentile" val="50"/>
        <cfvo type="max"/>
        <color rgb="FFF8696B"/>
        <color rgb="FFFFEB84"/>
        <color rgb="FF63BE7B"/>
      </colorScale>
    </cfRule>
  </conditionalFormatting>
  <conditionalFormatting sqref="L8:L32">
    <cfRule type="colorScale" priority="13">
      <colorScale>
        <cfvo type="min"/>
        <cfvo type="percentile" val="50"/>
        <cfvo type="max"/>
        <color rgb="FFF8696B"/>
        <color rgb="FFFFEB84"/>
        <color rgb="FF63BE7B"/>
      </colorScale>
    </cfRule>
  </conditionalFormatting>
  <conditionalFormatting sqref="M6:M32">
    <cfRule type="colorScale" priority="12">
      <colorScale>
        <cfvo type="min"/>
        <cfvo type="percentile" val="50"/>
        <cfvo type="max"/>
        <color rgb="FFF8696B"/>
        <color rgb="FFFFEB84"/>
        <color rgb="FF63BE7B"/>
      </colorScale>
    </cfRule>
  </conditionalFormatting>
  <conditionalFormatting sqref="N6">
    <cfRule type="colorScale" priority="10">
      <colorScale>
        <cfvo type="min"/>
        <cfvo type="percentile" val="50"/>
        <cfvo type="max"/>
        <color rgb="FFF8696B"/>
        <color rgb="FFFFEB84"/>
        <color rgb="FF63BE7B"/>
      </colorScale>
    </cfRule>
  </conditionalFormatting>
  <conditionalFormatting sqref="N7:N32">
    <cfRule type="colorScale" priority="8">
      <colorScale>
        <cfvo type="min"/>
        <cfvo type="percentile" val="50"/>
        <cfvo type="max"/>
        <color rgb="FFF8696B"/>
        <color rgb="FFFFEB84"/>
        <color rgb="FF63BE7B"/>
      </colorScale>
    </cfRule>
  </conditionalFormatting>
  <conditionalFormatting sqref="J7:J32">
    <cfRule type="colorScale" priority="7">
      <colorScale>
        <cfvo type="min"/>
        <cfvo type="percentile" val="50"/>
        <cfvo type="max"/>
        <color rgb="FFF8696B"/>
        <color rgb="FFFFEB84"/>
        <color rgb="FF63BE7B"/>
      </colorScale>
    </cfRule>
  </conditionalFormatting>
  <conditionalFormatting sqref="H6:I6">
    <cfRule type="colorScale" priority="6">
      <colorScale>
        <cfvo type="min"/>
        <cfvo type="percentile" val="50"/>
        <cfvo type="max"/>
        <color rgb="FFF8696B"/>
        <color rgb="FFFFEB84"/>
        <color rgb="FF63BE7B"/>
      </colorScale>
    </cfRule>
  </conditionalFormatting>
  <conditionalFormatting sqref="J6">
    <cfRule type="colorScale" priority="5">
      <colorScale>
        <cfvo type="min"/>
        <cfvo type="percentile" val="50"/>
        <cfvo type="max"/>
        <color rgb="FFF8696B"/>
        <color rgb="FFFFEB84"/>
        <color rgb="FF63BE7B"/>
      </colorScale>
    </cfRule>
  </conditionalFormatting>
  <conditionalFormatting sqref="O6">
    <cfRule type="colorScale" priority="2">
      <colorScale>
        <cfvo type="min"/>
        <cfvo type="percentile" val="50"/>
        <cfvo type="max"/>
        <color rgb="FFF8696B"/>
        <color rgb="FFFFEB84"/>
        <color rgb="FF63BE7B"/>
      </colorScale>
    </cfRule>
  </conditionalFormatting>
  <conditionalFormatting sqref="O7:O32">
    <cfRule type="colorScale" priority="1">
      <colorScale>
        <cfvo type="min"/>
        <cfvo type="percentile" val="50"/>
        <cfvo type="max"/>
        <color rgb="FFF8696B"/>
        <color rgb="FFFFEB84"/>
        <color rgb="FF63BE7B"/>
      </colorScale>
    </cfRule>
  </conditionalFormatting>
  <hyperlinks>
    <hyperlink ref="B6" location="'1POMCAS'!A1" display="Porcentaje de avance en la formulación y/o ajuste de los Planes de Ordenación y Manejo de Cuencas (POMCAS), Planes de Manejo de Acuíferos (PMA) y Planes de Manejo de Microcuencas (PMM)"/>
    <hyperlink ref="B7" location="'2PORH'!A1" display="Porcentaje de cuerpos de agua con planes de ordenamiento del recurso hídrico (PORH) adoptados"/>
    <hyperlink ref="B8" location="'3PSMV'!_Toc467769470" display="Porcentaje de Planes de Saneamiento y Manejo de Vertimientos (PSMV) con seguimiento"/>
    <hyperlink ref="B9" location="'4UsoAguas'!_Toc467769471" display="Porcentaje de cuerpos de agua con reglamentación del uso de las aguas"/>
    <hyperlink ref="B10" location="'5PUEAA'!_Toc467769472" display="Porcentaje de Programas de Uso Eficiente y Ahorro del Agua (PUEAA) con seguimiento"/>
    <hyperlink ref="B11" location="'6POMCASejec'!_Toc467769473" display="Porcentaje de Planes de Ordenación y Manejo de Cuencas (POMCAS), Planes de Manejo de Acuíferos (PMA) y Planes de Manejo de Microcuencas (PMM) en ejecución"/>
    <hyperlink ref="B12" location="'7Clima'!_Toc467769474" display="Porcentaje de entes territoriales asesorados en la incorporación, planificación y ejecución de acciones relacionadas con cambio climático en el marco de los instrumentos de planificación territorial"/>
    <hyperlink ref="B13" location="'8Suelo'!_Toc467769475" display="Porcentaje de suelos degradados en recuperación o rehabilitación"/>
    <hyperlink ref="B14" location="'9RUNAP'!_Toc467769476" display="Porcentaje de la superficie de áreas protegidas regionales declaradas, homologadas o recategorizadas, inscritas en el RUNAP"/>
    <hyperlink ref="B15" location="'10Paramos'!_Toc467769477" display="Porcentaje de páramos delimitados por el MADS, con zonificación y régimen de usos adoptados por la CAR"/>
    <hyperlink ref="B16" location="'11Forest'!_Toc467769478" display="Porcentaje de avance en la formulación del Plan de Ordenación Forestal"/>
    <hyperlink ref="B17" location="'12PlanesAP'!_Toc467769479" display="Porcentaje de áreas protegidas con planes de manejo en ejecución"/>
    <hyperlink ref="B18" location="'13Amenaz'!_Toc467769480" display="Porcentaje de especies amenazadas con medidas de conservación y manejo en ejecución"/>
    <hyperlink ref="B19" location="'14Invasor'!_Toc467769481" display="Porcentaje de especies invasoras con medidas de prevención, control y manejo en ejecución"/>
    <hyperlink ref="B20" location="'15Restaura'!_Toc467769482" display="Porcentaje de áreas de ecosistemas en restauración, rehabilitación y reforestación"/>
    <hyperlink ref="B21" location="'16MIZC'!_Toc467769483" display="Implementación de acciones en manejo integrado de zonas costeras"/>
    <hyperlink ref="B22" location="'17PGIRS'!_Toc467769484" display="Porcentaje de Planes de Gestión Integral de Residuos Sólidos (PGIRS) con seguimiento a metas de aprovechamiento"/>
    <hyperlink ref="B23" location="'18Sector'!_Toc467769485" display="Porcentaje de sectores con acompañamiento para la reconversión hacia sistemas sostenibles de producción"/>
    <hyperlink ref="B24" location="'19GAU'!_Toc467769486" display="Porcentaje de ejecución de acciones en Gestión Ambiental Urbana"/>
    <hyperlink ref="B25" location="'20Negoc'!_Toc467769487" display="Implementación del Programa Regional de Negocios Verdes por la autoridad ambiental"/>
    <hyperlink ref="B27" location="'22Autor'!_Toc467769489" display="Porcentaje de autorizaciones ambientales con seguimiento"/>
    <hyperlink ref="B28" location="'23Sanc'!_Toc467769490" display="Porcentaje de Procesos Sancionatorios Resueltos"/>
    <hyperlink ref="B29"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hyperlink ref="B30" location="'25Redes'!_Toc467769492" display="Porcentaje de redes y estaciones de monitoreo en operación"/>
    <hyperlink ref="B31" location="'26SIAC'!_Toc467769493" display="Porcentaje de actualización y reporte de la información en el SIAC"/>
    <hyperlink ref="B32" location="'27Educa'!_Toc467769494" display="Ejecución de Acciones en Educación Ambiental"/>
    <hyperlink ref="B26" location="'21TiempoT'!_Toc467769488" display="Tiempo promedio de trámite para la resolución de autorizaciones ambientales otorgadas por la corporación"/>
  </hyperlinks>
  <pageMargins left="0.7" right="0.7" top="0.75" bottom="0.75" header="0.3" footer="0.3"/>
  <pageSetup paperSize="17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7</vt:i4>
      </vt:variant>
    </vt:vector>
  </HeadingPairs>
  <TitlesOfParts>
    <vt:vector size="45" baseType="lpstr">
      <vt:lpstr>Datos Generales</vt:lpstr>
      <vt:lpstr>Anexo 1 Matriz Inf Gestión</vt:lpstr>
      <vt:lpstr>Hoja1</vt:lpstr>
      <vt:lpstr>Anexo 2 Protocolo Inf Gestión</vt:lpstr>
      <vt:lpstr>Informe Ingresos</vt:lpstr>
      <vt:lpstr>PROTOCOLO INGRESOS</vt:lpstr>
      <vt:lpstr>informe Gastos</vt:lpstr>
      <vt:lpstr>Hoja2</vt:lpstr>
      <vt:lpstr>Anexo 3 Matriz IMG</vt:lpstr>
      <vt:lpstr>1POMCAS</vt:lpstr>
      <vt:lpstr>2PORH</vt:lpstr>
      <vt:lpstr>3PSMV</vt:lpstr>
      <vt:lpstr>4UsoAguas</vt:lpstr>
      <vt:lpstr>5PUEAA</vt:lpstr>
      <vt:lpstr>6POMCASejec</vt:lpstr>
      <vt:lpstr>7Clima</vt:lpstr>
      <vt:lpstr>8Suelo</vt:lpstr>
      <vt:lpstr>9RUNAP</vt:lpstr>
      <vt:lpstr>10Paramos</vt:lpstr>
      <vt:lpstr>11Forest</vt:lpstr>
      <vt:lpstr>12PlanesAP</vt:lpstr>
      <vt:lpstr>13Amenaz</vt:lpstr>
      <vt:lpstr>14Invasor</vt:lpstr>
      <vt:lpstr>15Restaura</vt:lpstr>
      <vt:lpstr>16MIZC</vt:lpstr>
      <vt:lpstr>17PGIRS</vt:lpstr>
      <vt:lpstr>18Sector</vt:lpstr>
      <vt:lpstr>19GAU</vt:lpstr>
      <vt:lpstr>20Negoc</vt:lpstr>
      <vt:lpstr>21TiempoT</vt:lpstr>
      <vt:lpstr>22Autor</vt:lpstr>
      <vt:lpstr>23Sanc</vt:lpstr>
      <vt:lpstr>24POT</vt:lpstr>
      <vt:lpstr>25Redes</vt:lpstr>
      <vt:lpstr>26SIAC</vt:lpstr>
      <vt:lpstr>27Educa</vt:lpstr>
      <vt:lpstr>Observa</vt:lpstr>
      <vt:lpstr>Formulas</vt:lpstr>
      <vt:lpstr>'9RUNAP'!_Toc467769476</vt:lpstr>
      <vt:lpstr>'Anexo 1 Matriz Inf Gestión'!Área_de_impresión</vt:lpstr>
      <vt:lpstr>'Anexo 2 Protocolo Inf Gestión'!Área_de_impresión</vt:lpstr>
      <vt:lpstr>Lista_CAR</vt:lpstr>
      <vt:lpstr>REPORTE</vt:lpstr>
      <vt:lpstr>SI</vt:lpstr>
      <vt:lpstr>Vigencias</vt:lpstr>
    </vt:vector>
  </TitlesOfParts>
  <Manager>nortiz@claro.net.co</Manager>
  <Company>Derechos protegidos de autor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Material de Capacitación a las CAR</dc:title>
  <dc:creator>Edwin Giovanny Ortiz R.</dc:creator>
  <cp:keywords>Documento No Oficial</cp:keywords>
  <dc:description>Matriz elaborada por Néstor Ortiz Pérez, Consultor GIZ-MADS en el marco de PROMAC</dc:description>
  <cp:lastModifiedBy>Secretaria General</cp:lastModifiedBy>
  <cp:lastPrinted>2016-11-27T02:57:50Z</cp:lastPrinted>
  <dcterms:created xsi:type="dcterms:W3CDTF">2016-11-26T19:57:08Z</dcterms:created>
  <dcterms:modified xsi:type="dcterms:W3CDTF">2020-08-20T16:00:33Z</dcterms:modified>
  <cp:category>Capacitación</cp:category>
  <cp:contentStatus>Preliminar</cp:contentStatus>
</cp:coreProperties>
</file>